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13_ncr:1_{BEA2505E-E7C8-4E33-B344-07013240259C}" xr6:coauthVersionLast="47" xr6:coauthVersionMax="47" xr10:uidLastSave="{00000000-0000-0000-0000-000000000000}"/>
  <bookViews>
    <workbookView xWindow="936" yWindow="0" windowWidth="11052" windowHeight="14400" activeTab="1" xr2:uid="{00000000-000D-0000-FFFF-FFFF00000000}"/>
  </bookViews>
  <sheets>
    <sheet name="Data" sheetId="21" r:id="rId1"/>
    <sheet name="All Data" sheetId="18" r:id="rId2"/>
    <sheet name="All Data SQL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4" i="18" l="1"/>
  <c r="EC101" i="18"/>
  <c r="EC89" i="18"/>
  <c r="EC29" i="18"/>
  <c r="EC77" i="18"/>
  <c r="EC57" i="18"/>
  <c r="EC42" i="18"/>
  <c r="EC12" i="18"/>
  <c r="EC16" i="18"/>
  <c r="EC87" i="18"/>
  <c r="EC75" i="18"/>
  <c r="EC66" i="18"/>
  <c r="EC54" i="18"/>
  <c r="EC63" i="18"/>
  <c r="EC11" i="18"/>
  <c r="EC65" i="18"/>
  <c r="EC5" i="18"/>
  <c r="EC64" i="18"/>
  <c r="EC52" i="18"/>
  <c r="EC79" i="18"/>
  <c r="EC22" i="18"/>
  <c r="EC19" i="18"/>
  <c r="EC84" i="18"/>
  <c r="EC40" i="18"/>
  <c r="EC60" i="18"/>
  <c r="EC44" i="18"/>
  <c r="EC67" i="18"/>
  <c r="EC50" i="18"/>
  <c r="EC92" i="18"/>
  <c r="EC71" i="18"/>
  <c r="EC91" i="18"/>
  <c r="EC59" i="18"/>
  <c r="EC96" i="18"/>
  <c r="EC7" i="18"/>
  <c r="EC24" i="18"/>
  <c r="EC33" i="18"/>
  <c r="EC80" i="18"/>
  <c r="EC27" i="18"/>
  <c r="EC86" i="18"/>
  <c r="EC3" i="18"/>
  <c r="EC115" i="18"/>
  <c r="EC56" i="18"/>
  <c r="EC21" i="18"/>
  <c r="EC93" i="18"/>
  <c r="EC36" i="18"/>
  <c r="EC9" i="18"/>
  <c r="EC102" i="18"/>
  <c r="EC103" i="18"/>
  <c r="EC32" i="18"/>
  <c r="EC58" i="18"/>
  <c r="EC83" i="18"/>
  <c r="EC108" i="18"/>
  <c r="EC76" i="18"/>
  <c r="EC78" i="18"/>
  <c r="EC8" i="18"/>
  <c r="EC116" i="18"/>
  <c r="EC110" i="18"/>
  <c r="EC53" i="18"/>
  <c r="EC70" i="18"/>
  <c r="EC68" i="18"/>
  <c r="EC25" i="18"/>
  <c r="EC23" i="18"/>
  <c r="EC118" i="18"/>
  <c r="EC15" i="18"/>
  <c r="EC69" i="18"/>
  <c r="EC74" i="18"/>
  <c r="EC85" i="18"/>
  <c r="EC117" i="18"/>
  <c r="EC97" i="18"/>
  <c r="EC72" i="18"/>
  <c r="EC81" i="18"/>
  <c r="EC98" i="18"/>
  <c r="EC37" i="18"/>
  <c r="EC51" i="18"/>
  <c r="EC104" i="18"/>
  <c r="EC114" i="18"/>
  <c r="EC47" i="18"/>
  <c r="EC111" i="18"/>
  <c r="EC62" i="18"/>
  <c r="EC43" i="18"/>
  <c r="EC95" i="18"/>
  <c r="EC48" i="18"/>
  <c r="EC13" i="18"/>
  <c r="EC17" i="18"/>
  <c r="EC26" i="18"/>
  <c r="EC41" i="18"/>
  <c r="EC39" i="18"/>
  <c r="EC10" i="18"/>
  <c r="EC55" i="18"/>
  <c r="EC45" i="18"/>
  <c r="EC99" i="18"/>
  <c r="EC35" i="18"/>
  <c r="EC38" i="18"/>
  <c r="EC20" i="18"/>
  <c r="EC105" i="18"/>
  <c r="EC82" i="18"/>
  <c r="EC31" i="18"/>
  <c r="EC106" i="18"/>
  <c r="EC14" i="18"/>
  <c r="EC46" i="18"/>
  <c r="EC49" i="18"/>
  <c r="EC18" i="18"/>
  <c r="EC113" i="18"/>
  <c r="EC119" i="18"/>
  <c r="EC94" i="18"/>
  <c r="EC6" i="18"/>
  <c r="EC112" i="18"/>
  <c r="EC34" i="18"/>
  <c r="EC30" i="18"/>
  <c r="EC28" i="18"/>
  <c r="EC73" i="18"/>
  <c r="EC61" i="18"/>
  <c r="EC100" i="18"/>
  <c r="EC107" i="18"/>
  <c r="EC88" i="18"/>
  <c r="EC109" i="18"/>
  <c r="EC90" i="18"/>
  <c r="EC120" i="18"/>
  <c r="AV119" i="20"/>
  <c r="AZ119" i="20" s="1"/>
  <c r="AJ119" i="20"/>
  <c r="AE119" i="20"/>
  <c r="AD119" i="20"/>
  <c r="P119" i="20"/>
  <c r="O119" i="20"/>
  <c r="M119" i="20"/>
  <c r="R119" i="20" s="1"/>
  <c r="AV118" i="20"/>
  <c r="AZ118" i="20" s="1"/>
  <c r="AJ118" i="20"/>
  <c r="AE118" i="20"/>
  <c r="AD118" i="20"/>
  <c r="P118" i="20"/>
  <c r="O118" i="20"/>
  <c r="M118" i="20"/>
  <c r="AV117" i="20"/>
  <c r="AY117" i="20" s="1"/>
  <c r="AJ117" i="20"/>
  <c r="AE117" i="20"/>
  <c r="AD117" i="20"/>
  <c r="P117" i="20"/>
  <c r="O117" i="20"/>
  <c r="M117" i="20"/>
  <c r="R117" i="20" s="1"/>
  <c r="AV116" i="20"/>
  <c r="AX116" i="20" s="1"/>
  <c r="AJ116" i="20"/>
  <c r="AE116" i="20"/>
  <c r="AD116" i="20"/>
  <c r="P116" i="20"/>
  <c r="O116" i="20"/>
  <c r="M116" i="20"/>
  <c r="Q116" i="20" s="1"/>
  <c r="AV115" i="20"/>
  <c r="AW115" i="20" s="1"/>
  <c r="AJ115" i="20"/>
  <c r="AE115" i="20"/>
  <c r="AD115" i="20"/>
  <c r="R115" i="20"/>
  <c r="P115" i="20"/>
  <c r="O115" i="20"/>
  <c r="M115" i="20"/>
  <c r="Q115" i="20" s="1"/>
  <c r="AV114" i="20"/>
  <c r="AW114" i="20" s="1"/>
  <c r="AJ114" i="20"/>
  <c r="AE114" i="20"/>
  <c r="AD114" i="20"/>
  <c r="P114" i="20"/>
  <c r="O114" i="20"/>
  <c r="M114" i="20"/>
  <c r="Q114" i="20" s="1"/>
  <c r="AV113" i="20"/>
  <c r="AY113" i="20" s="1"/>
  <c r="AJ113" i="20"/>
  <c r="AE113" i="20"/>
  <c r="AD113" i="20"/>
  <c r="P113" i="20"/>
  <c r="O113" i="20"/>
  <c r="M113" i="20"/>
  <c r="R113" i="20" s="1"/>
  <c r="AV112" i="20"/>
  <c r="AZ112" i="20" s="1"/>
  <c r="AJ112" i="20"/>
  <c r="AE112" i="20"/>
  <c r="AD112" i="20"/>
  <c r="P112" i="20"/>
  <c r="O112" i="20"/>
  <c r="M112" i="20"/>
  <c r="Q112" i="20" s="1"/>
  <c r="AV111" i="20"/>
  <c r="AZ111" i="20" s="1"/>
  <c r="AJ111" i="20"/>
  <c r="AE111" i="20"/>
  <c r="AD111" i="20"/>
  <c r="P111" i="20"/>
  <c r="O111" i="20"/>
  <c r="M111" i="20"/>
  <c r="R111" i="20" s="1"/>
  <c r="AV110" i="20"/>
  <c r="AX110" i="20" s="1"/>
  <c r="AJ110" i="20"/>
  <c r="AE110" i="20"/>
  <c r="AD110" i="20"/>
  <c r="P110" i="20"/>
  <c r="O110" i="20"/>
  <c r="M110" i="20"/>
  <c r="Q110" i="20" s="1"/>
  <c r="AV109" i="20"/>
  <c r="AY109" i="20" s="1"/>
  <c r="AJ109" i="20"/>
  <c r="AE109" i="20"/>
  <c r="AD109" i="20"/>
  <c r="P109" i="20"/>
  <c r="O109" i="20"/>
  <c r="M109" i="20"/>
  <c r="R109" i="20" s="1"/>
  <c r="AV108" i="20"/>
  <c r="AW108" i="20" s="1"/>
  <c r="AJ108" i="20"/>
  <c r="AE108" i="20"/>
  <c r="AD108" i="20"/>
  <c r="P108" i="20"/>
  <c r="O108" i="20"/>
  <c r="M108" i="20"/>
  <c r="Q108" i="20" s="1"/>
  <c r="AV107" i="20"/>
  <c r="AZ107" i="20" s="1"/>
  <c r="AJ107" i="20"/>
  <c r="AE107" i="20"/>
  <c r="AD107" i="20"/>
  <c r="R107" i="20"/>
  <c r="Q107" i="20"/>
  <c r="P107" i="20"/>
  <c r="O107" i="20"/>
  <c r="M107" i="20"/>
  <c r="AV106" i="20"/>
  <c r="AW106" i="20" s="1"/>
  <c r="AJ106" i="20"/>
  <c r="AE106" i="20"/>
  <c r="AD106" i="20"/>
  <c r="P106" i="20"/>
  <c r="O106" i="20"/>
  <c r="M106" i="20"/>
  <c r="Q106" i="20" s="1"/>
  <c r="AV105" i="20"/>
  <c r="AY105" i="20" s="1"/>
  <c r="AJ105" i="20"/>
  <c r="AE105" i="20"/>
  <c r="AD105" i="20"/>
  <c r="Q105" i="20"/>
  <c r="P105" i="20"/>
  <c r="O105" i="20"/>
  <c r="M105" i="20"/>
  <c r="R105" i="20" s="1"/>
  <c r="AV104" i="20"/>
  <c r="AZ104" i="20" s="1"/>
  <c r="AJ104" i="20"/>
  <c r="AE104" i="20"/>
  <c r="AD104" i="20"/>
  <c r="R104" i="20"/>
  <c r="S104" i="20" s="1"/>
  <c r="P104" i="20"/>
  <c r="O104" i="20"/>
  <c r="M104" i="20"/>
  <c r="Q104" i="20" s="1"/>
  <c r="AV103" i="20"/>
  <c r="AJ103" i="20"/>
  <c r="AE103" i="20"/>
  <c r="AD103" i="20"/>
  <c r="P103" i="20"/>
  <c r="O103" i="20"/>
  <c r="M103" i="20"/>
  <c r="R103" i="20" s="1"/>
  <c r="AV102" i="20"/>
  <c r="AX102" i="20" s="1"/>
  <c r="AJ102" i="20"/>
  <c r="AE102" i="20"/>
  <c r="AD102" i="20"/>
  <c r="R102" i="20"/>
  <c r="S102" i="20" s="1"/>
  <c r="P102" i="20"/>
  <c r="O102" i="20"/>
  <c r="M102" i="20"/>
  <c r="Q102" i="20" s="1"/>
  <c r="AV101" i="20"/>
  <c r="AY101" i="20" s="1"/>
  <c r="AJ101" i="20"/>
  <c r="AE101" i="20"/>
  <c r="AD101" i="20"/>
  <c r="Q101" i="20"/>
  <c r="P101" i="20"/>
  <c r="O101" i="20"/>
  <c r="M101" i="20"/>
  <c r="R101" i="20" s="1"/>
  <c r="AV100" i="20"/>
  <c r="AZ100" i="20" s="1"/>
  <c r="AJ100" i="20"/>
  <c r="AE100" i="20"/>
  <c r="AD100" i="20"/>
  <c r="P100" i="20"/>
  <c r="O100" i="20"/>
  <c r="M100" i="20"/>
  <c r="Q100" i="20" s="1"/>
  <c r="AV99" i="20"/>
  <c r="AJ99" i="20"/>
  <c r="AE99" i="20"/>
  <c r="AD99" i="20"/>
  <c r="P99" i="20"/>
  <c r="O99" i="20"/>
  <c r="M99" i="20"/>
  <c r="R99" i="20" s="1"/>
  <c r="AV98" i="20"/>
  <c r="AX98" i="20" s="1"/>
  <c r="AJ98" i="20"/>
  <c r="AE98" i="20"/>
  <c r="AD98" i="20"/>
  <c r="P98" i="20"/>
  <c r="O98" i="20"/>
  <c r="M98" i="20"/>
  <c r="Q98" i="20" s="1"/>
  <c r="AV97" i="20"/>
  <c r="AY97" i="20" s="1"/>
  <c r="AJ97" i="20"/>
  <c r="AE97" i="20"/>
  <c r="AD97" i="20"/>
  <c r="P97" i="20"/>
  <c r="O97" i="20"/>
  <c r="M97" i="20"/>
  <c r="R97" i="20" s="1"/>
  <c r="AV96" i="20"/>
  <c r="AZ96" i="20" s="1"/>
  <c r="AJ96" i="20"/>
  <c r="AE96" i="20"/>
  <c r="AD96" i="20"/>
  <c r="P96" i="20"/>
  <c r="O96" i="20"/>
  <c r="M96" i="20"/>
  <c r="Q96" i="20" s="1"/>
  <c r="AV95" i="20"/>
  <c r="AJ95" i="20"/>
  <c r="AE95" i="20"/>
  <c r="AD95" i="20"/>
  <c r="P95" i="20"/>
  <c r="O95" i="20"/>
  <c r="M95" i="20"/>
  <c r="R95" i="20" s="1"/>
  <c r="AV94" i="20"/>
  <c r="AX94" i="20" s="1"/>
  <c r="AJ94" i="20"/>
  <c r="AE94" i="20"/>
  <c r="AD94" i="20"/>
  <c r="P94" i="20"/>
  <c r="O94" i="20"/>
  <c r="M94" i="20"/>
  <c r="Q94" i="20" s="1"/>
  <c r="AV93" i="20"/>
  <c r="AY93" i="20" s="1"/>
  <c r="AJ93" i="20"/>
  <c r="AE93" i="20"/>
  <c r="AD93" i="20"/>
  <c r="Q93" i="20"/>
  <c r="P93" i="20"/>
  <c r="O93" i="20"/>
  <c r="M93" i="20"/>
  <c r="R93" i="20" s="1"/>
  <c r="AV92" i="20"/>
  <c r="AZ92" i="20" s="1"/>
  <c r="AJ92" i="20"/>
  <c r="AE92" i="20"/>
  <c r="AD92" i="20"/>
  <c r="P92" i="20"/>
  <c r="O92" i="20"/>
  <c r="M92" i="20"/>
  <c r="Q92" i="20" s="1"/>
  <c r="AV91" i="20"/>
  <c r="AZ91" i="20" s="1"/>
  <c r="AJ91" i="20"/>
  <c r="AE91" i="20"/>
  <c r="AD91" i="20"/>
  <c r="P91" i="20"/>
  <c r="O91" i="20"/>
  <c r="M91" i="20"/>
  <c r="R91" i="20" s="1"/>
  <c r="AV90" i="20"/>
  <c r="AZ90" i="20" s="1"/>
  <c r="AJ90" i="20"/>
  <c r="AE90" i="20"/>
  <c r="AD90" i="20"/>
  <c r="P90" i="20"/>
  <c r="O90" i="20"/>
  <c r="M90" i="20"/>
  <c r="Q90" i="20" s="1"/>
  <c r="AV89" i="20"/>
  <c r="AY89" i="20" s="1"/>
  <c r="AJ89" i="20"/>
  <c r="AE89" i="20"/>
  <c r="AD89" i="20"/>
  <c r="P89" i="20"/>
  <c r="O89" i="20"/>
  <c r="M89" i="20"/>
  <c r="R89" i="20" s="1"/>
  <c r="AV88" i="20"/>
  <c r="AZ88" i="20" s="1"/>
  <c r="AJ88" i="20"/>
  <c r="AE88" i="20"/>
  <c r="AD88" i="20"/>
  <c r="P88" i="20"/>
  <c r="O88" i="20"/>
  <c r="M88" i="20"/>
  <c r="Q88" i="20" s="1"/>
  <c r="AV87" i="20"/>
  <c r="AZ87" i="20" s="1"/>
  <c r="AJ87" i="20"/>
  <c r="AE87" i="20"/>
  <c r="AD87" i="20"/>
  <c r="P87" i="20"/>
  <c r="O87" i="20"/>
  <c r="M87" i="20"/>
  <c r="R87" i="20" s="1"/>
  <c r="AV86" i="20"/>
  <c r="AX86" i="20" s="1"/>
  <c r="AJ86" i="20"/>
  <c r="AE86" i="20"/>
  <c r="AD86" i="20"/>
  <c r="P86" i="20"/>
  <c r="O86" i="20"/>
  <c r="M86" i="20"/>
  <c r="Q86" i="20" s="1"/>
  <c r="AV85" i="20"/>
  <c r="AY85" i="20" s="1"/>
  <c r="AJ85" i="20"/>
  <c r="AE85" i="20"/>
  <c r="AD85" i="20"/>
  <c r="P85" i="20"/>
  <c r="O85" i="20"/>
  <c r="M85" i="20"/>
  <c r="R85" i="20" s="1"/>
  <c r="AV84" i="20"/>
  <c r="AX84" i="20" s="1"/>
  <c r="AJ84" i="20"/>
  <c r="AE84" i="20"/>
  <c r="AD84" i="20"/>
  <c r="P84" i="20"/>
  <c r="O84" i="20"/>
  <c r="M84" i="20"/>
  <c r="Q84" i="20" s="1"/>
  <c r="AV83" i="20"/>
  <c r="AJ83" i="20"/>
  <c r="AE83" i="20"/>
  <c r="AD83" i="20"/>
  <c r="R83" i="20"/>
  <c r="Q83" i="20"/>
  <c r="P83" i="20"/>
  <c r="O83" i="20"/>
  <c r="M83" i="20"/>
  <c r="AV82" i="20"/>
  <c r="AZ82" i="20" s="1"/>
  <c r="AJ82" i="20"/>
  <c r="AE82" i="20"/>
  <c r="AD82" i="20"/>
  <c r="P82" i="20"/>
  <c r="O82" i="20"/>
  <c r="M82" i="20"/>
  <c r="Q82" i="20" s="1"/>
  <c r="AV81" i="20"/>
  <c r="AY81" i="20" s="1"/>
  <c r="AJ81" i="20"/>
  <c r="AE81" i="20"/>
  <c r="AD81" i="20"/>
  <c r="P81" i="20"/>
  <c r="O81" i="20"/>
  <c r="M81" i="20"/>
  <c r="R81" i="20" s="1"/>
  <c r="AV80" i="20"/>
  <c r="AZ80" i="20" s="1"/>
  <c r="AJ80" i="20"/>
  <c r="AE80" i="20"/>
  <c r="AD80" i="20"/>
  <c r="P80" i="20"/>
  <c r="O80" i="20"/>
  <c r="M80" i="20"/>
  <c r="Q80" i="20" s="1"/>
  <c r="AV79" i="20"/>
  <c r="AJ79" i="20"/>
  <c r="AE79" i="20"/>
  <c r="AD79" i="20"/>
  <c r="P79" i="20"/>
  <c r="O79" i="20"/>
  <c r="M79" i="20"/>
  <c r="R79" i="20" s="1"/>
  <c r="AV78" i="20"/>
  <c r="AZ78" i="20" s="1"/>
  <c r="AJ78" i="20"/>
  <c r="AE78" i="20"/>
  <c r="AD78" i="20"/>
  <c r="P78" i="20"/>
  <c r="O78" i="20"/>
  <c r="M78" i="20"/>
  <c r="Q78" i="20" s="1"/>
  <c r="AV77" i="20"/>
  <c r="AY77" i="20" s="1"/>
  <c r="AJ77" i="20"/>
  <c r="AE77" i="20"/>
  <c r="AD77" i="20"/>
  <c r="P77" i="20"/>
  <c r="O77" i="20"/>
  <c r="M77" i="20"/>
  <c r="R77" i="20" s="1"/>
  <c r="AV76" i="20"/>
  <c r="AW76" i="20" s="1"/>
  <c r="AJ76" i="20"/>
  <c r="AE76" i="20"/>
  <c r="AD76" i="20"/>
  <c r="P76" i="20"/>
  <c r="O76" i="20"/>
  <c r="M76" i="20"/>
  <c r="Q76" i="20" s="1"/>
  <c r="AV75" i="20"/>
  <c r="AZ75" i="20" s="1"/>
  <c r="AJ75" i="20"/>
  <c r="AE75" i="20"/>
  <c r="AD75" i="20"/>
  <c r="P75" i="20"/>
  <c r="O75" i="20"/>
  <c r="M75" i="20"/>
  <c r="R75" i="20" s="1"/>
  <c r="AV74" i="20"/>
  <c r="AW74" i="20" s="1"/>
  <c r="AJ74" i="20"/>
  <c r="AE74" i="20"/>
  <c r="AD74" i="20"/>
  <c r="P74" i="20"/>
  <c r="O74" i="20"/>
  <c r="M74" i="20"/>
  <c r="Q74" i="20" s="1"/>
  <c r="AV73" i="20"/>
  <c r="AY73" i="20" s="1"/>
  <c r="AJ73" i="20"/>
  <c r="AE73" i="20"/>
  <c r="AD73" i="20"/>
  <c r="P73" i="20"/>
  <c r="O73" i="20"/>
  <c r="M73" i="20"/>
  <c r="Q73" i="20" s="1"/>
  <c r="AV72" i="20"/>
  <c r="AW72" i="20" s="1"/>
  <c r="AJ72" i="20"/>
  <c r="AE72" i="20"/>
  <c r="AD72" i="20"/>
  <c r="P72" i="20"/>
  <c r="O72" i="20"/>
  <c r="M72" i="20"/>
  <c r="Q72" i="20" s="1"/>
  <c r="AV71" i="20"/>
  <c r="AJ71" i="20"/>
  <c r="AE71" i="20"/>
  <c r="AD71" i="20"/>
  <c r="P71" i="20"/>
  <c r="O71" i="20"/>
  <c r="M71" i="20"/>
  <c r="R71" i="20" s="1"/>
  <c r="AV70" i="20"/>
  <c r="AZ70" i="20" s="1"/>
  <c r="AJ70" i="20"/>
  <c r="AE70" i="20"/>
  <c r="AD70" i="20"/>
  <c r="P70" i="20"/>
  <c r="O70" i="20"/>
  <c r="M70" i="20"/>
  <c r="Q70" i="20" s="1"/>
  <c r="AV69" i="20"/>
  <c r="AY69" i="20" s="1"/>
  <c r="AJ69" i="20"/>
  <c r="AE69" i="20"/>
  <c r="AD69" i="20"/>
  <c r="Q69" i="20"/>
  <c r="P69" i="20"/>
  <c r="O69" i="20"/>
  <c r="M69" i="20"/>
  <c r="R69" i="20" s="1"/>
  <c r="AV68" i="20"/>
  <c r="AZ68" i="20" s="1"/>
  <c r="AJ68" i="20"/>
  <c r="AE68" i="20"/>
  <c r="AD68" i="20"/>
  <c r="P68" i="20"/>
  <c r="O68" i="20"/>
  <c r="M68" i="20"/>
  <c r="Q68" i="20" s="1"/>
  <c r="AV67" i="20"/>
  <c r="AZ67" i="20" s="1"/>
  <c r="AJ67" i="20"/>
  <c r="AE67" i="20"/>
  <c r="AD67" i="20"/>
  <c r="P67" i="20"/>
  <c r="O67" i="20"/>
  <c r="M67" i="20"/>
  <c r="R67" i="20" s="1"/>
  <c r="AV66" i="20"/>
  <c r="AZ66" i="20" s="1"/>
  <c r="AJ66" i="20"/>
  <c r="AE66" i="20"/>
  <c r="AD66" i="20"/>
  <c r="P66" i="20"/>
  <c r="O66" i="20"/>
  <c r="M66" i="20"/>
  <c r="Q66" i="20" s="1"/>
  <c r="AV65" i="20"/>
  <c r="AY65" i="20" s="1"/>
  <c r="AJ65" i="20"/>
  <c r="AE65" i="20"/>
  <c r="AD65" i="20"/>
  <c r="P65" i="20"/>
  <c r="O65" i="20"/>
  <c r="M65" i="20"/>
  <c r="R65" i="20" s="1"/>
  <c r="AV64" i="20"/>
  <c r="AX64" i="20" s="1"/>
  <c r="AJ64" i="20"/>
  <c r="AE64" i="20"/>
  <c r="AD64" i="20"/>
  <c r="P64" i="20"/>
  <c r="O64" i="20"/>
  <c r="M64" i="20"/>
  <c r="Q64" i="20" s="1"/>
  <c r="AV63" i="20"/>
  <c r="AJ63" i="20"/>
  <c r="AE63" i="20"/>
  <c r="AD63" i="20"/>
  <c r="P63" i="20"/>
  <c r="O63" i="20"/>
  <c r="M63" i="20"/>
  <c r="R63" i="20" s="1"/>
  <c r="AV62" i="20"/>
  <c r="AY62" i="20" s="1"/>
  <c r="AJ62" i="20"/>
  <c r="AE62" i="20"/>
  <c r="AD62" i="20"/>
  <c r="P62" i="20"/>
  <c r="O62" i="20"/>
  <c r="M62" i="20"/>
  <c r="Q62" i="20" s="1"/>
  <c r="AV61" i="20"/>
  <c r="AY61" i="20" s="1"/>
  <c r="AJ61" i="20"/>
  <c r="AE61" i="20"/>
  <c r="AD61" i="20"/>
  <c r="P61" i="20"/>
  <c r="O61" i="20"/>
  <c r="M61" i="20"/>
  <c r="R61" i="20" s="1"/>
  <c r="AV60" i="20"/>
  <c r="AX60" i="20" s="1"/>
  <c r="AJ60" i="20"/>
  <c r="AE60" i="20"/>
  <c r="AD60" i="20"/>
  <c r="P60" i="20"/>
  <c r="O60" i="20"/>
  <c r="M60" i="20"/>
  <c r="Q60" i="20" s="1"/>
  <c r="AV59" i="20"/>
  <c r="AZ59" i="20" s="1"/>
  <c r="AJ59" i="20"/>
  <c r="AE59" i="20"/>
  <c r="AD59" i="20"/>
  <c r="P59" i="20"/>
  <c r="O59" i="20"/>
  <c r="M59" i="20"/>
  <c r="R59" i="20" s="1"/>
  <c r="AV58" i="20"/>
  <c r="AW58" i="20" s="1"/>
  <c r="AJ58" i="20"/>
  <c r="AE58" i="20"/>
  <c r="AD58" i="20"/>
  <c r="R58" i="20"/>
  <c r="S58" i="20" s="1"/>
  <c r="P58" i="20"/>
  <c r="O58" i="20"/>
  <c r="M58" i="20"/>
  <c r="Q58" i="20" s="1"/>
  <c r="AV57" i="20"/>
  <c r="AY57" i="20" s="1"/>
  <c r="AJ57" i="20"/>
  <c r="AE57" i="20"/>
  <c r="AD57" i="20"/>
  <c r="R57" i="20"/>
  <c r="P57" i="20"/>
  <c r="O57" i="20"/>
  <c r="M57" i="20"/>
  <c r="Q57" i="20" s="1"/>
  <c r="AV56" i="20"/>
  <c r="AX56" i="20" s="1"/>
  <c r="AJ56" i="20"/>
  <c r="AE56" i="20"/>
  <c r="AD56" i="20"/>
  <c r="P56" i="20"/>
  <c r="O56" i="20"/>
  <c r="M56" i="20"/>
  <c r="Q56" i="20" s="1"/>
  <c r="AV55" i="20"/>
  <c r="AZ55" i="20" s="1"/>
  <c r="AJ55" i="20"/>
  <c r="AE55" i="20"/>
  <c r="AD55" i="20"/>
  <c r="Q55" i="20"/>
  <c r="P55" i="20"/>
  <c r="O55" i="20"/>
  <c r="M55" i="20"/>
  <c r="R55" i="20" s="1"/>
  <c r="AV54" i="20"/>
  <c r="AZ54" i="20" s="1"/>
  <c r="AJ54" i="20"/>
  <c r="AE54" i="20"/>
  <c r="AD54" i="20"/>
  <c r="P54" i="20"/>
  <c r="O54" i="20"/>
  <c r="M54" i="20"/>
  <c r="Q54" i="20" s="1"/>
  <c r="AV53" i="20"/>
  <c r="AY53" i="20" s="1"/>
  <c r="AJ53" i="20"/>
  <c r="AE53" i="20"/>
  <c r="AD53" i="20"/>
  <c r="P53" i="20"/>
  <c r="O53" i="20"/>
  <c r="M53" i="20"/>
  <c r="R53" i="20" s="1"/>
  <c r="AV52" i="20"/>
  <c r="AX52" i="20" s="1"/>
  <c r="AJ52" i="20"/>
  <c r="AE52" i="20"/>
  <c r="AD52" i="20"/>
  <c r="P52" i="20"/>
  <c r="O52" i="20"/>
  <c r="M52" i="20"/>
  <c r="Q52" i="20" s="1"/>
  <c r="AV51" i="20"/>
  <c r="AJ51" i="20"/>
  <c r="AE51" i="20"/>
  <c r="AD51" i="20"/>
  <c r="Q51" i="20"/>
  <c r="P51" i="20"/>
  <c r="O51" i="20"/>
  <c r="M51" i="20"/>
  <c r="R51" i="20" s="1"/>
  <c r="AV50" i="20"/>
  <c r="AY50" i="20" s="1"/>
  <c r="AJ50" i="20"/>
  <c r="AE50" i="20"/>
  <c r="AD50" i="20"/>
  <c r="P50" i="20"/>
  <c r="O50" i="20"/>
  <c r="M50" i="20"/>
  <c r="Q50" i="20" s="1"/>
  <c r="AV49" i="20"/>
  <c r="AY49" i="20" s="1"/>
  <c r="AJ49" i="20"/>
  <c r="AE49" i="20"/>
  <c r="AD49" i="20"/>
  <c r="P49" i="20"/>
  <c r="O49" i="20"/>
  <c r="M49" i="20"/>
  <c r="R49" i="20" s="1"/>
  <c r="AV48" i="20"/>
  <c r="AZ48" i="20" s="1"/>
  <c r="AJ48" i="20"/>
  <c r="AE48" i="20"/>
  <c r="AD48" i="20"/>
  <c r="P48" i="20"/>
  <c r="O48" i="20"/>
  <c r="M48" i="20"/>
  <c r="Q48" i="20" s="1"/>
  <c r="AV47" i="20"/>
  <c r="AJ47" i="20"/>
  <c r="AE47" i="20"/>
  <c r="AD47" i="20"/>
  <c r="P47" i="20"/>
  <c r="O47" i="20"/>
  <c r="M47" i="20"/>
  <c r="Q47" i="20" s="1"/>
  <c r="AV46" i="20"/>
  <c r="AZ46" i="20" s="1"/>
  <c r="AJ46" i="20"/>
  <c r="AE46" i="20"/>
  <c r="AD46" i="20"/>
  <c r="P46" i="20"/>
  <c r="O46" i="20"/>
  <c r="M46" i="20"/>
  <c r="Q46" i="20" s="1"/>
  <c r="AV45" i="20"/>
  <c r="AY45" i="20" s="1"/>
  <c r="AJ45" i="20"/>
  <c r="AE45" i="20"/>
  <c r="AD45" i="20"/>
  <c r="P45" i="20"/>
  <c r="O45" i="20"/>
  <c r="M45" i="20"/>
  <c r="R45" i="20" s="1"/>
  <c r="AV44" i="20"/>
  <c r="AX44" i="20" s="1"/>
  <c r="AJ44" i="20"/>
  <c r="AE44" i="20"/>
  <c r="AD44" i="20"/>
  <c r="P44" i="20"/>
  <c r="O44" i="20"/>
  <c r="M44" i="20"/>
  <c r="Q44" i="20" s="1"/>
  <c r="AV43" i="20"/>
  <c r="AJ43" i="20"/>
  <c r="AE43" i="20"/>
  <c r="AD43" i="20"/>
  <c r="P43" i="20"/>
  <c r="O43" i="20"/>
  <c r="M43" i="20"/>
  <c r="Q43" i="20" s="1"/>
  <c r="AV42" i="20"/>
  <c r="AY42" i="20" s="1"/>
  <c r="AJ42" i="20"/>
  <c r="AE42" i="20"/>
  <c r="AD42" i="20"/>
  <c r="P42" i="20"/>
  <c r="O42" i="20"/>
  <c r="M42" i="20"/>
  <c r="Q42" i="20" s="1"/>
  <c r="AV41" i="20"/>
  <c r="AY41" i="20" s="1"/>
  <c r="AJ41" i="20"/>
  <c r="AE41" i="20"/>
  <c r="AD41" i="20"/>
  <c r="P41" i="20"/>
  <c r="O41" i="20"/>
  <c r="M41" i="20"/>
  <c r="R41" i="20" s="1"/>
  <c r="AV40" i="20"/>
  <c r="AZ40" i="20" s="1"/>
  <c r="AJ40" i="20"/>
  <c r="AE40" i="20"/>
  <c r="AD40" i="20"/>
  <c r="P40" i="20"/>
  <c r="O40" i="20"/>
  <c r="M40" i="20"/>
  <c r="Q40" i="20" s="1"/>
  <c r="AV39" i="20"/>
  <c r="AZ39" i="20" s="1"/>
  <c r="AJ39" i="20"/>
  <c r="AE39" i="20"/>
  <c r="AD39" i="20"/>
  <c r="P39" i="20"/>
  <c r="O39" i="20"/>
  <c r="M39" i="20"/>
  <c r="R39" i="20" s="1"/>
  <c r="AV38" i="20"/>
  <c r="AZ38" i="20" s="1"/>
  <c r="AJ38" i="20"/>
  <c r="AE38" i="20"/>
  <c r="AD38" i="20"/>
  <c r="P38" i="20"/>
  <c r="O38" i="20"/>
  <c r="M38" i="20"/>
  <c r="Q38" i="20" s="1"/>
  <c r="AV37" i="20"/>
  <c r="AY37" i="20" s="1"/>
  <c r="AJ37" i="20"/>
  <c r="AE37" i="20"/>
  <c r="AD37" i="20"/>
  <c r="Q37" i="20"/>
  <c r="P37" i="20"/>
  <c r="O37" i="20"/>
  <c r="M37" i="20"/>
  <c r="R37" i="20" s="1"/>
  <c r="AV36" i="20"/>
  <c r="AX36" i="20" s="1"/>
  <c r="AJ36" i="20"/>
  <c r="AE36" i="20"/>
  <c r="AD36" i="20"/>
  <c r="P36" i="20"/>
  <c r="O36" i="20"/>
  <c r="M36" i="20"/>
  <c r="Q36" i="20" s="1"/>
  <c r="AV35" i="20"/>
  <c r="AJ35" i="20"/>
  <c r="AE35" i="20"/>
  <c r="AD35" i="20"/>
  <c r="P35" i="20"/>
  <c r="O35" i="20"/>
  <c r="M35" i="20"/>
  <c r="R35" i="20" s="1"/>
  <c r="AV34" i="20"/>
  <c r="AW34" i="20" s="1"/>
  <c r="AJ34" i="20"/>
  <c r="AE34" i="20"/>
  <c r="AD34" i="20"/>
  <c r="P34" i="20"/>
  <c r="O34" i="20"/>
  <c r="M34" i="20"/>
  <c r="Q34" i="20" s="1"/>
  <c r="AV33" i="20"/>
  <c r="AY33" i="20" s="1"/>
  <c r="AJ33" i="20"/>
  <c r="AE33" i="20"/>
  <c r="AD33" i="20"/>
  <c r="P33" i="20"/>
  <c r="O33" i="20"/>
  <c r="M33" i="20"/>
  <c r="R33" i="20" s="1"/>
  <c r="AV32" i="20"/>
  <c r="AW32" i="20" s="1"/>
  <c r="AJ32" i="20"/>
  <c r="AE32" i="20"/>
  <c r="AD32" i="20"/>
  <c r="P32" i="20"/>
  <c r="O32" i="20"/>
  <c r="M32" i="20"/>
  <c r="Q32" i="20" s="1"/>
  <c r="AV31" i="20"/>
  <c r="AJ31" i="20"/>
  <c r="AE31" i="20"/>
  <c r="AD31" i="20"/>
  <c r="P31" i="20"/>
  <c r="O31" i="20"/>
  <c r="M31" i="20"/>
  <c r="R31" i="20" s="1"/>
  <c r="AV30" i="20"/>
  <c r="AZ30" i="20" s="1"/>
  <c r="AJ30" i="20"/>
  <c r="AE30" i="20"/>
  <c r="AD30" i="20"/>
  <c r="P30" i="20"/>
  <c r="O30" i="20"/>
  <c r="M30" i="20"/>
  <c r="Q30" i="20" s="1"/>
  <c r="AV29" i="20"/>
  <c r="AX29" i="20" s="1"/>
  <c r="AJ29" i="20"/>
  <c r="AE29" i="20"/>
  <c r="AD29" i="20"/>
  <c r="P29" i="20"/>
  <c r="O29" i="20"/>
  <c r="M29" i="20"/>
  <c r="R29" i="20" s="1"/>
  <c r="AV28" i="20"/>
  <c r="AX28" i="20" s="1"/>
  <c r="AJ28" i="20"/>
  <c r="AE28" i="20"/>
  <c r="AD28" i="20"/>
  <c r="P28" i="20"/>
  <c r="O28" i="20"/>
  <c r="M28" i="20"/>
  <c r="Q28" i="20" s="1"/>
  <c r="AV27" i="20"/>
  <c r="AX27" i="20" s="1"/>
  <c r="AJ27" i="20"/>
  <c r="AE27" i="20"/>
  <c r="AD27" i="20"/>
  <c r="P27" i="20"/>
  <c r="O27" i="20"/>
  <c r="M27" i="20"/>
  <c r="R27" i="20" s="1"/>
  <c r="AV26" i="20"/>
  <c r="AY26" i="20" s="1"/>
  <c r="AJ26" i="20"/>
  <c r="AE26" i="20"/>
  <c r="AD26" i="20"/>
  <c r="P26" i="20"/>
  <c r="O26" i="20"/>
  <c r="M26" i="20"/>
  <c r="Q26" i="20" s="1"/>
  <c r="AV25" i="20"/>
  <c r="AZ25" i="20" s="1"/>
  <c r="AJ25" i="20"/>
  <c r="AE25" i="20"/>
  <c r="AD25" i="20"/>
  <c r="P25" i="20"/>
  <c r="O25" i="20"/>
  <c r="M25" i="20"/>
  <c r="R25" i="20" s="1"/>
  <c r="AV24" i="20"/>
  <c r="AY24" i="20" s="1"/>
  <c r="AJ24" i="20"/>
  <c r="AE24" i="20"/>
  <c r="AD24" i="20"/>
  <c r="P24" i="20"/>
  <c r="O24" i="20"/>
  <c r="M24" i="20"/>
  <c r="Q24" i="20" s="1"/>
  <c r="AV23" i="20"/>
  <c r="AZ23" i="20" s="1"/>
  <c r="AJ23" i="20"/>
  <c r="AE23" i="20"/>
  <c r="AD23" i="20"/>
  <c r="R23" i="20"/>
  <c r="P23" i="20"/>
  <c r="O23" i="20"/>
  <c r="M23" i="20"/>
  <c r="Q23" i="20" s="1"/>
  <c r="AV22" i="20"/>
  <c r="AZ22" i="20" s="1"/>
  <c r="AJ22" i="20"/>
  <c r="AE22" i="20"/>
  <c r="AD22" i="20"/>
  <c r="P22" i="20"/>
  <c r="O22" i="20"/>
  <c r="M22" i="20"/>
  <c r="R22" i="20" s="1"/>
  <c r="AV21" i="20"/>
  <c r="AY21" i="20" s="1"/>
  <c r="AJ21" i="20"/>
  <c r="AE21" i="20"/>
  <c r="AD21" i="20"/>
  <c r="P21" i="20"/>
  <c r="O21" i="20"/>
  <c r="M21" i="20"/>
  <c r="R21" i="20" s="1"/>
  <c r="AV20" i="20"/>
  <c r="AX20" i="20" s="1"/>
  <c r="AJ20" i="20"/>
  <c r="AE20" i="20"/>
  <c r="AD20" i="20"/>
  <c r="P20" i="20"/>
  <c r="O20" i="20"/>
  <c r="M20" i="20"/>
  <c r="R20" i="20" s="1"/>
  <c r="AV19" i="20"/>
  <c r="AY19" i="20" s="1"/>
  <c r="AJ19" i="20"/>
  <c r="AE19" i="20"/>
  <c r="AD19" i="20"/>
  <c r="R19" i="20"/>
  <c r="P19" i="20"/>
  <c r="O19" i="20"/>
  <c r="M19" i="20"/>
  <c r="Q19" i="20" s="1"/>
  <c r="AV18" i="20"/>
  <c r="AX18" i="20" s="1"/>
  <c r="AJ18" i="20"/>
  <c r="AE18" i="20"/>
  <c r="AD18" i="20"/>
  <c r="R18" i="20"/>
  <c r="Q18" i="20"/>
  <c r="P18" i="20"/>
  <c r="O18" i="20"/>
  <c r="M18" i="20"/>
  <c r="AV17" i="20"/>
  <c r="AW17" i="20" s="1"/>
  <c r="AJ17" i="20"/>
  <c r="AE17" i="20"/>
  <c r="AD17" i="20"/>
  <c r="P17" i="20"/>
  <c r="O17" i="20"/>
  <c r="M17" i="20"/>
  <c r="R17" i="20" s="1"/>
  <c r="AV16" i="20"/>
  <c r="AX16" i="20" s="1"/>
  <c r="AJ16" i="20"/>
  <c r="AE16" i="20"/>
  <c r="AD16" i="20"/>
  <c r="R16" i="20"/>
  <c r="S16" i="20" s="1"/>
  <c r="P16" i="20"/>
  <c r="O16" i="20"/>
  <c r="M16" i="20"/>
  <c r="Q16" i="20" s="1"/>
  <c r="AV15" i="20"/>
  <c r="AW15" i="20" s="1"/>
  <c r="AJ15" i="20"/>
  <c r="AE15" i="20"/>
  <c r="AD15" i="20"/>
  <c r="P15" i="20"/>
  <c r="O15" i="20"/>
  <c r="M15" i="20"/>
  <c r="R15" i="20" s="1"/>
  <c r="AV14" i="20"/>
  <c r="AY14" i="20" s="1"/>
  <c r="AJ14" i="20"/>
  <c r="AE14" i="20"/>
  <c r="AD14" i="20"/>
  <c r="P14" i="20"/>
  <c r="O14" i="20"/>
  <c r="M14" i="20"/>
  <c r="R14" i="20" s="1"/>
  <c r="AV13" i="20"/>
  <c r="AZ13" i="20" s="1"/>
  <c r="AJ13" i="20"/>
  <c r="AE13" i="20"/>
  <c r="AD13" i="20"/>
  <c r="P13" i="20"/>
  <c r="O13" i="20"/>
  <c r="M13" i="20"/>
  <c r="Q13" i="20" s="1"/>
  <c r="AV12" i="20"/>
  <c r="AW12" i="20" s="1"/>
  <c r="AJ12" i="20"/>
  <c r="AE12" i="20"/>
  <c r="AD12" i="20"/>
  <c r="P12" i="20"/>
  <c r="O12" i="20"/>
  <c r="M12" i="20"/>
  <c r="R12" i="20" s="1"/>
  <c r="AV11" i="20"/>
  <c r="AZ11" i="20" s="1"/>
  <c r="AJ11" i="20"/>
  <c r="AE11" i="20"/>
  <c r="AD11" i="20"/>
  <c r="P11" i="20"/>
  <c r="O11" i="20"/>
  <c r="M11" i="20"/>
  <c r="R11" i="20" s="1"/>
  <c r="AV10" i="20"/>
  <c r="AX10" i="20" s="1"/>
  <c r="AJ10" i="20"/>
  <c r="AE10" i="20"/>
  <c r="AD10" i="20"/>
  <c r="P10" i="20"/>
  <c r="O10" i="20"/>
  <c r="M10" i="20"/>
  <c r="R10" i="20" s="1"/>
  <c r="AV9" i="20"/>
  <c r="AW9" i="20" s="1"/>
  <c r="AJ9" i="20"/>
  <c r="AE9" i="20"/>
  <c r="AD9" i="20"/>
  <c r="P9" i="20"/>
  <c r="O9" i="20"/>
  <c r="M9" i="20"/>
  <c r="R9" i="20" s="1"/>
  <c r="AV8" i="20"/>
  <c r="AX8" i="20" s="1"/>
  <c r="AJ8" i="20"/>
  <c r="AE8" i="20"/>
  <c r="AD8" i="20"/>
  <c r="R8" i="20"/>
  <c r="P8" i="20"/>
  <c r="O8" i="20"/>
  <c r="M8" i="20"/>
  <c r="Q8" i="20" s="1"/>
  <c r="AV7" i="20"/>
  <c r="AZ7" i="20" s="1"/>
  <c r="AJ7" i="20"/>
  <c r="AE7" i="20"/>
  <c r="AD7" i="20"/>
  <c r="P7" i="20"/>
  <c r="O7" i="20"/>
  <c r="M7" i="20"/>
  <c r="R7" i="20" s="1"/>
  <c r="AV6" i="20"/>
  <c r="AY6" i="20" s="1"/>
  <c r="AJ6" i="20"/>
  <c r="AE6" i="20"/>
  <c r="AD6" i="20"/>
  <c r="R6" i="20"/>
  <c r="S6" i="20" s="1"/>
  <c r="Q6" i="20"/>
  <c r="P6" i="20"/>
  <c r="O6" i="20"/>
  <c r="M6" i="20"/>
  <c r="AV5" i="20"/>
  <c r="AY5" i="20" s="1"/>
  <c r="AJ5" i="20"/>
  <c r="AE5" i="20"/>
  <c r="AD5" i="20"/>
  <c r="R5" i="20"/>
  <c r="P5" i="20"/>
  <c r="O5" i="20"/>
  <c r="M5" i="20"/>
  <c r="Q5" i="20" s="1"/>
  <c r="AV4" i="20"/>
  <c r="AW4" i="20" s="1"/>
  <c r="AJ4" i="20"/>
  <c r="AE4" i="20"/>
  <c r="AD4" i="20"/>
  <c r="P4" i="20"/>
  <c r="O4" i="20"/>
  <c r="M4" i="20"/>
  <c r="R4" i="20" s="1"/>
  <c r="AV3" i="20"/>
  <c r="AX3" i="20" s="1"/>
  <c r="AJ3" i="20"/>
  <c r="AE3" i="20"/>
  <c r="AD3" i="20"/>
  <c r="P3" i="20"/>
  <c r="O3" i="20"/>
  <c r="M3" i="20"/>
  <c r="R3" i="20" s="1"/>
  <c r="AV2" i="20"/>
  <c r="AX2" i="20" s="1"/>
  <c r="AJ2" i="20"/>
  <c r="AE2" i="20"/>
  <c r="AD2" i="20"/>
  <c r="P2" i="20"/>
  <c r="O2" i="20"/>
  <c r="M2" i="20"/>
  <c r="R2" i="20" s="1"/>
  <c r="V46" i="18"/>
  <c r="V47" i="18"/>
  <c r="V48" i="18"/>
  <c r="V49" i="18"/>
  <c r="V3" i="18"/>
  <c r="V50" i="18"/>
  <c r="V4" i="18"/>
  <c r="V51" i="18"/>
  <c r="V43" i="18"/>
  <c r="V52" i="18"/>
  <c r="V53" i="18"/>
  <c r="V54" i="18"/>
  <c r="V17" i="18"/>
  <c r="V55" i="18"/>
  <c r="V28" i="18"/>
  <c r="V56" i="18"/>
  <c r="V57" i="18"/>
  <c r="V5" i="18"/>
  <c r="V58" i="18"/>
  <c r="V6" i="18"/>
  <c r="V10" i="18"/>
  <c r="V34" i="18"/>
  <c r="V59" i="18"/>
  <c r="V60" i="18"/>
  <c r="V8" i="18"/>
  <c r="V11" i="18"/>
  <c r="V61" i="18"/>
  <c r="V62" i="18"/>
  <c r="V7" i="18"/>
  <c r="V63" i="18"/>
  <c r="V30" i="18"/>
  <c r="V64" i="18"/>
  <c r="V65" i="18"/>
  <c r="V66" i="18"/>
  <c r="V67" i="18"/>
  <c r="V68" i="18"/>
  <c r="V69" i="18"/>
  <c r="V70" i="18"/>
  <c r="V71" i="18"/>
  <c r="V72" i="18"/>
  <c r="V73" i="18"/>
  <c r="V74" i="18"/>
  <c r="V12" i="18"/>
  <c r="V75" i="18"/>
  <c r="V36" i="18"/>
  <c r="V76" i="18"/>
  <c r="V44" i="18"/>
  <c r="V25" i="18"/>
  <c r="V77" i="18"/>
  <c r="V78" i="18"/>
  <c r="V79" i="18"/>
  <c r="V80" i="18"/>
  <c r="V81" i="18"/>
  <c r="V82" i="18"/>
  <c r="V33" i="18"/>
  <c r="V83" i="18"/>
  <c r="V84" i="18"/>
  <c r="V14" i="18"/>
  <c r="V85" i="18"/>
  <c r="V86" i="18"/>
  <c r="V87" i="18"/>
  <c r="V37" i="18"/>
  <c r="V13" i="18"/>
  <c r="V38" i="18"/>
  <c r="V15" i="18"/>
  <c r="V88" i="18"/>
  <c r="V89" i="18"/>
  <c r="V16" i="18"/>
  <c r="V90" i="18"/>
  <c r="V39" i="18"/>
  <c r="V18" i="18"/>
  <c r="V91" i="18"/>
  <c r="V92" i="18"/>
  <c r="V40" i="18"/>
  <c r="V93" i="18"/>
  <c r="V19" i="18"/>
  <c r="V94" i="18"/>
  <c r="V95" i="18"/>
  <c r="V96" i="18"/>
  <c r="V20" i="18"/>
  <c r="V27" i="18"/>
  <c r="V31" i="18"/>
  <c r="V97" i="18"/>
  <c r="V98" i="18"/>
  <c r="V21" i="18"/>
  <c r="V99" i="18"/>
  <c r="V100" i="18"/>
  <c r="V101" i="18"/>
  <c r="V29" i="18"/>
  <c r="V102" i="18"/>
  <c r="V103" i="18"/>
  <c r="V104" i="18"/>
  <c r="V105" i="18"/>
  <c r="V41" i="18"/>
  <c r="V22" i="18"/>
  <c r="V42" i="18"/>
  <c r="V45" i="18"/>
  <c r="V35" i="18"/>
  <c r="V23" i="18"/>
  <c r="V106" i="18"/>
  <c r="V107" i="18"/>
  <c r="V24" i="18"/>
  <c r="V108" i="18"/>
  <c r="V109" i="18"/>
  <c r="V110" i="18"/>
  <c r="V26" i="18"/>
  <c r="V111" i="18"/>
  <c r="V112" i="18"/>
  <c r="V32" i="18"/>
  <c r="V113" i="18"/>
  <c r="V114" i="18"/>
  <c r="V115" i="18"/>
  <c r="V116" i="18"/>
  <c r="V9" i="18"/>
  <c r="V117" i="18"/>
  <c r="V118" i="18"/>
  <c r="V119" i="18"/>
  <c r="V120" i="18"/>
  <c r="AP91" i="18"/>
  <c r="AP56" i="18"/>
  <c r="AP89" i="18"/>
  <c r="AP97" i="18"/>
  <c r="AP62" i="18"/>
  <c r="AP95" i="18"/>
  <c r="AP120" i="18"/>
  <c r="AP106" i="18"/>
  <c r="AP31" i="18"/>
  <c r="AP114" i="18"/>
  <c r="AP98" i="18"/>
  <c r="AP80" i="18"/>
  <c r="AP107" i="18"/>
  <c r="AP32" i="18"/>
  <c r="AP34" i="18"/>
  <c r="AP78" i="18"/>
  <c r="AP28" i="18"/>
  <c r="AP13" i="18"/>
  <c r="AP105" i="18"/>
  <c r="AP81" i="18"/>
  <c r="AP49" i="18"/>
  <c r="AP58" i="18"/>
  <c r="AP74" i="18"/>
  <c r="AP46" i="18"/>
  <c r="AP72" i="18"/>
  <c r="AP109" i="18"/>
  <c r="AP61" i="18"/>
  <c r="AP47" i="18"/>
  <c r="AP118" i="18"/>
  <c r="AP73" i="18"/>
  <c r="AP90" i="18"/>
  <c r="AP112" i="18"/>
  <c r="AP100" i="18"/>
  <c r="AP48" i="18"/>
  <c r="AP113" i="18"/>
  <c r="AP108" i="18"/>
  <c r="AP26" i="18"/>
  <c r="AP102" i="18"/>
  <c r="AP71" i="18"/>
  <c r="AP30" i="18"/>
  <c r="AP96" i="18"/>
  <c r="AP110" i="18"/>
  <c r="AP70" i="18"/>
  <c r="AP39" i="18"/>
  <c r="AP50" i="18"/>
  <c r="AP53" i="18"/>
  <c r="AP85" i="18"/>
  <c r="AP20" i="18"/>
  <c r="AP55" i="18"/>
  <c r="AP44" i="18"/>
  <c r="AP82" i="18"/>
  <c r="AP119" i="18"/>
  <c r="AP18" i="18"/>
  <c r="AP94" i="18"/>
  <c r="AP64" i="18"/>
  <c r="AP103" i="18"/>
  <c r="AP38" i="18"/>
  <c r="AP17" i="18"/>
  <c r="AP27" i="18"/>
  <c r="AP43" i="18"/>
  <c r="AP35" i="18"/>
  <c r="AP99" i="18"/>
  <c r="AP115" i="18"/>
  <c r="AP84" i="18"/>
  <c r="AP41" i="18"/>
  <c r="AP57" i="18"/>
  <c r="AP10" i="18"/>
  <c r="AP117" i="18"/>
  <c r="AP21" i="18"/>
  <c r="AP60" i="18"/>
  <c r="AP76" i="18"/>
  <c r="AP75" i="18"/>
  <c r="AP25" i="18"/>
  <c r="AP116" i="18"/>
  <c r="AP54" i="18"/>
  <c r="AP19" i="18"/>
  <c r="AP6" i="18"/>
  <c r="AP86" i="18"/>
  <c r="AP33" i="18"/>
  <c r="AP79" i="18"/>
  <c r="AP69" i="18"/>
  <c r="AP83" i="18"/>
  <c r="AP52" i="18"/>
  <c r="AP15" i="18"/>
  <c r="AP45" i="18"/>
  <c r="AP37" i="18"/>
  <c r="AP14" i="18"/>
  <c r="AP40" i="18"/>
  <c r="AP93" i="18"/>
  <c r="AP36" i="18"/>
  <c r="AP63" i="18"/>
  <c r="AP5" i="18"/>
  <c r="AP23" i="18"/>
  <c r="AP24" i="18"/>
  <c r="AP8" i="18"/>
  <c r="AP16" i="18"/>
  <c r="AP59" i="18"/>
  <c r="AP9" i="18"/>
  <c r="AP104" i="18"/>
  <c r="AP7" i="18"/>
  <c r="AP42" i="18"/>
  <c r="AP88" i="18"/>
  <c r="AP66" i="18"/>
  <c r="AP111" i="18"/>
  <c r="AP3" i="18"/>
  <c r="AP29" i="18"/>
  <c r="AP65" i="18"/>
  <c r="AP68" i="18"/>
  <c r="AP67" i="18"/>
  <c r="AP12" i="18"/>
  <c r="AP11" i="18"/>
  <c r="AP77" i="18"/>
  <c r="AP4" i="18"/>
  <c r="AP51" i="18"/>
  <c r="AP87" i="18"/>
  <c r="AP92" i="18"/>
  <c r="AP22" i="18"/>
  <c r="AP101" i="18"/>
  <c r="U46" i="18"/>
  <c r="U47" i="18"/>
  <c r="U48" i="18"/>
  <c r="U49" i="18"/>
  <c r="U3" i="18"/>
  <c r="U50" i="18"/>
  <c r="U4" i="18"/>
  <c r="U51" i="18"/>
  <c r="U43" i="18"/>
  <c r="U52" i="18"/>
  <c r="U53" i="18"/>
  <c r="U54" i="18"/>
  <c r="U17" i="18"/>
  <c r="U55" i="18"/>
  <c r="U28" i="18"/>
  <c r="U56" i="18"/>
  <c r="U57" i="18"/>
  <c r="U5" i="18"/>
  <c r="U58" i="18"/>
  <c r="U6" i="18"/>
  <c r="U10" i="18"/>
  <c r="U34" i="18"/>
  <c r="U59" i="18"/>
  <c r="U60" i="18"/>
  <c r="U8" i="18"/>
  <c r="U11" i="18"/>
  <c r="U61" i="18"/>
  <c r="U62" i="18"/>
  <c r="U7" i="18"/>
  <c r="U63" i="18"/>
  <c r="U30" i="18"/>
  <c r="U64" i="18"/>
  <c r="U65" i="18"/>
  <c r="U66" i="18"/>
  <c r="U67" i="18"/>
  <c r="U68" i="18"/>
  <c r="U69" i="18"/>
  <c r="U70" i="18"/>
  <c r="U71" i="18"/>
  <c r="U72" i="18"/>
  <c r="U73" i="18"/>
  <c r="U74" i="18"/>
  <c r="U12" i="18"/>
  <c r="U75" i="18"/>
  <c r="U36" i="18"/>
  <c r="U76" i="18"/>
  <c r="U44" i="18"/>
  <c r="U25" i="18"/>
  <c r="U77" i="18"/>
  <c r="U78" i="18"/>
  <c r="U79" i="18"/>
  <c r="U80" i="18"/>
  <c r="U81" i="18"/>
  <c r="U82" i="18"/>
  <c r="U33" i="18"/>
  <c r="U83" i="18"/>
  <c r="U84" i="18"/>
  <c r="U14" i="18"/>
  <c r="U85" i="18"/>
  <c r="U86" i="18"/>
  <c r="U87" i="18"/>
  <c r="U37" i="18"/>
  <c r="U13" i="18"/>
  <c r="U38" i="18"/>
  <c r="U15" i="18"/>
  <c r="U88" i="18"/>
  <c r="U89" i="18"/>
  <c r="U16" i="18"/>
  <c r="U90" i="18"/>
  <c r="U39" i="18"/>
  <c r="U18" i="18"/>
  <c r="U91" i="18"/>
  <c r="U92" i="18"/>
  <c r="U40" i="18"/>
  <c r="U93" i="18"/>
  <c r="U19" i="18"/>
  <c r="U94" i="18"/>
  <c r="U95" i="18"/>
  <c r="U96" i="18"/>
  <c r="U20" i="18"/>
  <c r="U27" i="18"/>
  <c r="U31" i="18"/>
  <c r="U97" i="18"/>
  <c r="U98" i="18"/>
  <c r="U21" i="18"/>
  <c r="U99" i="18"/>
  <c r="U100" i="18"/>
  <c r="U101" i="18"/>
  <c r="U29" i="18"/>
  <c r="U102" i="18"/>
  <c r="U103" i="18"/>
  <c r="U104" i="18"/>
  <c r="U105" i="18"/>
  <c r="U41" i="18"/>
  <c r="U22" i="18"/>
  <c r="U42" i="18"/>
  <c r="U45" i="18"/>
  <c r="U35" i="18"/>
  <c r="U23" i="18"/>
  <c r="U106" i="18"/>
  <c r="U107" i="18"/>
  <c r="U24" i="18"/>
  <c r="U108" i="18"/>
  <c r="U109" i="18"/>
  <c r="U110" i="18"/>
  <c r="U26" i="18"/>
  <c r="U111" i="18"/>
  <c r="U112" i="18"/>
  <c r="U32" i="18"/>
  <c r="U113" i="18"/>
  <c r="U114" i="18"/>
  <c r="U115" i="18"/>
  <c r="U116" i="18"/>
  <c r="U9" i="18"/>
  <c r="U117" i="18"/>
  <c r="U118" i="18"/>
  <c r="U119" i="18"/>
  <c r="U120" i="18"/>
  <c r="R30" i="20" l="1"/>
  <c r="S30" i="20" s="1"/>
  <c r="Q31" i="20"/>
  <c r="Q11" i="20"/>
  <c r="R28" i="20"/>
  <c r="S28" i="20" s="1"/>
  <c r="R40" i="20"/>
  <c r="S40" i="20" s="1"/>
  <c r="Q63" i="20"/>
  <c r="S63" i="20" s="1"/>
  <c r="Q75" i="20"/>
  <c r="S75" i="20" s="1"/>
  <c r="R98" i="20"/>
  <c r="S98" i="20" s="1"/>
  <c r="Q25" i="20"/>
  <c r="S25" i="20" s="1"/>
  <c r="Q61" i="20"/>
  <c r="R73" i="20"/>
  <c r="S73" i="20" s="1"/>
  <c r="Q95" i="20"/>
  <c r="S95" i="20" s="1"/>
  <c r="R96" i="20"/>
  <c r="S96" i="20" s="1"/>
  <c r="S31" i="20"/>
  <c r="AZ110" i="20"/>
  <c r="AW100" i="20"/>
  <c r="AY98" i="20"/>
  <c r="AW19" i="20"/>
  <c r="AZ84" i="20"/>
  <c r="AZ98" i="20"/>
  <c r="AX100" i="20"/>
  <c r="AW11" i="20"/>
  <c r="AW44" i="20"/>
  <c r="AX11" i="20"/>
  <c r="AW42" i="20"/>
  <c r="AY11" i="20"/>
  <c r="AY110" i="20"/>
  <c r="AW52" i="20"/>
  <c r="AY52" i="20"/>
  <c r="AW56" i="20"/>
  <c r="AW64" i="20"/>
  <c r="AX77" i="20"/>
  <c r="AW78" i="20"/>
  <c r="AX40" i="20"/>
  <c r="AZ52" i="20"/>
  <c r="AY56" i="20"/>
  <c r="AW102" i="20"/>
  <c r="AX32" i="20"/>
  <c r="AX58" i="20"/>
  <c r="AX25" i="20"/>
  <c r="AW26" i="20"/>
  <c r="AW28" i="20"/>
  <c r="AY32" i="20"/>
  <c r="AZ12" i="20"/>
  <c r="AZ19" i="20"/>
  <c r="AY20" i="20"/>
  <c r="AZ57" i="20"/>
  <c r="AY76" i="20"/>
  <c r="AZ102" i="20"/>
  <c r="AZ14" i="20"/>
  <c r="AZ76" i="20"/>
  <c r="AY40" i="20"/>
  <c r="AX42" i="20"/>
  <c r="AZ20" i="20"/>
  <c r="AX26" i="20"/>
  <c r="AZ42" i="20"/>
  <c r="AY44" i="20"/>
  <c r="AY58" i="20"/>
  <c r="AY64" i="20"/>
  <c r="AX66" i="20"/>
  <c r="AX69" i="20"/>
  <c r="AW70" i="20"/>
  <c r="AY78" i="20"/>
  <c r="AZ26" i="20"/>
  <c r="AZ58" i="20"/>
  <c r="AZ64" i="20"/>
  <c r="AY66" i="20"/>
  <c r="AZ28" i="20"/>
  <c r="AW30" i="20"/>
  <c r="AX96" i="20"/>
  <c r="AX14" i="20"/>
  <c r="AW84" i="20"/>
  <c r="AX88" i="20"/>
  <c r="AZ105" i="20"/>
  <c r="AX108" i="20"/>
  <c r="AY84" i="20"/>
  <c r="AY88" i="20"/>
  <c r="AZ56" i="20"/>
  <c r="AY60" i="20"/>
  <c r="R64" i="20"/>
  <c r="Q87" i="20"/>
  <c r="S87" i="20" s="1"/>
  <c r="AZ89" i="20"/>
  <c r="AW90" i="20"/>
  <c r="Q109" i="20"/>
  <c r="S109" i="20" s="1"/>
  <c r="AZ113" i="20"/>
  <c r="AY114" i="20"/>
  <c r="AW46" i="20"/>
  <c r="AW22" i="20"/>
  <c r="AX34" i="20"/>
  <c r="AY3" i="20"/>
  <c r="AY16" i="20"/>
  <c r="S23" i="20"/>
  <c r="AW24" i="20"/>
  <c r="AY34" i="20"/>
  <c r="AX37" i="20"/>
  <c r="AY38" i="20"/>
  <c r="R43" i="20"/>
  <c r="S43" i="20" s="1"/>
  <c r="AX50" i="20"/>
  <c r="R56" i="20"/>
  <c r="S56" i="20" s="1"/>
  <c r="AZ60" i="20"/>
  <c r="AW62" i="20"/>
  <c r="AX65" i="20"/>
  <c r="AX74" i="20"/>
  <c r="AX81" i="20"/>
  <c r="AW82" i="20"/>
  <c r="AX90" i="20"/>
  <c r="AW94" i="20"/>
  <c r="AX101" i="20"/>
  <c r="Q113" i="20"/>
  <c r="S113" i="20" s="1"/>
  <c r="AZ114" i="20"/>
  <c r="AX15" i="20"/>
  <c r="S51" i="20"/>
  <c r="AY46" i="20"/>
  <c r="AZ3" i="20"/>
  <c r="Q15" i="20"/>
  <c r="S15" i="20" s="1"/>
  <c r="AZ16" i="20"/>
  <c r="Q21" i="20"/>
  <c r="S21" i="20" s="1"/>
  <c r="AX24" i="20"/>
  <c r="Q33" i="20"/>
  <c r="S33" i="20" s="1"/>
  <c r="AZ34" i="20"/>
  <c r="Q45" i="20"/>
  <c r="R46" i="20"/>
  <c r="S46" i="20" s="1"/>
  <c r="AZ50" i="20"/>
  <c r="AX57" i="20"/>
  <c r="AX62" i="20"/>
  <c r="AZ65" i="20"/>
  <c r="AY74" i="20"/>
  <c r="AX82" i="20"/>
  <c r="Q89" i="20"/>
  <c r="S89" i="20" s="1"/>
  <c r="AY90" i="20"/>
  <c r="AY94" i="20"/>
  <c r="S83" i="20"/>
  <c r="AX113" i="20"/>
  <c r="AZ49" i="20"/>
  <c r="AW50" i="20"/>
  <c r="Q2" i="20"/>
  <c r="Q3" i="20"/>
  <c r="AZ6" i="20"/>
  <c r="AZ24" i="20"/>
  <c r="Q27" i="20"/>
  <c r="S27" i="20" s="1"/>
  <c r="Q49" i="20"/>
  <c r="S49" i="20" s="1"/>
  <c r="AZ62" i="20"/>
  <c r="Q65" i="20"/>
  <c r="Q79" i="20"/>
  <c r="R80" i="20"/>
  <c r="S80" i="20" s="1"/>
  <c r="Q81" i="20"/>
  <c r="S81" i="20" s="1"/>
  <c r="AX21" i="20"/>
  <c r="AZ33" i="20"/>
  <c r="AW60" i="20"/>
  <c r="S107" i="20"/>
  <c r="AZ21" i="20"/>
  <c r="AW14" i="20"/>
  <c r="AX19" i="20"/>
  <c r="AY30" i="20"/>
  <c r="R47" i="20"/>
  <c r="S47" i="20" s="1"/>
  <c r="AX76" i="20"/>
  <c r="AY96" i="20"/>
  <c r="AW98" i="20"/>
  <c r="AY108" i="20"/>
  <c r="AY15" i="20"/>
  <c r="S18" i="20"/>
  <c r="S55" i="20"/>
  <c r="AX4" i="20"/>
  <c r="AW10" i="20"/>
  <c r="S61" i="20"/>
  <c r="AW112" i="20"/>
  <c r="AY4" i="20"/>
  <c r="AW7" i="20"/>
  <c r="AZ15" i="20"/>
  <c r="AZ29" i="20"/>
  <c r="R32" i="20"/>
  <c r="S32" i="20" s="1"/>
  <c r="AZ32" i="20"/>
  <c r="AW36" i="20"/>
  <c r="R38" i="20"/>
  <c r="S38" i="20" s="1"/>
  <c r="AX41" i="20"/>
  <c r="AZ44" i="20"/>
  <c r="AX48" i="20"/>
  <c r="AY54" i="20"/>
  <c r="AX68" i="20"/>
  <c r="AX72" i="20"/>
  <c r="AZ74" i="20"/>
  <c r="S79" i="20"/>
  <c r="AW80" i="20"/>
  <c r="AY82" i="20"/>
  <c r="AX85" i="20"/>
  <c r="AW86" i="20"/>
  <c r="R88" i="20"/>
  <c r="S88" i="20" s="1"/>
  <c r="AW92" i="20"/>
  <c r="AZ94" i="20"/>
  <c r="AZ97" i="20"/>
  <c r="Q99" i="20"/>
  <c r="S99" i="20" s="1"/>
  <c r="AY100" i="20"/>
  <c r="AW104" i="20"/>
  <c r="AX106" i="20"/>
  <c r="AZ108" i="20"/>
  <c r="Q111" i="20"/>
  <c r="S111" i="20" s="1"/>
  <c r="AX112" i="20"/>
  <c r="R114" i="20"/>
  <c r="S114" i="20" s="1"/>
  <c r="S115" i="20"/>
  <c r="AZ115" i="20"/>
  <c r="AZ116" i="20"/>
  <c r="AW54" i="20"/>
  <c r="AZ4" i="20"/>
  <c r="AX7" i="20"/>
  <c r="Q10" i="20"/>
  <c r="S10" i="20" s="1"/>
  <c r="S19" i="20"/>
  <c r="R26" i="20"/>
  <c r="S26" i="20" s="1"/>
  <c r="AY36" i="20"/>
  <c r="AZ41" i="20"/>
  <c r="AY48" i="20"/>
  <c r="R62" i="20"/>
  <c r="S62" i="20" s="1"/>
  <c r="Q67" i="20"/>
  <c r="S67" i="20" s="1"/>
  <c r="AY68" i="20"/>
  <c r="Q71" i="20"/>
  <c r="S71" i="20" s="1"/>
  <c r="AY72" i="20"/>
  <c r="Q77" i="20"/>
  <c r="S77" i="20" s="1"/>
  <c r="AX80" i="20"/>
  <c r="R82" i="20"/>
  <c r="S82" i="20" s="1"/>
  <c r="AY86" i="20"/>
  <c r="AX92" i="20"/>
  <c r="R94" i="20"/>
  <c r="S94" i="20" s="1"/>
  <c r="Q97" i="20"/>
  <c r="S97" i="20" s="1"/>
  <c r="AX104" i="20"/>
  <c r="AY106" i="20"/>
  <c r="AY112" i="20"/>
  <c r="AW48" i="20"/>
  <c r="AX53" i="20"/>
  <c r="AW68" i="20"/>
  <c r="S105" i="20"/>
  <c r="AW2" i="20"/>
  <c r="S5" i="20"/>
  <c r="Q7" i="20"/>
  <c r="S7" i="20" s="1"/>
  <c r="AY7" i="20"/>
  <c r="R13" i="20"/>
  <c r="S13" i="20" s="1"/>
  <c r="Q14" i="20"/>
  <c r="S14" i="20" s="1"/>
  <c r="AZ17" i="20"/>
  <c r="Q29" i="20"/>
  <c r="S29" i="20" s="1"/>
  <c r="AX33" i="20"/>
  <c r="Q35" i="20"/>
  <c r="S35" i="20" s="1"/>
  <c r="AZ36" i="20"/>
  <c r="Q39" i="20"/>
  <c r="S39" i="20" s="1"/>
  <c r="AW40" i="20"/>
  <c r="Q41" i="20"/>
  <c r="S41" i="20" s="1"/>
  <c r="AX45" i="20"/>
  <c r="R48" i="20"/>
  <c r="S48" i="20" s="1"/>
  <c r="Q53" i="20"/>
  <c r="S53" i="20" s="1"/>
  <c r="Q59" i="20"/>
  <c r="S59" i="20" s="1"/>
  <c r="AW66" i="20"/>
  <c r="R72" i="20"/>
  <c r="S72" i="20" s="1"/>
  <c r="AZ72" i="20"/>
  <c r="AY80" i="20"/>
  <c r="Q85" i="20"/>
  <c r="S85" i="20" s="1"/>
  <c r="AZ86" i="20"/>
  <c r="AX89" i="20"/>
  <c r="Q91" i="20"/>
  <c r="S91" i="20" s="1"/>
  <c r="AY92" i="20"/>
  <c r="AW96" i="20"/>
  <c r="Q103" i="20"/>
  <c r="S103" i="20" s="1"/>
  <c r="AY104" i="20"/>
  <c r="R106" i="20"/>
  <c r="S106" i="20" s="1"/>
  <c r="AZ106" i="20"/>
  <c r="AX109" i="20"/>
  <c r="AW110" i="20"/>
  <c r="R112" i="20"/>
  <c r="S57" i="20"/>
  <c r="S65" i="20"/>
  <c r="S93" i="20"/>
  <c r="AX97" i="20"/>
  <c r="AW18" i="20"/>
  <c r="S69" i="20"/>
  <c r="AX73" i="20"/>
  <c r="S3" i="20"/>
  <c r="S2" i="20"/>
  <c r="AW3" i="20"/>
  <c r="AW6" i="20"/>
  <c r="AY8" i="20"/>
  <c r="S11" i="20"/>
  <c r="AX12" i="20"/>
  <c r="AX6" i="20"/>
  <c r="AZ8" i="20"/>
  <c r="AZ9" i="20"/>
  <c r="AY12" i="20"/>
  <c r="AY28" i="20"/>
  <c r="AW38" i="20"/>
  <c r="AX49" i="20"/>
  <c r="AX61" i="20"/>
  <c r="AY70" i="20"/>
  <c r="AZ73" i="20"/>
  <c r="AZ81" i="20"/>
  <c r="AW88" i="20"/>
  <c r="AX93" i="20"/>
  <c r="S101" i="20"/>
  <c r="AY102" i="20"/>
  <c r="AX105" i="20"/>
  <c r="AX114" i="20"/>
  <c r="S8" i="20"/>
  <c r="AZ5" i="20"/>
  <c r="AY2" i="20"/>
  <c r="AW8" i="20"/>
  <c r="Q9" i="20"/>
  <c r="S9" i="20" s="1"/>
  <c r="AX9" i="20"/>
  <c r="AY10" i="20"/>
  <c r="AW16" i="20"/>
  <c r="Q17" i="20"/>
  <c r="S17" i="20" s="1"/>
  <c r="AX17" i="20"/>
  <c r="AY18" i="20"/>
  <c r="Q22" i="20"/>
  <c r="S22" i="20" s="1"/>
  <c r="AY22" i="20"/>
  <c r="S37" i="20"/>
  <c r="S45" i="20"/>
  <c r="AY63" i="20"/>
  <c r="AX63" i="20"/>
  <c r="AW63" i="20"/>
  <c r="AY71" i="20"/>
  <c r="AX71" i="20"/>
  <c r="AW71" i="20"/>
  <c r="AY79" i="20"/>
  <c r="AX79" i="20"/>
  <c r="AW79" i="20"/>
  <c r="AW99" i="20"/>
  <c r="AY99" i="20"/>
  <c r="AX99" i="20"/>
  <c r="AZ2" i="20"/>
  <c r="AY9" i="20"/>
  <c r="AZ10" i="20"/>
  <c r="AY17" i="20"/>
  <c r="AZ18" i="20"/>
  <c r="AW21" i="20"/>
  <c r="R24" i="20"/>
  <c r="S24" i="20" s="1"/>
  <c r="R34" i="20"/>
  <c r="S34" i="20" s="1"/>
  <c r="R42" i="20"/>
  <c r="S42" i="20" s="1"/>
  <c r="R50" i="20"/>
  <c r="S50" i="20" s="1"/>
  <c r="AZ63" i="20"/>
  <c r="R70" i="20"/>
  <c r="S70" i="20" s="1"/>
  <c r="AZ71" i="20"/>
  <c r="R78" i="20"/>
  <c r="S78" i="20" s="1"/>
  <c r="AZ79" i="20"/>
  <c r="R86" i="20"/>
  <c r="S86" i="20" s="1"/>
  <c r="AY87" i="20"/>
  <c r="AX87" i="20"/>
  <c r="AW87" i="20"/>
  <c r="AZ99" i="20"/>
  <c r="AW107" i="20"/>
  <c r="AY107" i="20"/>
  <c r="AX107" i="20"/>
  <c r="S112" i="20"/>
  <c r="AY31" i="20"/>
  <c r="AW31" i="20"/>
  <c r="AY95" i="20"/>
  <c r="AX95" i="20"/>
  <c r="AW95" i="20"/>
  <c r="R118" i="20"/>
  <c r="Q118" i="20"/>
  <c r="AW5" i="20"/>
  <c r="AW13" i="20"/>
  <c r="AY23" i="20"/>
  <c r="AW23" i="20"/>
  <c r="AX31" i="20"/>
  <c r="AW35" i="20"/>
  <c r="AY35" i="20"/>
  <c r="AX35" i="20"/>
  <c r="AW43" i="20"/>
  <c r="AY43" i="20"/>
  <c r="AX43" i="20"/>
  <c r="AW51" i="20"/>
  <c r="AY51" i="20"/>
  <c r="AX51" i="20"/>
  <c r="AZ95" i="20"/>
  <c r="AY103" i="20"/>
  <c r="AX103" i="20"/>
  <c r="AW103" i="20"/>
  <c r="AX5" i="20"/>
  <c r="AX13" i="20"/>
  <c r="AW20" i="20"/>
  <c r="AX23" i="20"/>
  <c r="AY25" i="20"/>
  <c r="AW25" i="20"/>
  <c r="AY29" i="20"/>
  <c r="AW29" i="20"/>
  <c r="AZ31" i="20"/>
  <c r="AZ35" i="20"/>
  <c r="AY39" i="20"/>
  <c r="AX39" i="20"/>
  <c r="AW39" i="20"/>
  <c r="AZ43" i="20"/>
  <c r="AY47" i="20"/>
  <c r="AX47" i="20"/>
  <c r="AW47" i="20"/>
  <c r="AZ51" i="20"/>
  <c r="AW59" i="20"/>
  <c r="AY59" i="20"/>
  <c r="AX59" i="20"/>
  <c r="AZ103" i="20"/>
  <c r="R110" i="20"/>
  <c r="S110" i="20" s="1"/>
  <c r="AY111" i="20"/>
  <c r="AX111" i="20"/>
  <c r="AW111" i="20"/>
  <c r="Q4" i="20"/>
  <c r="S4" i="20" s="1"/>
  <c r="Q12" i="20"/>
  <c r="S12" i="20" s="1"/>
  <c r="AY13" i="20"/>
  <c r="Q20" i="20"/>
  <c r="S20" i="20" s="1"/>
  <c r="AW27" i="20"/>
  <c r="AY27" i="20"/>
  <c r="AZ47" i="20"/>
  <c r="R54" i="20"/>
  <c r="S54" i="20" s="1"/>
  <c r="AY55" i="20"/>
  <c r="AX55" i="20"/>
  <c r="AW55" i="20"/>
  <c r="S64" i="20"/>
  <c r="R66" i="20"/>
  <c r="S66" i="20" s="1"/>
  <c r="R74" i="20"/>
  <c r="S74" i="20" s="1"/>
  <c r="R90" i="20"/>
  <c r="S90" i="20" s="1"/>
  <c r="AW83" i="20"/>
  <c r="AY83" i="20"/>
  <c r="AX83" i="20"/>
  <c r="AX22" i="20"/>
  <c r="AZ27" i="20"/>
  <c r="AW67" i="20"/>
  <c r="AY67" i="20"/>
  <c r="AX67" i="20"/>
  <c r="AW75" i="20"/>
  <c r="AY75" i="20"/>
  <c r="AX75" i="20"/>
  <c r="AZ83" i="20"/>
  <c r="AW91" i="20"/>
  <c r="AY91" i="20"/>
  <c r="AX91" i="20"/>
  <c r="R36" i="20"/>
  <c r="S36" i="20" s="1"/>
  <c r="AZ37" i="20"/>
  <c r="R44" i="20"/>
  <c r="S44" i="20" s="1"/>
  <c r="AZ45" i="20"/>
  <c r="R52" i="20"/>
  <c r="S52" i="20" s="1"/>
  <c r="AZ53" i="20"/>
  <c r="R60" i="20"/>
  <c r="S60" i="20" s="1"/>
  <c r="AZ61" i="20"/>
  <c r="R68" i="20"/>
  <c r="S68" i="20" s="1"/>
  <c r="AZ69" i="20"/>
  <c r="R76" i="20"/>
  <c r="S76" i="20" s="1"/>
  <c r="AZ77" i="20"/>
  <c r="R84" i="20"/>
  <c r="S84" i="20" s="1"/>
  <c r="AZ85" i="20"/>
  <c r="R92" i="20"/>
  <c r="S92" i="20" s="1"/>
  <c r="AZ93" i="20"/>
  <c r="R100" i="20"/>
  <c r="S100" i="20" s="1"/>
  <c r="AZ101" i="20"/>
  <c r="R108" i="20"/>
  <c r="S108" i="20" s="1"/>
  <c r="AZ109" i="20"/>
  <c r="AX115" i="20"/>
  <c r="R116" i="20"/>
  <c r="S116" i="20" s="1"/>
  <c r="AY116" i="20"/>
  <c r="AZ117" i="20"/>
  <c r="AW33" i="20"/>
  <c r="AW41" i="20"/>
  <c r="AW49" i="20"/>
  <c r="AW57" i="20"/>
  <c r="AW65" i="20"/>
  <c r="BA65" i="20" s="1"/>
  <c r="AW73" i="20"/>
  <c r="AW81" i="20"/>
  <c r="AW89" i="20"/>
  <c r="AW97" i="20"/>
  <c r="AW105" i="20"/>
  <c r="AW113" i="20"/>
  <c r="AY115" i="20"/>
  <c r="AW119" i="20"/>
  <c r="AW118" i="20"/>
  <c r="Q119" i="20"/>
  <c r="S119" i="20" s="1"/>
  <c r="AX119" i="20"/>
  <c r="AX30" i="20"/>
  <c r="AW37" i="20"/>
  <c r="AX38" i="20"/>
  <c r="AW45" i="20"/>
  <c r="AX46" i="20"/>
  <c r="AW53" i="20"/>
  <c r="AX54" i="20"/>
  <c r="AW61" i="20"/>
  <c r="AW69" i="20"/>
  <c r="AX70" i="20"/>
  <c r="AW77" i="20"/>
  <c r="AX78" i="20"/>
  <c r="AW85" i="20"/>
  <c r="AW93" i="20"/>
  <c r="AW101" i="20"/>
  <c r="AW109" i="20"/>
  <c r="AW117" i="20"/>
  <c r="AX118" i="20"/>
  <c r="AY119" i="20"/>
  <c r="AW116" i="20"/>
  <c r="Q117" i="20"/>
  <c r="S117" i="20" s="1"/>
  <c r="AX117" i="20"/>
  <c r="AY118" i="20"/>
  <c r="AJ12" i="18"/>
  <c r="AJ35" i="18"/>
  <c r="AJ18" i="18"/>
  <c r="AJ9" i="18"/>
  <c r="AJ11" i="18"/>
  <c r="AJ23" i="18"/>
  <c r="AJ111" i="18"/>
  <c r="AJ33" i="18"/>
  <c r="AJ14" i="18"/>
  <c r="AJ3" i="18"/>
  <c r="AJ13" i="18"/>
  <c r="AJ19" i="18"/>
  <c r="AJ6" i="18"/>
  <c r="AJ45" i="18"/>
  <c r="AJ77" i="18"/>
  <c r="AJ41" i="18"/>
  <c r="AJ39" i="18"/>
  <c r="AJ67" i="18"/>
  <c r="AJ64" i="18"/>
  <c r="AJ4" i="18"/>
  <c r="AJ104" i="18"/>
  <c r="AJ68" i="18"/>
  <c r="AJ43" i="18"/>
  <c r="AJ37" i="18"/>
  <c r="AJ80" i="18"/>
  <c r="AJ94" i="18"/>
  <c r="AJ70" i="18"/>
  <c r="AJ116" i="18"/>
  <c r="AJ88" i="18"/>
  <c r="AJ29" i="18"/>
  <c r="AJ103" i="18"/>
  <c r="AJ5" i="18"/>
  <c r="AJ55" i="18"/>
  <c r="AJ42" i="18"/>
  <c r="AJ51" i="18"/>
  <c r="AJ50" i="18"/>
  <c r="AJ52" i="18"/>
  <c r="AJ20" i="18"/>
  <c r="AJ27" i="18"/>
  <c r="AJ90" i="18"/>
  <c r="AJ60" i="18"/>
  <c r="AJ32" i="18"/>
  <c r="AJ114" i="18"/>
  <c r="AJ76" i="18"/>
  <c r="AJ44" i="18"/>
  <c r="AJ48" i="18"/>
  <c r="AJ97" i="18"/>
  <c r="AJ24" i="18"/>
  <c r="AJ53" i="18"/>
  <c r="AJ99" i="18"/>
  <c r="AJ7" i="18"/>
  <c r="AJ73" i="18"/>
  <c r="AJ38" i="18"/>
  <c r="AJ106" i="18"/>
  <c r="AJ102" i="18"/>
  <c r="AJ57" i="18"/>
  <c r="AJ30" i="18"/>
  <c r="AJ84" i="18"/>
  <c r="AJ40" i="18"/>
  <c r="AJ56" i="18"/>
  <c r="AJ74" i="18"/>
  <c r="AJ118" i="18"/>
  <c r="AJ75" i="18"/>
  <c r="AJ79" i="18"/>
  <c r="AJ17" i="18"/>
  <c r="AJ109" i="18"/>
  <c r="AJ34" i="18"/>
  <c r="AJ36" i="18"/>
  <c r="AJ16" i="18"/>
  <c r="AJ59" i="18"/>
  <c r="AJ115" i="18"/>
  <c r="AJ49" i="18"/>
  <c r="AJ25" i="18"/>
  <c r="AJ62" i="18"/>
  <c r="AJ117" i="18"/>
  <c r="AJ8" i="18"/>
  <c r="AJ71" i="18"/>
  <c r="AJ96" i="18"/>
  <c r="AJ22" i="18"/>
  <c r="AJ66" i="18"/>
  <c r="AJ21" i="18"/>
  <c r="AJ26" i="18"/>
  <c r="AJ95" i="18"/>
  <c r="AJ85" i="18"/>
  <c r="AJ15" i="18"/>
  <c r="AJ72" i="18"/>
  <c r="AJ119" i="18"/>
  <c r="AJ93" i="18"/>
  <c r="AJ105" i="18"/>
  <c r="AJ28" i="18"/>
  <c r="AJ100" i="18"/>
  <c r="AJ113" i="18"/>
  <c r="AJ83" i="18"/>
  <c r="AJ61" i="18"/>
  <c r="AJ91" i="18"/>
  <c r="AJ47" i="18"/>
  <c r="AJ58" i="18"/>
  <c r="AJ69" i="18"/>
  <c r="AJ82" i="18"/>
  <c r="AJ10" i="18"/>
  <c r="AJ46" i="18"/>
  <c r="AJ89" i="18"/>
  <c r="AJ63" i="18"/>
  <c r="AJ54" i="18"/>
  <c r="AJ112" i="18"/>
  <c r="AJ86" i="18"/>
  <c r="AJ107" i="18"/>
  <c r="AJ81" i="18"/>
  <c r="AJ92" i="18"/>
  <c r="AJ101" i="18"/>
  <c r="AJ120" i="18"/>
  <c r="AJ65" i="18"/>
  <c r="AJ31" i="18"/>
  <c r="AJ78" i="18"/>
  <c r="AJ108" i="18"/>
  <c r="AJ110" i="18"/>
  <c r="AJ98" i="18"/>
  <c r="AJ87" i="18"/>
  <c r="AK18" i="18"/>
  <c r="AK14" i="18"/>
  <c r="AK12" i="18"/>
  <c r="AK6" i="18"/>
  <c r="AK11" i="18"/>
  <c r="AK13" i="18"/>
  <c r="AK104" i="18"/>
  <c r="AK3" i="18"/>
  <c r="AK27" i="18"/>
  <c r="AK20" i="18"/>
  <c r="AK35" i="18"/>
  <c r="AK9" i="18"/>
  <c r="AK30" i="18"/>
  <c r="AK17" i="18"/>
  <c r="AK45" i="18"/>
  <c r="AK42" i="18"/>
  <c r="AK32" i="18"/>
  <c r="AK33" i="18"/>
  <c r="AK24" i="18"/>
  <c r="AK5" i="18"/>
  <c r="AK19" i="18"/>
  <c r="AK7" i="18"/>
  <c r="AK43" i="18"/>
  <c r="AK41" i="18"/>
  <c r="AK87" i="18"/>
  <c r="AK23" i="18"/>
  <c r="AK15" i="18"/>
  <c r="AK26" i="18"/>
  <c r="AK68" i="18"/>
  <c r="AK4" i="18"/>
  <c r="AK100" i="18"/>
  <c r="AK51" i="18"/>
  <c r="AK36" i="18"/>
  <c r="AK21" i="18"/>
  <c r="AK34" i="18"/>
  <c r="AK10" i="18"/>
  <c r="AK16" i="18"/>
  <c r="AK8" i="18"/>
  <c r="AK39" i="18"/>
  <c r="AK65" i="18"/>
  <c r="AK25" i="18"/>
  <c r="AK37" i="18"/>
  <c r="AK31" i="18"/>
  <c r="AK40" i="18"/>
  <c r="AK111" i="18"/>
  <c r="AK44" i="18"/>
  <c r="AK38" i="18"/>
  <c r="AK85" i="18"/>
  <c r="AK94" i="18"/>
  <c r="AK71" i="18"/>
  <c r="AK53" i="18"/>
  <c r="AK114" i="18"/>
  <c r="AK103" i="18"/>
  <c r="AK73" i="18"/>
  <c r="AK80" i="18"/>
  <c r="AK29" i="18"/>
  <c r="AK88" i="18"/>
  <c r="AK52" i="18"/>
  <c r="AK105" i="18"/>
  <c r="AK115" i="18"/>
  <c r="AK48" i="18"/>
  <c r="AK70" i="18"/>
  <c r="AK22" i="18"/>
  <c r="AK28" i="18"/>
  <c r="AK55" i="18"/>
  <c r="AK78" i="18"/>
  <c r="AK56" i="18"/>
  <c r="AK119" i="18"/>
  <c r="AK118" i="18"/>
  <c r="AK90" i="18"/>
  <c r="AK69" i="18"/>
  <c r="AK49" i="18"/>
  <c r="AK91" i="18"/>
  <c r="AK60" i="18"/>
  <c r="AK109" i="18"/>
  <c r="AK81" i="18"/>
  <c r="AK74" i="18"/>
  <c r="AK57" i="18"/>
  <c r="AK93" i="18"/>
  <c r="AK76" i="18"/>
  <c r="AK50" i="18"/>
  <c r="AK79" i="18"/>
  <c r="AK61" i="18"/>
  <c r="AK47" i="18"/>
  <c r="AK58" i="18"/>
  <c r="AK62" i="18"/>
  <c r="AK64" i="18"/>
  <c r="AK84" i="18"/>
  <c r="AK99" i="18"/>
  <c r="AK116" i="18"/>
  <c r="AK66" i="18"/>
  <c r="AK117" i="18"/>
  <c r="AK97" i="18"/>
  <c r="AK112" i="18"/>
  <c r="AK106" i="18"/>
  <c r="AK113" i="18"/>
  <c r="AK46" i="18"/>
  <c r="AK54" i="18"/>
  <c r="AK120" i="18"/>
  <c r="AK107" i="18"/>
  <c r="AK102" i="18"/>
  <c r="AK95" i="18"/>
  <c r="AK72" i="18"/>
  <c r="AK89" i="18"/>
  <c r="AK67" i="18"/>
  <c r="AK63" i="18"/>
  <c r="AK96" i="18"/>
  <c r="AK75" i="18"/>
  <c r="AK83" i="18"/>
  <c r="AK77" i="18"/>
  <c r="AK59" i="18"/>
  <c r="AK110" i="18"/>
  <c r="AK92" i="18"/>
  <c r="AK108" i="18"/>
  <c r="AK82" i="18"/>
  <c r="AK98" i="18"/>
  <c r="AK86" i="18"/>
  <c r="AK101" i="18"/>
  <c r="BA70" i="20" l="1"/>
  <c r="BA110" i="20"/>
  <c r="BA46" i="20"/>
  <c r="BA22" i="20"/>
  <c r="BA37" i="20"/>
  <c r="BA11" i="20"/>
  <c r="BA114" i="20"/>
  <c r="BA84" i="20"/>
  <c r="BA28" i="20"/>
  <c r="BA19" i="20"/>
  <c r="BA38" i="20"/>
  <c r="BA54" i="20"/>
  <c r="BA100" i="20"/>
  <c r="BA98" i="20"/>
  <c r="BA58" i="20"/>
  <c r="BA26" i="20"/>
  <c r="BA102" i="20"/>
  <c r="BA81" i="20"/>
  <c r="BA56" i="20"/>
  <c r="BA44" i="20"/>
  <c r="BA78" i="20"/>
  <c r="BA64" i="20"/>
  <c r="BA52" i="20"/>
  <c r="BA14" i="20"/>
  <c r="BA32" i="20"/>
  <c r="BA42" i="20"/>
  <c r="BA34" i="20"/>
  <c r="BA50" i="20"/>
  <c r="BA40" i="20"/>
  <c r="BA62" i="20"/>
  <c r="BA24" i="20"/>
  <c r="BA66" i="20"/>
  <c r="BA76" i="20"/>
  <c r="BA82" i="20"/>
  <c r="BA94" i="20"/>
  <c r="BA90" i="20"/>
  <c r="BA57" i="20"/>
  <c r="BA88" i="20"/>
  <c r="BA113" i="20"/>
  <c r="BA20" i="20"/>
  <c r="BA21" i="20"/>
  <c r="BA17" i="20"/>
  <c r="BA108" i="20"/>
  <c r="BA15" i="20"/>
  <c r="BA74" i="20"/>
  <c r="BA30" i="20"/>
  <c r="BA96" i="20"/>
  <c r="BA60" i="20"/>
  <c r="BA75" i="20"/>
  <c r="BA61" i="20"/>
  <c r="BA89" i="20"/>
  <c r="S118" i="20"/>
  <c r="BA9" i="20"/>
  <c r="BA69" i="20"/>
  <c r="BA4" i="20"/>
  <c r="BA92" i="20"/>
  <c r="BA72" i="20"/>
  <c r="BA68" i="20"/>
  <c r="BA33" i="20"/>
  <c r="BA16" i="20"/>
  <c r="BA101" i="20"/>
  <c r="BA6" i="20"/>
  <c r="BA106" i="20"/>
  <c r="BA10" i="20"/>
  <c r="BA85" i="20"/>
  <c r="BA119" i="20"/>
  <c r="BA115" i="20"/>
  <c r="BA12" i="20"/>
  <c r="BA3" i="20"/>
  <c r="BA112" i="20"/>
  <c r="BA93" i="20"/>
  <c r="BA53" i="20"/>
  <c r="BA118" i="20"/>
  <c r="BA73" i="20"/>
  <c r="BA67" i="20"/>
  <c r="BA35" i="20"/>
  <c r="BA48" i="20"/>
  <c r="BA7" i="20"/>
  <c r="BA36" i="20"/>
  <c r="BA116" i="20"/>
  <c r="BA49" i="20"/>
  <c r="BA107" i="20"/>
  <c r="BA86" i="20"/>
  <c r="BA45" i="20"/>
  <c r="BA105" i="20"/>
  <c r="BA41" i="20"/>
  <c r="BA29" i="20"/>
  <c r="BA8" i="20"/>
  <c r="BA104" i="20"/>
  <c r="BA91" i="20"/>
  <c r="BA97" i="20"/>
  <c r="BA63" i="20"/>
  <c r="BA18" i="20"/>
  <c r="BA2" i="20"/>
  <c r="BA80" i="20"/>
  <c r="BA77" i="20"/>
  <c r="BA99" i="20"/>
  <c r="BA59" i="20"/>
  <c r="BA111" i="20"/>
  <c r="BA47" i="20"/>
  <c r="BA51" i="20"/>
  <c r="BA23" i="20"/>
  <c r="BA79" i="20"/>
  <c r="BA117" i="20"/>
  <c r="BA27" i="20"/>
  <c r="BA109" i="20"/>
  <c r="BA83" i="20"/>
  <c r="BA103" i="20"/>
  <c r="BA13" i="20"/>
  <c r="BA31" i="20"/>
  <c r="BA55" i="20"/>
  <c r="BA25" i="20"/>
  <c r="BA43" i="20"/>
  <c r="BA5" i="20"/>
  <c r="BA87" i="20"/>
  <c r="BA71" i="20"/>
  <c r="BA39" i="20"/>
  <c r="BA95" i="20"/>
  <c r="BB46" i="18"/>
  <c r="BC46" i="18" s="1"/>
  <c r="BB47" i="18"/>
  <c r="BC47" i="18" s="1"/>
  <c r="BB48" i="18"/>
  <c r="BC48" i="18" s="1"/>
  <c r="BB49" i="18"/>
  <c r="BC49" i="18" s="1"/>
  <c r="BB3" i="18"/>
  <c r="BC3" i="18" s="1"/>
  <c r="BB50" i="18"/>
  <c r="BC50" i="18" s="1"/>
  <c r="BB4" i="18"/>
  <c r="BC4" i="18" s="1"/>
  <c r="BB51" i="18"/>
  <c r="BC51" i="18" s="1"/>
  <c r="BB43" i="18"/>
  <c r="BC43" i="18" s="1"/>
  <c r="BB52" i="18"/>
  <c r="BC52" i="18" s="1"/>
  <c r="BB53" i="18"/>
  <c r="BC53" i="18" s="1"/>
  <c r="BB54" i="18"/>
  <c r="BC54" i="18" s="1"/>
  <c r="BB17" i="18"/>
  <c r="BC17" i="18" s="1"/>
  <c r="BB55" i="18"/>
  <c r="BC55" i="18" s="1"/>
  <c r="BB28" i="18"/>
  <c r="BC28" i="18" s="1"/>
  <c r="BB56" i="18"/>
  <c r="BC56" i="18" s="1"/>
  <c r="BB57" i="18"/>
  <c r="BC57" i="18" s="1"/>
  <c r="BB5" i="18"/>
  <c r="BC5" i="18" s="1"/>
  <c r="BB58" i="18"/>
  <c r="BC58" i="18" s="1"/>
  <c r="BB6" i="18"/>
  <c r="BC6" i="18" s="1"/>
  <c r="BB10" i="18"/>
  <c r="BC10" i="18" s="1"/>
  <c r="BB34" i="18"/>
  <c r="BC34" i="18" s="1"/>
  <c r="BB59" i="18"/>
  <c r="BC59" i="18" s="1"/>
  <c r="BB60" i="18"/>
  <c r="BC60" i="18" s="1"/>
  <c r="BB8" i="18"/>
  <c r="BC8" i="18" s="1"/>
  <c r="BB11" i="18"/>
  <c r="BC11" i="18" s="1"/>
  <c r="BB61" i="18"/>
  <c r="BC61" i="18" s="1"/>
  <c r="BB9" i="18"/>
  <c r="BC9" i="18" s="1"/>
  <c r="BB62" i="18"/>
  <c r="BC62" i="18" s="1"/>
  <c r="BB7" i="18"/>
  <c r="BC7" i="18" s="1"/>
  <c r="BB63" i="18"/>
  <c r="BC63" i="18" s="1"/>
  <c r="BB30" i="18"/>
  <c r="BC30" i="18" s="1"/>
  <c r="BB64" i="18"/>
  <c r="BC64" i="18" s="1"/>
  <c r="BB65" i="18"/>
  <c r="BC65" i="18" s="1"/>
  <c r="BB66" i="18"/>
  <c r="BC66" i="18" s="1"/>
  <c r="BB67" i="18"/>
  <c r="BC67" i="18" s="1"/>
  <c r="BB68" i="18"/>
  <c r="BC68" i="18" s="1"/>
  <c r="BB69" i="18"/>
  <c r="BC69" i="18" s="1"/>
  <c r="BB70" i="18"/>
  <c r="BC70" i="18" s="1"/>
  <c r="BB71" i="18"/>
  <c r="BC71" i="18" s="1"/>
  <c r="BB72" i="18"/>
  <c r="BC72" i="18" s="1"/>
  <c r="BB73" i="18"/>
  <c r="BC73" i="18" s="1"/>
  <c r="BB74" i="18"/>
  <c r="BC74" i="18" s="1"/>
  <c r="BB12" i="18"/>
  <c r="BC12" i="18" s="1"/>
  <c r="BB75" i="18"/>
  <c r="BC75" i="18" s="1"/>
  <c r="BB36" i="18"/>
  <c r="BC36" i="18" s="1"/>
  <c r="BB76" i="18"/>
  <c r="BC76" i="18" s="1"/>
  <c r="BB44" i="18"/>
  <c r="BC44" i="18" s="1"/>
  <c r="BB25" i="18"/>
  <c r="BC25" i="18" s="1"/>
  <c r="BB77" i="18"/>
  <c r="BC77" i="18" s="1"/>
  <c r="BB78" i="18"/>
  <c r="BC78" i="18" s="1"/>
  <c r="BB79" i="18"/>
  <c r="BC79" i="18" s="1"/>
  <c r="BB80" i="18"/>
  <c r="BC80" i="18" s="1"/>
  <c r="BB81" i="18"/>
  <c r="BC81" i="18" s="1"/>
  <c r="BB82" i="18"/>
  <c r="BC82" i="18" s="1"/>
  <c r="BB33" i="18"/>
  <c r="BC33" i="18" s="1"/>
  <c r="BB83" i="18"/>
  <c r="BC83" i="18" s="1"/>
  <c r="BB84" i="18"/>
  <c r="BC84" i="18" s="1"/>
  <c r="BB14" i="18"/>
  <c r="BC14" i="18" s="1"/>
  <c r="BB85" i="18"/>
  <c r="BC85" i="18" s="1"/>
  <c r="BB86" i="18"/>
  <c r="BC86" i="18" s="1"/>
  <c r="BB87" i="18"/>
  <c r="BC87" i="18" s="1"/>
  <c r="BB37" i="18"/>
  <c r="BC37" i="18" s="1"/>
  <c r="BB13" i="18"/>
  <c r="BC13" i="18" s="1"/>
  <c r="BB38" i="18"/>
  <c r="BC38" i="18" s="1"/>
  <c r="BB15" i="18"/>
  <c r="BC15" i="18" s="1"/>
  <c r="BB88" i="18"/>
  <c r="BC88" i="18" s="1"/>
  <c r="BB89" i="18"/>
  <c r="BC89" i="18" s="1"/>
  <c r="BB16" i="18"/>
  <c r="BC16" i="18" s="1"/>
  <c r="BB90" i="18"/>
  <c r="BC90" i="18" s="1"/>
  <c r="BB39" i="18"/>
  <c r="BC39" i="18" s="1"/>
  <c r="BB18" i="18"/>
  <c r="BC18" i="18" s="1"/>
  <c r="BB91" i="18"/>
  <c r="BC91" i="18" s="1"/>
  <c r="BB92" i="18"/>
  <c r="BC92" i="18" s="1"/>
  <c r="BB40" i="18"/>
  <c r="BC40" i="18" s="1"/>
  <c r="BB93" i="18"/>
  <c r="BC93" i="18" s="1"/>
  <c r="BB19" i="18"/>
  <c r="BC19" i="18" s="1"/>
  <c r="BB94" i="18"/>
  <c r="BC94" i="18" s="1"/>
  <c r="BB95" i="18"/>
  <c r="BC95" i="18" s="1"/>
  <c r="BB96" i="18"/>
  <c r="BC96" i="18" s="1"/>
  <c r="BB20" i="18"/>
  <c r="BC20" i="18" s="1"/>
  <c r="BB27" i="18"/>
  <c r="BC27" i="18" s="1"/>
  <c r="BB31" i="18"/>
  <c r="BC31" i="18" s="1"/>
  <c r="BB97" i="18"/>
  <c r="BC97" i="18" s="1"/>
  <c r="BB98" i="18"/>
  <c r="BC98" i="18" s="1"/>
  <c r="BB21" i="18"/>
  <c r="BC21" i="18" s="1"/>
  <c r="BB99" i="18"/>
  <c r="BC99" i="18" s="1"/>
  <c r="BB100" i="18"/>
  <c r="BC100" i="18" s="1"/>
  <c r="BB101" i="18"/>
  <c r="BC101" i="18" s="1"/>
  <c r="BB29" i="18"/>
  <c r="BC29" i="18" s="1"/>
  <c r="BB102" i="18"/>
  <c r="BC102" i="18" s="1"/>
  <c r="BB103" i="18"/>
  <c r="BC103" i="18" s="1"/>
  <c r="BB104" i="18"/>
  <c r="BC104" i="18" s="1"/>
  <c r="BB105" i="18"/>
  <c r="BC105" i="18" s="1"/>
  <c r="BB41" i="18"/>
  <c r="BC41" i="18" s="1"/>
  <c r="BB22" i="18"/>
  <c r="BC22" i="18" s="1"/>
  <c r="BB42" i="18"/>
  <c r="BC42" i="18" s="1"/>
  <c r="BB45" i="18"/>
  <c r="BC45" i="18" s="1"/>
  <c r="BB35" i="18"/>
  <c r="BC35" i="18" s="1"/>
  <c r="BB23" i="18"/>
  <c r="BC23" i="18" s="1"/>
  <c r="BB106" i="18"/>
  <c r="BC106" i="18" s="1"/>
  <c r="BB107" i="18"/>
  <c r="BC107" i="18" s="1"/>
  <c r="BB24" i="18"/>
  <c r="BC24" i="18" s="1"/>
  <c r="BB108" i="18"/>
  <c r="BC108" i="18" s="1"/>
  <c r="BB109" i="18"/>
  <c r="BC109" i="18" s="1"/>
  <c r="BB110" i="18"/>
  <c r="BC110" i="18" s="1"/>
  <c r="BB26" i="18"/>
  <c r="BC26" i="18" s="1"/>
  <c r="BB111" i="18"/>
  <c r="BC111" i="18" s="1"/>
  <c r="BB112" i="18"/>
  <c r="BC112" i="18" s="1"/>
  <c r="BB32" i="18"/>
  <c r="BC32" i="18" s="1"/>
  <c r="BB113" i="18"/>
  <c r="BC113" i="18" s="1"/>
  <c r="BB114" i="18"/>
  <c r="BC114" i="18" s="1"/>
  <c r="BB115" i="18"/>
  <c r="BC115" i="18" s="1"/>
  <c r="BB116" i="18"/>
  <c r="BC116" i="18" s="1"/>
  <c r="BB117" i="18"/>
  <c r="BC117" i="18" s="1"/>
  <c r="BB118" i="18"/>
  <c r="BC118" i="18" s="1"/>
  <c r="BB119" i="18"/>
  <c r="BC119" i="18" s="1"/>
  <c r="BB120" i="18"/>
  <c r="BC120" i="18" s="1"/>
  <c r="BF114" i="18" l="1"/>
  <c r="BF108" i="18"/>
  <c r="BF22" i="18"/>
  <c r="BF100" i="18"/>
  <c r="BF96" i="18"/>
  <c r="BF18" i="18"/>
  <c r="BF13" i="18"/>
  <c r="BF33" i="18"/>
  <c r="BF44" i="18"/>
  <c r="BF71" i="18"/>
  <c r="BF30" i="18"/>
  <c r="BF60" i="18"/>
  <c r="BF56" i="18"/>
  <c r="BF51" i="18"/>
  <c r="BF113" i="18"/>
  <c r="BF24" i="18"/>
  <c r="BF41" i="18"/>
  <c r="BF99" i="18"/>
  <c r="BF95" i="18"/>
  <c r="BF39" i="18"/>
  <c r="BF37" i="18"/>
  <c r="BF82" i="18"/>
  <c r="BF76" i="18"/>
  <c r="BF70" i="18"/>
  <c r="BF63" i="18"/>
  <c r="BF59" i="18"/>
  <c r="BF28" i="18"/>
  <c r="BF4" i="18"/>
  <c r="BF120" i="18"/>
  <c r="BF32" i="18"/>
  <c r="BF107" i="18"/>
  <c r="BF105" i="18"/>
  <c r="BF21" i="18"/>
  <c r="BF94" i="18"/>
  <c r="BF90" i="18"/>
  <c r="BF87" i="18"/>
  <c r="BF81" i="18"/>
  <c r="BF36" i="18"/>
  <c r="BF69" i="18"/>
  <c r="BF7" i="18"/>
  <c r="BF34" i="18"/>
  <c r="BF55" i="18"/>
  <c r="BF50" i="18"/>
  <c r="BF119" i="18"/>
  <c r="BF112" i="18"/>
  <c r="BF106" i="18"/>
  <c r="BF104" i="18"/>
  <c r="BF98" i="18"/>
  <c r="BF19" i="18"/>
  <c r="BF16" i="18"/>
  <c r="BF86" i="18"/>
  <c r="BF80" i="18"/>
  <c r="BF75" i="18"/>
  <c r="BF68" i="18"/>
  <c r="BF62" i="18"/>
  <c r="BF10" i="18"/>
  <c r="BF17" i="18"/>
  <c r="BF3" i="18"/>
  <c r="BF118" i="18"/>
  <c r="BF111" i="18"/>
  <c r="BF23" i="18"/>
  <c r="BF103" i="18"/>
  <c r="BF97" i="18"/>
  <c r="BF93" i="18"/>
  <c r="BF89" i="18"/>
  <c r="BF85" i="18"/>
  <c r="BF79" i="18"/>
  <c r="BF12" i="18"/>
  <c r="BF67" i="18"/>
  <c r="BF9" i="18"/>
  <c r="BF6" i="18"/>
  <c r="BF54" i="18"/>
  <c r="BF49" i="18"/>
  <c r="BF117" i="18"/>
  <c r="BF26" i="18"/>
  <c r="BF35" i="18"/>
  <c r="BF102" i="18"/>
  <c r="BF31" i="18"/>
  <c r="BF40" i="18"/>
  <c r="BF88" i="18"/>
  <c r="BF14" i="18"/>
  <c r="BF78" i="18"/>
  <c r="BF74" i="18"/>
  <c r="BF66" i="18"/>
  <c r="BF61" i="18"/>
  <c r="BF58" i="18"/>
  <c r="BF53" i="18"/>
  <c r="BF48" i="18"/>
  <c r="BF116" i="18"/>
  <c r="BF110" i="18"/>
  <c r="BF45" i="18"/>
  <c r="BF29" i="18"/>
  <c r="BF27" i="18"/>
  <c r="BF92" i="18"/>
  <c r="BF15" i="18"/>
  <c r="BF84" i="18"/>
  <c r="BF77" i="18"/>
  <c r="BF73" i="18"/>
  <c r="BF65" i="18"/>
  <c r="BF11" i="18"/>
  <c r="BF5" i="18"/>
  <c r="BF52" i="18"/>
  <c r="BF47" i="18"/>
  <c r="BF115" i="18"/>
  <c r="BF109" i="18"/>
  <c r="BF42" i="18"/>
  <c r="BF101" i="18"/>
  <c r="BF20" i="18"/>
  <c r="BF91" i="18"/>
  <c r="BF38" i="18"/>
  <c r="BF83" i="18"/>
  <c r="BF25" i="18"/>
  <c r="BF72" i="18"/>
  <c r="BF64" i="18"/>
  <c r="BF8" i="18"/>
  <c r="BF57" i="18"/>
  <c r="BF43" i="18"/>
  <c r="BF46" i="18"/>
  <c r="BE114" i="18"/>
  <c r="BE108" i="18"/>
  <c r="BE22" i="18"/>
  <c r="BE100" i="18"/>
  <c r="BE96" i="18"/>
  <c r="BE18" i="18"/>
  <c r="BE13" i="18"/>
  <c r="BE33" i="18"/>
  <c r="BE44" i="18"/>
  <c r="BE71" i="18"/>
  <c r="BE30" i="18"/>
  <c r="BE60" i="18"/>
  <c r="BE56" i="18"/>
  <c r="BE51" i="18"/>
  <c r="BE113" i="18"/>
  <c r="BE24" i="18"/>
  <c r="BE41" i="18"/>
  <c r="BE99" i="18"/>
  <c r="BE95" i="18"/>
  <c r="BE39" i="18"/>
  <c r="BE37" i="18"/>
  <c r="BE82" i="18"/>
  <c r="BE76" i="18"/>
  <c r="BE70" i="18"/>
  <c r="BE63" i="18"/>
  <c r="BE59" i="18"/>
  <c r="BE28" i="18"/>
  <c r="BE4" i="18"/>
  <c r="BE120" i="18"/>
  <c r="BE32" i="18"/>
  <c r="BE107" i="18"/>
  <c r="BE105" i="18"/>
  <c r="BE21" i="18"/>
  <c r="BE94" i="18"/>
  <c r="BE90" i="18"/>
  <c r="BE87" i="18"/>
  <c r="BE81" i="18"/>
  <c r="BE36" i="18"/>
  <c r="BE69" i="18"/>
  <c r="BE7" i="18"/>
  <c r="BE34" i="18"/>
  <c r="BE55" i="18"/>
  <c r="BE50" i="18"/>
  <c r="BE119" i="18"/>
  <c r="BE112" i="18"/>
  <c r="BE106" i="18"/>
  <c r="BE104" i="18"/>
  <c r="BE98" i="18"/>
  <c r="BE19" i="18"/>
  <c r="BE16" i="18"/>
  <c r="BE86" i="18"/>
  <c r="BE80" i="18"/>
  <c r="BE75" i="18"/>
  <c r="BE68" i="18"/>
  <c r="BE62" i="18"/>
  <c r="BE10" i="18"/>
  <c r="BE17" i="18"/>
  <c r="BE3" i="18"/>
  <c r="BE118" i="18"/>
  <c r="BE111" i="18"/>
  <c r="BE23" i="18"/>
  <c r="BE103" i="18"/>
  <c r="BE97" i="18"/>
  <c r="BE93" i="18"/>
  <c r="BE89" i="18"/>
  <c r="BE85" i="18"/>
  <c r="BE79" i="18"/>
  <c r="BE12" i="18"/>
  <c r="BE67" i="18"/>
  <c r="BE9" i="18"/>
  <c r="BE6" i="18"/>
  <c r="BE54" i="18"/>
  <c r="BE49" i="18"/>
  <c r="BE117" i="18"/>
  <c r="BE26" i="18"/>
  <c r="BE35" i="18"/>
  <c r="BE102" i="18"/>
  <c r="BE31" i="18"/>
  <c r="BE40" i="18"/>
  <c r="BE88" i="18"/>
  <c r="BE14" i="18"/>
  <c r="BE78" i="18"/>
  <c r="BE74" i="18"/>
  <c r="BE66" i="18"/>
  <c r="BE61" i="18"/>
  <c r="BE58" i="18"/>
  <c r="BE53" i="18"/>
  <c r="BE48" i="18"/>
  <c r="BE116" i="18"/>
  <c r="BE110" i="18"/>
  <c r="BE45" i="18"/>
  <c r="BE29" i="18"/>
  <c r="BE27" i="18"/>
  <c r="BE92" i="18"/>
  <c r="BE15" i="18"/>
  <c r="BE84" i="18"/>
  <c r="BE77" i="18"/>
  <c r="BE73" i="18"/>
  <c r="BE65" i="18"/>
  <c r="BE11" i="18"/>
  <c r="BE5" i="18"/>
  <c r="BE52" i="18"/>
  <c r="BE47" i="18"/>
  <c r="BE115" i="18"/>
  <c r="BE109" i="18"/>
  <c r="BE42" i="18"/>
  <c r="BE101" i="18"/>
  <c r="BE20" i="18"/>
  <c r="BE91" i="18"/>
  <c r="BE38" i="18"/>
  <c r="BE83" i="18"/>
  <c r="BE25" i="18"/>
  <c r="BE72" i="18"/>
  <c r="BE64" i="18"/>
  <c r="BE8" i="18"/>
  <c r="BE57" i="18"/>
  <c r="BE43" i="18"/>
  <c r="BE46" i="18"/>
  <c r="BD114" i="18"/>
  <c r="BD108" i="18"/>
  <c r="BD22" i="18"/>
  <c r="BD100" i="18"/>
  <c r="BD96" i="18"/>
  <c r="BD18" i="18"/>
  <c r="BD13" i="18"/>
  <c r="BD33" i="18"/>
  <c r="BD44" i="18"/>
  <c r="BD71" i="18"/>
  <c r="BD30" i="18"/>
  <c r="BD60" i="18"/>
  <c r="BD56" i="18"/>
  <c r="BD51" i="18"/>
  <c r="BD113" i="18"/>
  <c r="BD24" i="18"/>
  <c r="BD41" i="18"/>
  <c r="BD99" i="18"/>
  <c r="BD95" i="18"/>
  <c r="BD39" i="18"/>
  <c r="BD37" i="18"/>
  <c r="BD82" i="18"/>
  <c r="BD76" i="18"/>
  <c r="BD70" i="18"/>
  <c r="BD63" i="18"/>
  <c r="BD59" i="18"/>
  <c r="BD28" i="18"/>
  <c r="BD4" i="18"/>
  <c r="BD120" i="18"/>
  <c r="BD32" i="18"/>
  <c r="BD107" i="18"/>
  <c r="BD105" i="18"/>
  <c r="BD21" i="18"/>
  <c r="BD94" i="18"/>
  <c r="BD90" i="18"/>
  <c r="BD87" i="18"/>
  <c r="BD81" i="18"/>
  <c r="BD36" i="18"/>
  <c r="BD69" i="18"/>
  <c r="BD7" i="18"/>
  <c r="BD34" i="18"/>
  <c r="BD55" i="18"/>
  <c r="BD50" i="18"/>
  <c r="BD119" i="18"/>
  <c r="BD112" i="18"/>
  <c r="BD106" i="18"/>
  <c r="BD104" i="18"/>
  <c r="BD98" i="18"/>
  <c r="BD19" i="18"/>
  <c r="BD16" i="18"/>
  <c r="BD86" i="18"/>
  <c r="BD80" i="18"/>
  <c r="BD75" i="18"/>
  <c r="BD68" i="18"/>
  <c r="BD62" i="18"/>
  <c r="BD10" i="18"/>
  <c r="BD17" i="18"/>
  <c r="BD3" i="18"/>
  <c r="BD118" i="18"/>
  <c r="BD111" i="18"/>
  <c r="BD23" i="18"/>
  <c r="BD103" i="18"/>
  <c r="BD97" i="18"/>
  <c r="BD93" i="18"/>
  <c r="BD89" i="18"/>
  <c r="BD85" i="18"/>
  <c r="BD79" i="18"/>
  <c r="BD12" i="18"/>
  <c r="BD67" i="18"/>
  <c r="BD9" i="18"/>
  <c r="BD6" i="18"/>
  <c r="BD54" i="18"/>
  <c r="BD49" i="18"/>
  <c r="BD117" i="18"/>
  <c r="BD26" i="18"/>
  <c r="BD35" i="18"/>
  <c r="BD102" i="18"/>
  <c r="BD31" i="18"/>
  <c r="BD40" i="18"/>
  <c r="BD88" i="18"/>
  <c r="BD14" i="18"/>
  <c r="BD78" i="18"/>
  <c r="BD74" i="18"/>
  <c r="BD66" i="18"/>
  <c r="BD61" i="18"/>
  <c r="BD58" i="18"/>
  <c r="BD53" i="18"/>
  <c r="BD48" i="18"/>
  <c r="BD116" i="18"/>
  <c r="BD110" i="18"/>
  <c r="BD45" i="18"/>
  <c r="BD29" i="18"/>
  <c r="BD27" i="18"/>
  <c r="BD92" i="18"/>
  <c r="BD15" i="18"/>
  <c r="BD84" i="18"/>
  <c r="BD77" i="18"/>
  <c r="BD73" i="18"/>
  <c r="BD65" i="18"/>
  <c r="BD11" i="18"/>
  <c r="BD5" i="18"/>
  <c r="BD52" i="18"/>
  <c r="BD47" i="18"/>
  <c r="BD115" i="18"/>
  <c r="BD109" i="18"/>
  <c r="BD42" i="18"/>
  <c r="BD101" i="18"/>
  <c r="BD20" i="18"/>
  <c r="BD91" i="18"/>
  <c r="BD38" i="18"/>
  <c r="BD83" i="18"/>
  <c r="BD25" i="18"/>
  <c r="BD72" i="18"/>
  <c r="BD64" i="18"/>
  <c r="BD8" i="18"/>
  <c r="BD57" i="18"/>
  <c r="BD43" i="18"/>
  <c r="BD46" i="18"/>
  <c r="BG74" i="18" l="1"/>
  <c r="BG26" i="18"/>
  <c r="BG50" i="18"/>
  <c r="BG90" i="18"/>
  <c r="BG28" i="18"/>
  <c r="BG95" i="18"/>
  <c r="BG46" i="18"/>
  <c r="BG38" i="18"/>
  <c r="BG52" i="18"/>
  <c r="BG92" i="18"/>
  <c r="BG58" i="18"/>
  <c r="BG31" i="18"/>
  <c r="BG9" i="18"/>
  <c r="BG103" i="18"/>
  <c r="BG68" i="18"/>
  <c r="BG106" i="18"/>
  <c r="BG36" i="18"/>
  <c r="BG32" i="18"/>
  <c r="BG82" i="18"/>
  <c r="BG51" i="18"/>
  <c r="BG18" i="18"/>
  <c r="BG67" i="18"/>
  <c r="BG96" i="18"/>
  <c r="BG77" i="18"/>
  <c r="BG25" i="18"/>
  <c r="BG115" i="18"/>
  <c r="BG84" i="18"/>
  <c r="BG48" i="18"/>
  <c r="BG88" i="18"/>
  <c r="BG54" i="18"/>
  <c r="BG93" i="18"/>
  <c r="BG10" i="18"/>
  <c r="BG98" i="18"/>
  <c r="BG7" i="18"/>
  <c r="BG105" i="18"/>
  <c r="BG70" i="18"/>
  <c r="BG24" i="18"/>
  <c r="BG33" i="18"/>
  <c r="BG116" i="18"/>
  <c r="BG83" i="18"/>
  <c r="BG47" i="18"/>
  <c r="BG15" i="18"/>
  <c r="BG53" i="18"/>
  <c r="BG40" i="18"/>
  <c r="BG6" i="18"/>
  <c r="BG97" i="18"/>
  <c r="BG62" i="18"/>
  <c r="BG104" i="18"/>
  <c r="BG69" i="18"/>
  <c r="BG107" i="18"/>
  <c r="BG76" i="18"/>
  <c r="BG113" i="18"/>
  <c r="BG13" i="18"/>
  <c r="BG23" i="18"/>
  <c r="BG43" i="18"/>
  <c r="BG91" i="18"/>
  <c r="BG5" i="18"/>
  <c r="BG27" i="18"/>
  <c r="BG61" i="18"/>
  <c r="BG102" i="18"/>
  <c r="BG75" i="18"/>
  <c r="BG112" i="18"/>
  <c r="BG81" i="18"/>
  <c r="BG120" i="18"/>
  <c r="BG37" i="18"/>
  <c r="BG56" i="18"/>
  <c r="BG57" i="18"/>
  <c r="BG20" i="18"/>
  <c r="BG11" i="18"/>
  <c r="BG29" i="18"/>
  <c r="BG66" i="18"/>
  <c r="BG35" i="18"/>
  <c r="BG12" i="18"/>
  <c r="BG111" i="18"/>
  <c r="BG80" i="18"/>
  <c r="BG119" i="18"/>
  <c r="BG87" i="18"/>
  <c r="BG4" i="18"/>
  <c r="BG39" i="18"/>
  <c r="BG60" i="18"/>
  <c r="BG100" i="18"/>
  <c r="BG65" i="18"/>
  <c r="BG118" i="18"/>
  <c r="BG64" i="18"/>
  <c r="BG42" i="18"/>
  <c r="BG73" i="18"/>
  <c r="BG110" i="18"/>
  <c r="BG78" i="18"/>
  <c r="BG117" i="18"/>
  <c r="BG85" i="18"/>
  <c r="BG3" i="18"/>
  <c r="BG16" i="18"/>
  <c r="BG55" i="18"/>
  <c r="BG94" i="18"/>
  <c r="BG59" i="18"/>
  <c r="BG99" i="18"/>
  <c r="BG71" i="18"/>
  <c r="BG108" i="18"/>
  <c r="BG101" i="18"/>
  <c r="BG86" i="18"/>
  <c r="BG22" i="18"/>
  <c r="BG72" i="18"/>
  <c r="BG109" i="18"/>
  <c r="BG14" i="18"/>
  <c r="BG49" i="18"/>
  <c r="BG89" i="18"/>
  <c r="BG17" i="18"/>
  <c r="BG19" i="18"/>
  <c r="BG34" i="18"/>
  <c r="BG21" i="18"/>
  <c r="BG63" i="18"/>
  <c r="BG41" i="18"/>
  <c r="BG44" i="18"/>
  <c r="BG114" i="18"/>
  <c r="BG8" i="18"/>
  <c r="BG45" i="18"/>
  <c r="BG79" i="18"/>
  <c r="BG30" i="18"/>
  <c r="S23" i="18"/>
  <c r="S77" i="18"/>
  <c r="S110" i="18"/>
  <c r="S79" i="18"/>
  <c r="S97" i="18"/>
  <c r="S89" i="18"/>
  <c r="S106" i="18"/>
  <c r="S102" i="18"/>
  <c r="S75" i="18"/>
  <c r="S96" i="18"/>
  <c r="S83" i="18"/>
  <c r="S67" i="18"/>
  <c r="S120" i="18"/>
  <c r="S82" i="18"/>
  <c r="S66" i="18"/>
  <c r="S98" i="18"/>
  <c r="S88" i="18"/>
  <c r="S81" i="18"/>
  <c r="S58" i="18"/>
  <c r="S107" i="18"/>
  <c r="S108" i="18"/>
  <c r="S72" i="18"/>
  <c r="S76" i="18"/>
  <c r="S95" i="18"/>
  <c r="S50" i="18"/>
  <c r="S113" i="18"/>
  <c r="S117" i="18"/>
  <c r="S64" i="18"/>
  <c r="S112" i="18"/>
  <c r="S62" i="18"/>
  <c r="S101" i="18"/>
  <c r="S118" i="18"/>
  <c r="S86" i="18"/>
  <c r="S92" i="18"/>
  <c r="S99" i="18"/>
  <c r="S109" i="18"/>
  <c r="S46" i="18"/>
  <c r="S63" i="18"/>
  <c r="S80" i="18"/>
  <c r="S84" i="18"/>
  <c r="S59" i="18"/>
  <c r="S56" i="18"/>
  <c r="S54" i="18"/>
  <c r="S70" i="18"/>
  <c r="S111" i="18"/>
  <c r="S57" i="18"/>
  <c r="S61" i="18"/>
  <c r="S60" i="18"/>
  <c r="S91" i="18"/>
  <c r="S94" i="18"/>
  <c r="S49" i="18"/>
  <c r="S90" i="18"/>
  <c r="S65" i="18"/>
  <c r="S52" i="18"/>
  <c r="S87" i="18"/>
  <c r="S78" i="18"/>
  <c r="S47" i="18"/>
  <c r="S51" i="18"/>
  <c r="S48" i="18"/>
  <c r="S71" i="18"/>
  <c r="S55" i="18"/>
  <c r="S93" i="18"/>
  <c r="S119" i="18"/>
  <c r="S68" i="18"/>
  <c r="S115" i="18"/>
  <c r="S74" i="18"/>
  <c r="S114" i="18"/>
  <c r="S69" i="18"/>
  <c r="S105" i="18"/>
  <c r="S53" i="18"/>
  <c r="S28" i="18"/>
  <c r="S73" i="18"/>
  <c r="S22" i="18"/>
  <c r="S39" i="18"/>
  <c r="S85" i="18"/>
  <c r="S103" i="18"/>
  <c r="S37" i="18"/>
  <c r="S29" i="18"/>
  <c r="S40" i="18"/>
  <c r="S38" i="18"/>
  <c r="S44" i="18"/>
  <c r="S100" i="18"/>
  <c r="S116" i="18"/>
  <c r="S16" i="18"/>
  <c r="S34" i="18"/>
  <c r="S36" i="18"/>
  <c r="S8" i="18"/>
  <c r="S25" i="18"/>
  <c r="S10" i="18"/>
  <c r="S33" i="18"/>
  <c r="S4" i="18"/>
  <c r="S31" i="18"/>
  <c r="S41" i="18"/>
  <c r="S21" i="18"/>
  <c r="S42" i="18"/>
  <c r="S5" i="18"/>
  <c r="S19" i="18"/>
  <c r="S26" i="18"/>
  <c r="S43" i="18"/>
  <c r="S7" i="18"/>
  <c r="S32" i="18"/>
  <c r="S45" i="18"/>
  <c r="S15" i="18"/>
  <c r="S24" i="18"/>
  <c r="S30" i="18"/>
  <c r="S104" i="18"/>
  <c r="S35" i="18"/>
  <c r="S27" i="18"/>
  <c r="S17" i="18"/>
  <c r="S3" i="18"/>
  <c r="S13" i="18"/>
  <c r="S20" i="18"/>
  <c r="S9" i="18"/>
  <c r="S12" i="18"/>
  <c r="S11" i="18"/>
  <c r="S6" i="18"/>
  <c r="S14" i="18"/>
  <c r="S18" i="18"/>
  <c r="X27" i="18" l="1"/>
  <c r="X7" i="18"/>
  <c r="X16" i="18"/>
  <c r="X103" i="18"/>
  <c r="X69" i="18"/>
  <c r="X71" i="18"/>
  <c r="X90" i="18"/>
  <c r="X70" i="18"/>
  <c r="X109" i="18"/>
  <c r="X64" i="18"/>
  <c r="X107" i="18"/>
  <c r="X67" i="18"/>
  <c r="X79" i="18"/>
  <c r="X35" i="18"/>
  <c r="X114" i="18"/>
  <c r="X117" i="18"/>
  <c r="X58" i="18"/>
  <c r="X110" i="18"/>
  <c r="W51" i="18"/>
  <c r="W94" i="18"/>
  <c r="W56" i="18"/>
  <c r="W92" i="18"/>
  <c r="W113" i="18"/>
  <c r="W81" i="18"/>
  <c r="W96" i="18"/>
  <c r="X77" i="18"/>
  <c r="X43" i="18"/>
  <c r="X44" i="18"/>
  <c r="X115" i="18"/>
  <c r="X47" i="18"/>
  <c r="X4" i="18"/>
  <c r="X24" i="18"/>
  <c r="X38" i="18"/>
  <c r="X68" i="18"/>
  <c r="X60" i="18"/>
  <c r="X84" i="18"/>
  <c r="X118" i="18"/>
  <c r="X95" i="18"/>
  <c r="X98" i="18"/>
  <c r="X102" i="18"/>
  <c r="X11" i="18"/>
  <c r="X22" i="18"/>
  <c r="X25" i="18"/>
  <c r="X78" i="18"/>
  <c r="X15" i="18"/>
  <c r="X42" i="18"/>
  <c r="X8" i="18"/>
  <c r="X40" i="18"/>
  <c r="X28" i="18"/>
  <c r="X119" i="18"/>
  <c r="X87" i="18"/>
  <c r="X61" i="18"/>
  <c r="X80" i="18"/>
  <c r="X76" i="18"/>
  <c r="X66" i="18"/>
  <c r="X106" i="18"/>
  <c r="X12" i="18"/>
  <c r="X20" i="18"/>
  <c r="X5" i="18"/>
  <c r="X73" i="18"/>
  <c r="X13" i="18"/>
  <c r="X18" i="18"/>
  <c r="X3" i="18"/>
  <c r="X45" i="18"/>
  <c r="X21" i="18"/>
  <c r="X36" i="18"/>
  <c r="X29" i="18"/>
  <c r="X53" i="18"/>
  <c r="X93" i="18"/>
  <c r="X52" i="18"/>
  <c r="X57" i="18"/>
  <c r="X63" i="18"/>
  <c r="X62" i="18"/>
  <c r="X72" i="18"/>
  <c r="X82" i="18"/>
  <c r="X89" i="18"/>
  <c r="W6" i="18"/>
  <c r="X104" i="18"/>
  <c r="X14" i="18"/>
  <c r="X17" i="18"/>
  <c r="X32" i="18"/>
  <c r="X41" i="18"/>
  <c r="X34" i="18"/>
  <c r="X105" i="18"/>
  <c r="X55" i="18"/>
  <c r="X101" i="18"/>
  <c r="X23" i="18"/>
  <c r="W23" i="18"/>
  <c r="W59" i="18"/>
  <c r="W95" i="18"/>
  <c r="X19" i="18"/>
  <c r="X96" i="18"/>
  <c r="X111" i="18"/>
  <c r="X75" i="18"/>
  <c r="W73" i="18"/>
  <c r="W27" i="18"/>
  <c r="W5" i="18"/>
  <c r="W7" i="18"/>
  <c r="Y7" i="18" s="1"/>
  <c r="X113" i="18"/>
  <c r="W8" i="18"/>
  <c r="W111" i="18"/>
  <c r="X31" i="18"/>
  <c r="W91" i="18"/>
  <c r="X91" i="18"/>
  <c r="X46" i="18"/>
  <c r="W75" i="18"/>
  <c r="W39" i="18"/>
  <c r="W90" i="18"/>
  <c r="W86" i="18"/>
  <c r="W88" i="18"/>
  <c r="W13" i="18"/>
  <c r="W30" i="18"/>
  <c r="W10" i="18"/>
  <c r="X39" i="18"/>
  <c r="W68" i="18"/>
  <c r="W60" i="18"/>
  <c r="W70" i="18"/>
  <c r="X86" i="18"/>
  <c r="W108" i="18"/>
  <c r="X88" i="18"/>
  <c r="X120" i="18"/>
  <c r="W22" i="18"/>
  <c r="Y22" i="18" s="1"/>
  <c r="W78" i="18"/>
  <c r="X94" i="18"/>
  <c r="W107" i="18"/>
  <c r="W31" i="18"/>
  <c r="W98" i="18"/>
  <c r="X6" i="18"/>
  <c r="W20" i="18"/>
  <c r="X100" i="18"/>
  <c r="W115" i="18"/>
  <c r="W71" i="18"/>
  <c r="X92" i="18"/>
  <c r="X81" i="18"/>
  <c r="W112" i="18"/>
  <c r="W15" i="18"/>
  <c r="W44" i="18"/>
  <c r="W37" i="18"/>
  <c r="X74" i="18"/>
  <c r="W84" i="18"/>
  <c r="X112" i="18"/>
  <c r="W50" i="18"/>
  <c r="W97" i="18"/>
  <c r="W74" i="18"/>
  <c r="W9" i="18"/>
  <c r="W42" i="18"/>
  <c r="X37" i="18"/>
  <c r="W105" i="18"/>
  <c r="X51" i="18"/>
  <c r="W109" i="18"/>
  <c r="X50" i="18"/>
  <c r="W67" i="18"/>
  <c r="X97" i="18"/>
  <c r="X9" i="18"/>
  <c r="W55" i="18"/>
  <c r="W65" i="18"/>
  <c r="X56" i="18"/>
  <c r="Y56" i="18" s="1"/>
  <c r="W118" i="18"/>
  <c r="W102" i="18"/>
  <c r="X30" i="18"/>
  <c r="W19" i="18"/>
  <c r="W38" i="18"/>
  <c r="W47" i="18"/>
  <c r="X65" i="18"/>
  <c r="W64" i="18"/>
  <c r="X108" i="18"/>
  <c r="W25" i="18"/>
  <c r="W24" i="18"/>
  <c r="X10" i="18"/>
  <c r="W100" i="18"/>
  <c r="X59" i="18"/>
  <c r="W46" i="18"/>
  <c r="W120" i="18"/>
  <c r="W12" i="18"/>
  <c r="W104" i="18"/>
  <c r="W26" i="18"/>
  <c r="W33" i="18"/>
  <c r="W116" i="18"/>
  <c r="W85" i="18"/>
  <c r="W114" i="18"/>
  <c r="W48" i="18"/>
  <c r="W49" i="18"/>
  <c r="W54" i="18"/>
  <c r="W99" i="18"/>
  <c r="W117" i="18"/>
  <c r="W58" i="18"/>
  <c r="W83" i="18"/>
  <c r="W110" i="18"/>
  <c r="W14" i="18"/>
  <c r="W17" i="18"/>
  <c r="W32" i="18"/>
  <c r="X26" i="18"/>
  <c r="W41" i="18"/>
  <c r="X33" i="18"/>
  <c r="W34" i="18"/>
  <c r="Y34" i="18" s="1"/>
  <c r="X116" i="18"/>
  <c r="W29" i="18"/>
  <c r="X85" i="18"/>
  <c r="W53" i="18"/>
  <c r="W93" i="18"/>
  <c r="X48" i="18"/>
  <c r="W52" i="18"/>
  <c r="X49" i="18"/>
  <c r="W57" i="18"/>
  <c r="X54" i="18"/>
  <c r="W63" i="18"/>
  <c r="X99" i="18"/>
  <c r="W62" i="18"/>
  <c r="W72" i="18"/>
  <c r="W82" i="18"/>
  <c r="X83" i="18"/>
  <c r="W89" i="18"/>
  <c r="W11" i="18"/>
  <c r="W35" i="18"/>
  <c r="Y35" i="18" s="1"/>
  <c r="W43" i="18"/>
  <c r="W4" i="18"/>
  <c r="W16" i="18"/>
  <c r="W103" i="18"/>
  <c r="W69" i="18"/>
  <c r="W79" i="18"/>
  <c r="W18" i="18"/>
  <c r="W3" i="18"/>
  <c r="W45" i="18"/>
  <c r="W21" i="18"/>
  <c r="W36" i="18"/>
  <c r="W40" i="18"/>
  <c r="W28" i="18"/>
  <c r="W119" i="18"/>
  <c r="W87" i="18"/>
  <c r="W61" i="18"/>
  <c r="W80" i="18"/>
  <c r="W101" i="18"/>
  <c r="W76" i="18"/>
  <c r="W66" i="18"/>
  <c r="W106" i="18"/>
  <c r="W77" i="18"/>
  <c r="Y98" i="18" l="1"/>
  <c r="Y80" i="18"/>
  <c r="Y118" i="18"/>
  <c r="Y28" i="18"/>
  <c r="Y13" i="18"/>
  <c r="Y79" i="18"/>
  <c r="Y55" i="18"/>
  <c r="Y115" i="18"/>
  <c r="Y113" i="18"/>
  <c r="Y69" i="18"/>
  <c r="Y117" i="18"/>
  <c r="Y103" i="18"/>
  <c r="Y61" i="18"/>
  <c r="Y52" i="18"/>
  <c r="Y42" i="18"/>
  <c r="Y64" i="18"/>
  <c r="Y95" i="18"/>
  <c r="Y43" i="18"/>
  <c r="Y32" i="18"/>
  <c r="Y25" i="18"/>
  <c r="Y17" i="18"/>
  <c r="Y81" i="18"/>
  <c r="Y63" i="18"/>
  <c r="Y12" i="18"/>
  <c r="Y11" i="18"/>
  <c r="Y109" i="18"/>
  <c r="Y40" i="18"/>
  <c r="Y58" i="18"/>
  <c r="Y38" i="18"/>
  <c r="Y82" i="18"/>
  <c r="Y87" i="18"/>
  <c r="Y14" i="18"/>
  <c r="Y51" i="18"/>
  <c r="Y107" i="18"/>
  <c r="Y3" i="18"/>
  <c r="Y29" i="18"/>
  <c r="Y66" i="18"/>
  <c r="Y16" i="18"/>
  <c r="Y5" i="18"/>
  <c r="Y21" i="18"/>
  <c r="Y4" i="18"/>
  <c r="Y62" i="18"/>
  <c r="Y93" i="18"/>
  <c r="Y15" i="18"/>
  <c r="Y6" i="18"/>
  <c r="Y27" i="18"/>
  <c r="Y57" i="18"/>
  <c r="Y114" i="18"/>
  <c r="Y60" i="18"/>
  <c r="Y90" i="18"/>
  <c r="Y8" i="18"/>
  <c r="Y96" i="18"/>
  <c r="Y18" i="18"/>
  <c r="Y92" i="18"/>
  <c r="Y106" i="18"/>
  <c r="Y47" i="18"/>
  <c r="Y78" i="18"/>
  <c r="Y68" i="18"/>
  <c r="Y72" i="18"/>
  <c r="Y76" i="18"/>
  <c r="Y41" i="18"/>
  <c r="Y20" i="18"/>
  <c r="Y24" i="18"/>
  <c r="Y67" i="18"/>
  <c r="Y36" i="18"/>
  <c r="Y44" i="18"/>
  <c r="Y45" i="18"/>
  <c r="Y53" i="18"/>
  <c r="Y104" i="18"/>
  <c r="Y102" i="18"/>
  <c r="Y73" i="18"/>
  <c r="Y70" i="18"/>
  <c r="Y77" i="18"/>
  <c r="Y119" i="18"/>
  <c r="Y89" i="18"/>
  <c r="Y110" i="18"/>
  <c r="Y105" i="18"/>
  <c r="Y84" i="18"/>
  <c r="Y71" i="18"/>
  <c r="Y94" i="18"/>
  <c r="Y101" i="18"/>
  <c r="Y31" i="18"/>
  <c r="Y59" i="18"/>
  <c r="Y120" i="18"/>
  <c r="Y19" i="18"/>
  <c r="Y91" i="18"/>
  <c r="Y86" i="18"/>
  <c r="Y23" i="18"/>
  <c r="Y111" i="18"/>
  <c r="Y46" i="18"/>
  <c r="Y88" i="18"/>
  <c r="Y75" i="18"/>
  <c r="Y97" i="18"/>
  <c r="Y50" i="18"/>
  <c r="Y65" i="18"/>
  <c r="Y9" i="18"/>
  <c r="Y100" i="18"/>
  <c r="Y37" i="18"/>
  <c r="Y30" i="18"/>
  <c r="Y112" i="18"/>
  <c r="Y39" i="18"/>
  <c r="Y116" i="18"/>
  <c r="Y10" i="18"/>
  <c r="Y54" i="18"/>
  <c r="Y108" i="18"/>
  <c r="Y83" i="18"/>
  <c r="Y49" i="18"/>
  <c r="Y85" i="18"/>
  <c r="Y26" i="18"/>
  <c r="Y48" i="18"/>
  <c r="Y99" i="18"/>
  <c r="Y33" i="18"/>
  <c r="Y74" i="18"/>
</calcChain>
</file>

<file path=xl/sharedStrings.xml><?xml version="1.0" encoding="utf-8"?>
<sst xmlns="http://schemas.openxmlformats.org/spreadsheetml/2006/main" count="1548" uniqueCount="664">
  <si>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</si>
  <si>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</si>
  <si>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</si>
  <si>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</si>
  <si>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</si>
  <si>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</si>
  <si>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Population of two or more races:</t>
  </si>
  <si>
    <t>Column1</t>
  </si>
  <si>
    <t>Margin</t>
  </si>
  <si>
    <t>State</t>
  </si>
  <si>
    <t>NY</t>
  </si>
  <si>
    <t>PA</t>
  </si>
  <si>
    <t>CA</t>
  </si>
  <si>
    <t>IL</t>
  </si>
  <si>
    <t>IN</t>
  </si>
  <si>
    <t>WI</t>
  </si>
  <si>
    <t>TX</t>
  </si>
  <si>
    <t>DC</t>
  </si>
  <si>
    <t>VA</t>
  </si>
  <si>
    <t>MD</t>
  </si>
  <si>
    <t>FL</t>
  </si>
  <si>
    <t>GA</t>
  </si>
  <si>
    <t>MA</t>
  </si>
  <si>
    <t>AZ</t>
  </si>
  <si>
    <t>MI</t>
  </si>
  <si>
    <t>WA</t>
  </si>
  <si>
    <t>MN</t>
  </si>
  <si>
    <t>CO</t>
  </si>
  <si>
    <t>MO</t>
  </si>
  <si>
    <t>NC</t>
  </si>
  <si>
    <t>SC</t>
  </si>
  <si>
    <t>OR</t>
  </si>
  <si>
    <t>Pittsburgh, PA</t>
  </si>
  <si>
    <t>NV</t>
  </si>
  <si>
    <t>OH</t>
  </si>
  <si>
    <t>KY</t>
  </si>
  <si>
    <t>KS</t>
  </si>
  <si>
    <t>Columbus, OH</t>
  </si>
  <si>
    <t>TN</t>
  </si>
  <si>
    <t>RI</t>
  </si>
  <si>
    <t>Jacksonville, FL</t>
  </si>
  <si>
    <t>Oklahoma City, OK</t>
  </si>
  <si>
    <t>OK</t>
  </si>
  <si>
    <t>MS</t>
  </si>
  <si>
    <t>AR</t>
  </si>
  <si>
    <t>Richmond, VA</t>
  </si>
  <si>
    <t>LA</t>
  </si>
  <si>
    <t>UT</t>
  </si>
  <si>
    <t>CT</t>
  </si>
  <si>
    <t>AL</t>
  </si>
  <si>
    <t>Rochester, NY</t>
  </si>
  <si>
    <t>Tucson, AZ</t>
  </si>
  <si>
    <t>HI</t>
  </si>
  <si>
    <t>Tulsa, OK</t>
  </si>
  <si>
    <t>Fresno, CA</t>
  </si>
  <si>
    <t>NE</t>
  </si>
  <si>
    <t>IA</t>
  </si>
  <si>
    <t>Albuquerque, NM</t>
  </si>
  <si>
    <t>NM</t>
  </si>
  <si>
    <t>Bakersfield, CA</t>
  </si>
  <si>
    <t>Knoxville, TN</t>
  </si>
  <si>
    <t>Baton Rouge, LA</t>
  </si>
  <si>
    <t>El Paso, TX</t>
  </si>
  <si>
    <t>Columbia, SC</t>
  </si>
  <si>
    <t>Stockton, CA</t>
  </si>
  <si>
    <t>ID</t>
  </si>
  <si>
    <t>Akron, OH</t>
  </si>
  <si>
    <t>Springfield, MA</t>
  </si>
  <si>
    <t>Madison, WI</t>
  </si>
  <si>
    <t>Winston-Salem, NC</t>
  </si>
  <si>
    <t>Syracuse, NY</t>
  </si>
  <si>
    <t>Wichita, KS</t>
  </si>
  <si>
    <t>Toledo, OH</t>
  </si>
  <si>
    <t>Jackson, MS</t>
  </si>
  <si>
    <t>Lancaster, PA</t>
  </si>
  <si>
    <t>Modesto, CA</t>
  </si>
  <si>
    <t>ME</t>
  </si>
  <si>
    <t>Fayetteville, NC</t>
  </si>
  <si>
    <t>Fayetteville, AR</t>
  </si>
  <si>
    <t>Portland, ME</t>
  </si>
  <si>
    <t>Portland, OR</t>
  </si>
  <si>
    <t>Grand Total</t>
  </si>
  <si>
    <t>Sum of Population</t>
  </si>
  <si>
    <t>Huntsville, AL</t>
  </si>
  <si>
    <t>Reno, NV</t>
  </si>
  <si>
    <t>Port St. Lucie, FL</t>
  </si>
  <si>
    <t>Lafayette, LA</t>
  </si>
  <si>
    <t>Springfield, MO</t>
  </si>
  <si>
    <t>Sum of Trump</t>
  </si>
  <si>
    <t>Sum of Biden</t>
  </si>
  <si>
    <t>Metros</t>
  </si>
  <si>
    <t>2 Party Vote</t>
  </si>
  <si>
    <t>Biden %</t>
  </si>
  <si>
    <t>Trump %</t>
  </si>
  <si>
    <t>Hispanic or Latino</t>
  </si>
  <si>
    <t>Palm Bay, FL</t>
  </si>
  <si>
    <t>North Port, FL</t>
  </si>
  <si>
    <t>Minneapolis, MN</t>
  </si>
  <si>
    <t>Deltona, FL</t>
  </si>
  <si>
    <t>Durham, NC</t>
  </si>
  <si>
    <t>Denver, CO</t>
  </si>
  <si>
    <t>Myrtle Beach, SC</t>
  </si>
  <si>
    <t>Milwaukee, WI</t>
  </si>
  <si>
    <t>Raleigh, NC</t>
  </si>
  <si>
    <t>Detroit, MI</t>
  </si>
  <si>
    <t>Lansing, MI</t>
  </si>
  <si>
    <t>Santa Rosa, CA</t>
  </si>
  <si>
    <t>Grand Rapids, MI</t>
  </si>
  <si>
    <t>Pensacola, FL</t>
  </si>
  <si>
    <t>Spokane, WA</t>
  </si>
  <si>
    <t>Philadelphia, PA</t>
  </si>
  <si>
    <t>Des Moines, IA</t>
  </si>
  <si>
    <t>Tampa, FL</t>
  </si>
  <si>
    <t>Harrisburg, PA</t>
  </si>
  <si>
    <t>Allentown, PA</t>
  </si>
  <si>
    <t>Boston, MA</t>
  </si>
  <si>
    <t>Greensboro, NC</t>
  </si>
  <si>
    <t>Cape Coral, FL</t>
  </si>
  <si>
    <t>Charlotte, NC</t>
  </si>
  <si>
    <t>Hartford, CT</t>
  </si>
  <si>
    <t>Seattle, WA</t>
  </si>
  <si>
    <t>St. Louis, MO</t>
  </si>
  <si>
    <t>Cleveland, OH</t>
  </si>
  <si>
    <t>Youngstown, OH</t>
  </si>
  <si>
    <t>Colorado Spring, CO</t>
  </si>
  <si>
    <t>Cincinnati, OH</t>
  </si>
  <si>
    <t>Dayton, OH</t>
  </si>
  <si>
    <t>Albany, NY</t>
  </si>
  <si>
    <t>Scranton, PA</t>
  </si>
  <si>
    <t>Charleston, SC</t>
  </si>
  <si>
    <t>Washington, DC</t>
  </si>
  <si>
    <t>Oxnard, CA</t>
  </si>
  <si>
    <t>Louisville, KY</t>
  </si>
  <si>
    <t>Bridgeport, CT</t>
  </si>
  <si>
    <t>Baltimore, MD</t>
  </si>
  <si>
    <t>Worcester, MA</t>
  </si>
  <si>
    <t>Buffalo, NY</t>
  </si>
  <si>
    <t>Virginia Beach, VA</t>
  </si>
  <si>
    <t>San Francisco, CA</t>
  </si>
  <si>
    <t>Omaha, NE</t>
  </si>
  <si>
    <t>Atlanta, GA</t>
  </si>
  <si>
    <t>Birmingham, AL</t>
  </si>
  <si>
    <t>Orlando, FL</t>
  </si>
  <si>
    <t>New Haven, CT</t>
  </si>
  <si>
    <t>Lexington, KY</t>
  </si>
  <si>
    <t>Sacramento, CA</t>
  </si>
  <si>
    <t>San Diego, CA</t>
  </si>
  <si>
    <t>Augusta, GA</t>
  </si>
  <si>
    <t>Lakeland, FL</t>
  </si>
  <si>
    <t>Greenville, SC</t>
  </si>
  <si>
    <t>Boise, ID</t>
  </si>
  <si>
    <t>Miami, FL</t>
  </si>
  <si>
    <t>New Orleans, LA</t>
  </si>
  <si>
    <t>Providence, RI</t>
  </si>
  <si>
    <t>Phoenix, AZ</t>
  </si>
  <si>
    <t>Poughkeepsie, NY</t>
  </si>
  <si>
    <t>Chattanooga, TN</t>
  </si>
  <si>
    <t>Austin, TX</t>
  </si>
  <si>
    <t>Chicago, IL</t>
  </si>
  <si>
    <t>Nashville, TN</t>
  </si>
  <si>
    <t>Indianapolis, IN</t>
  </si>
  <si>
    <t>Salt Lake, UT</t>
  </si>
  <si>
    <t>Ogden, UT</t>
  </si>
  <si>
    <t>San Jose, CA</t>
  </si>
  <si>
    <t>Los Angeles, CA</t>
  </si>
  <si>
    <t>Little Rock, AR</t>
  </si>
  <si>
    <t>Las Vegas, NV</t>
  </si>
  <si>
    <t>New York City, NY</t>
  </si>
  <si>
    <t>Memphis, TN</t>
  </si>
  <si>
    <t>Provo, UT</t>
  </si>
  <si>
    <t>San Antonio, TX</t>
  </si>
  <si>
    <t>Dallas, TX</t>
  </si>
  <si>
    <t>Riverside, CA</t>
  </si>
  <si>
    <t>Houston, TX</t>
  </si>
  <si>
    <t>Honolulu, HI</t>
  </si>
  <si>
    <t>Killeen, TX</t>
  </si>
  <si>
    <t>McAllen, TX</t>
  </si>
  <si>
    <t>Kansas City, MO</t>
  </si>
  <si>
    <t>Column2</t>
  </si>
  <si>
    <t>Sum of Less than a high school diploma</t>
  </si>
  <si>
    <t>Sum of High school diploma only</t>
  </si>
  <si>
    <t>Sum of Some college or associate's degree</t>
  </si>
  <si>
    <t>Sum of Bachelor's degree or higher</t>
  </si>
  <si>
    <t>Education level</t>
  </si>
  <si>
    <t>Sum</t>
  </si>
  <si>
    <t>2020 Presidential Results</t>
  </si>
  <si>
    <t>Education Levels</t>
  </si>
  <si>
    <t>Column3</t>
  </si>
  <si>
    <t>Workers 16 years and over</t>
  </si>
  <si>
    <t>Green options</t>
  </si>
  <si>
    <t>Mean travel time to work (minutes)</t>
  </si>
  <si>
    <t>Car, truck, or van</t>
  </si>
  <si>
    <t>Car, truck, or van!!Drove alone</t>
  </si>
  <si>
    <t>Car, truck, or van!!Carpooled</t>
  </si>
  <si>
    <t>Public transportation (excluding taxicab)</t>
  </si>
  <si>
    <t>Walked</t>
  </si>
  <si>
    <t>Bicycle</t>
  </si>
  <si>
    <t>Taxicab, motorcycle, or other means</t>
  </si>
  <si>
    <t>Worked from home</t>
  </si>
  <si>
    <t>Workers over 16 as % of Population</t>
  </si>
  <si>
    <t>Column42</t>
  </si>
  <si>
    <t>2020 GDP/capita</t>
  </si>
  <si>
    <t>Per capita personal income (Dollars)</t>
  </si>
  <si>
    <t>2020 GDP</t>
  </si>
  <si>
    <t>Regional Price Parity</t>
  </si>
  <si>
    <t>GDP. Per Capita Income, Regional Price Parity</t>
  </si>
  <si>
    <t>Column5</t>
  </si>
  <si>
    <t>% Change 2010 to 2020</t>
  </si>
  <si>
    <t>Diversity? Largest 5</t>
  </si>
  <si>
    <t>Diversity? All</t>
  </si>
  <si>
    <t>Column4</t>
  </si>
  <si>
    <t>Min Temp (°F)</t>
  </si>
  <si>
    <t>Max Temp  (°F)</t>
  </si>
  <si>
    <t>Avg Temp (°F)</t>
  </si>
  <si>
    <t>Precip (IN)</t>
  </si>
  <si>
    <t>Snow (IN)</t>
  </si>
  <si>
    <t>Weather: Temperature, Precipitation, Snow</t>
  </si>
  <si>
    <t>Column6</t>
  </si>
  <si>
    <t>Column7</t>
  </si>
  <si>
    <t>CWBI rank out of 383</t>
  </si>
  <si>
    <t>CWBI out of 117</t>
  </si>
  <si>
    <t>Community Well-being Index (Safety)</t>
  </si>
  <si>
    <t>Congregations per 100,000 Population</t>
  </si>
  <si>
    <t>Adherents as % of Population</t>
  </si>
  <si>
    <t>Congregations</t>
  </si>
  <si>
    <t>Adherents</t>
  </si>
  <si>
    <t>Religiousity by Metro (Congregations and Adherents)</t>
  </si>
  <si>
    <t>Populations and Percent Change</t>
  </si>
  <si>
    <t>Mean travel time to work (minutes)2</t>
  </si>
  <si>
    <t>Transportation to Work, # of Workers, Work from Home, Mean travel time</t>
  </si>
  <si>
    <t>Column11</t>
  </si>
  <si>
    <t>National Risk Index</t>
  </si>
  <si>
    <t>Avalanche</t>
  </si>
  <si>
    <t>Coastal Flooding</t>
  </si>
  <si>
    <t>Cold Wave</t>
  </si>
  <si>
    <t>Drought</t>
  </si>
  <si>
    <t>Earthquake</t>
  </si>
  <si>
    <t>Hail</t>
  </si>
  <si>
    <t>Heat Wave</t>
  </si>
  <si>
    <t>Hurricane</t>
  </si>
  <si>
    <t>Ice Storm</t>
  </si>
  <si>
    <t>Landslide</t>
  </si>
  <si>
    <t>Lightning</t>
  </si>
  <si>
    <t>Riverine Flooding</t>
  </si>
  <si>
    <t>Strong Wind</t>
  </si>
  <si>
    <t>Tornado</t>
  </si>
  <si>
    <t>Tsunami</t>
  </si>
  <si>
    <t>Volcanic Activity</t>
  </si>
  <si>
    <t>Wildfire</t>
  </si>
  <si>
    <t>Winter Weather</t>
  </si>
  <si>
    <t>Natural Disaster Risk (NRI): Avalanche, Coastal flooding, Cold wave, Drought, Earthquake, Hail, Heat wave, Hurricane, Ice storm, Landslide, Lightning, Riverine flooding, Strong wind, Tornado, Tsunami, Volcanic activity, Wildfire, Winter weather</t>
  </si>
  <si>
    <t>Column8</t>
  </si>
  <si>
    <t>Column9</t>
  </si>
  <si>
    <t>Column10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</si>
  <si>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</si>
  <si>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</si>
  <si>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</si>
  <si>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</si>
  <si>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</si>
  <si>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</si>
  <si>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</si>
  <si>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</si>
  <si>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</si>
  <si>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</si>
  <si>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</si>
  <si>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</si>
  <si>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</si>
  <si>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</si>
  <si>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</si>
  <si>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</si>
  <si>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</si>
  <si>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</si>
  <si>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</si>
  <si>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</si>
  <si>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</si>
  <si>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</si>
  <si>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</si>
  <si>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</si>
  <si>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</si>
  <si>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</si>
  <si>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</si>
  <si>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</si>
  <si>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</si>
  <si>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Column102</t>
  </si>
  <si>
    <t>Column419</t>
  </si>
  <si>
    <t>Column422</t>
  </si>
  <si>
    <t>Column423</t>
  </si>
  <si>
    <t>Column424</t>
  </si>
  <si>
    <t>Column425</t>
  </si>
  <si>
    <t>2020</t>
  </si>
  <si>
    <t>2021</t>
  </si>
  <si>
    <t>2022</t>
  </si>
  <si>
    <t>2022.IV</t>
  </si>
  <si>
    <t>2020 to 2022</t>
  </si>
  <si>
    <t>Median Sales Price of Single-Family Homes (Thousands)</t>
  </si>
  <si>
    <t>2021Q4-22Q4</t>
  </si>
  <si>
    <t>High</t>
  </si>
  <si>
    <t>Medium</t>
  </si>
  <si>
    <t>Low</t>
  </si>
  <si>
    <t>Cost of Living (H/M/L, Rank)</t>
  </si>
  <si>
    <t>NJ</t>
  </si>
  <si>
    <t>NH</t>
  </si>
  <si>
    <t>WV</t>
  </si>
  <si>
    <t>DE</t>
  </si>
  <si>
    <t>State2</t>
  </si>
  <si>
    <t>State3</t>
  </si>
  <si>
    <t>State4</t>
  </si>
  <si>
    <t>Column110</t>
  </si>
  <si>
    <t>Avg Daily Sunlight (KJ/m²)</t>
  </si>
  <si>
    <t>% Less than a high school diploma</t>
  </si>
  <si>
    <t>% High school diploma only</t>
  </si>
  <si>
    <t>% Some college or associate's degree</t>
  </si>
  <si>
    <t>% Bachelor's degree or higher</t>
  </si>
  <si>
    <t>Total with Other</t>
  </si>
  <si>
    <t>Column41</t>
  </si>
  <si>
    <t>0 to 5</t>
  </si>
  <si>
    <t>5 to 13</t>
  </si>
  <si>
    <t>14 to 17</t>
  </si>
  <si>
    <t>18+</t>
  </si>
  <si>
    <t>18 to 24</t>
  </si>
  <si>
    <t>25 to 44</t>
  </si>
  <si>
    <t>45 to 64</t>
  </si>
  <si>
    <t>65+</t>
  </si>
  <si>
    <t>Median age</t>
  </si>
  <si>
    <t>0 to 18</t>
  </si>
  <si>
    <t>2020 Census Age Demographics</t>
  </si>
  <si>
    <t>2020 Census Racial Demographics</t>
  </si>
  <si>
    <t>Turnout using total pop.</t>
  </si>
  <si>
    <t>Turnout using 18+</t>
  </si>
  <si>
    <t>State Votes Margin</t>
  </si>
  <si>
    <t>Akron</t>
  </si>
  <si>
    <t>Albany</t>
  </si>
  <si>
    <t>Albuquerque</t>
  </si>
  <si>
    <t>Allentown</t>
  </si>
  <si>
    <t>Atlanta</t>
  </si>
  <si>
    <t>Augusta</t>
  </si>
  <si>
    <t>Austin</t>
  </si>
  <si>
    <t>Bakersfield</t>
  </si>
  <si>
    <t>Baltimore</t>
  </si>
  <si>
    <t>Baton Rouge</t>
  </si>
  <si>
    <t>Birmingham</t>
  </si>
  <si>
    <t>Boise</t>
  </si>
  <si>
    <t>Boston</t>
  </si>
  <si>
    <t>Bridgeport</t>
  </si>
  <si>
    <t>Buffalo</t>
  </si>
  <si>
    <t>Cape Coral</t>
  </si>
  <si>
    <t>Charleston</t>
  </si>
  <si>
    <t>Charlotte</t>
  </si>
  <si>
    <t>Chattanooga</t>
  </si>
  <si>
    <t>Chicago</t>
  </si>
  <si>
    <t>Cincinnati</t>
  </si>
  <si>
    <t>Cleveland</t>
  </si>
  <si>
    <t>Colorado Spring</t>
  </si>
  <si>
    <t>Columbia</t>
  </si>
  <si>
    <t>Columbus</t>
  </si>
  <si>
    <t>Dallas</t>
  </si>
  <si>
    <t>Dayton</t>
  </si>
  <si>
    <t>Deltona</t>
  </si>
  <si>
    <t>Denver</t>
  </si>
  <si>
    <t>Des Moines</t>
  </si>
  <si>
    <t>Detroit</t>
  </si>
  <si>
    <t>Durham</t>
  </si>
  <si>
    <t>El Paso</t>
  </si>
  <si>
    <t>Fayetteville</t>
  </si>
  <si>
    <t>Fresno</t>
  </si>
  <si>
    <t>Grand Rapids</t>
  </si>
  <si>
    <t>Greensboro</t>
  </si>
  <si>
    <t>Greenville</t>
  </si>
  <si>
    <t>Harrisburg</t>
  </si>
  <si>
    <t>Hartford</t>
  </si>
  <si>
    <t>Honolulu</t>
  </si>
  <si>
    <t>Houston</t>
  </si>
  <si>
    <t>Huntsville</t>
  </si>
  <si>
    <t>Indianapolis</t>
  </si>
  <si>
    <t>Jackson</t>
  </si>
  <si>
    <t>Jacksonville</t>
  </si>
  <si>
    <t>Kansas City</t>
  </si>
  <si>
    <t>Killeen</t>
  </si>
  <si>
    <t>Knoxville</t>
  </si>
  <si>
    <t>Lafayette</t>
  </si>
  <si>
    <t>Lakeland</t>
  </si>
  <si>
    <t>Lancaster</t>
  </si>
  <si>
    <t>Lansing</t>
  </si>
  <si>
    <t>Las Vegas</t>
  </si>
  <si>
    <t>Lexington</t>
  </si>
  <si>
    <t>Little Rock</t>
  </si>
  <si>
    <t>Los Angeles</t>
  </si>
  <si>
    <t>Louisville</t>
  </si>
  <si>
    <t>Madison</t>
  </si>
  <si>
    <t>McAllen</t>
  </si>
  <si>
    <t>Memphis</t>
  </si>
  <si>
    <t>Miami</t>
  </si>
  <si>
    <t>Milwaukee</t>
  </si>
  <si>
    <t>Minneapolis</t>
  </si>
  <si>
    <t>Modesto</t>
  </si>
  <si>
    <t>Myrtle Beach</t>
  </si>
  <si>
    <t>Nashville</t>
  </si>
  <si>
    <t>New Haven</t>
  </si>
  <si>
    <t>New Orleans</t>
  </si>
  <si>
    <t>New York City</t>
  </si>
  <si>
    <t>North Port</t>
  </si>
  <si>
    <t>Ogden</t>
  </si>
  <si>
    <t>Oklahoma City</t>
  </si>
  <si>
    <t>Omaha</t>
  </si>
  <si>
    <t>Orlando</t>
  </si>
  <si>
    <t>Oxnard</t>
  </si>
  <si>
    <t>Palm Bay</t>
  </si>
  <si>
    <t>Pensacola</t>
  </si>
  <si>
    <t>Philadelphia</t>
  </si>
  <si>
    <t>Phoenix</t>
  </si>
  <si>
    <t>Pittsburgh</t>
  </si>
  <si>
    <t>Port St. Lucie</t>
  </si>
  <si>
    <t>Portland</t>
  </si>
  <si>
    <t>Poughkeepsie</t>
  </si>
  <si>
    <t>Providence</t>
  </si>
  <si>
    <t>Provo</t>
  </si>
  <si>
    <t>Raleigh</t>
  </si>
  <si>
    <t>Reno</t>
  </si>
  <si>
    <t>Richmond</t>
  </si>
  <si>
    <t>Riverside</t>
  </si>
  <si>
    <t>Rochester</t>
  </si>
  <si>
    <t>Sacramento</t>
  </si>
  <si>
    <t>Salt Lake</t>
  </si>
  <si>
    <t>San Antonio</t>
  </si>
  <si>
    <t>San Diego</t>
  </si>
  <si>
    <t>San Francisco</t>
  </si>
  <si>
    <t>San Jose</t>
  </si>
  <si>
    <t>Santa Rosa</t>
  </si>
  <si>
    <t>Scranton</t>
  </si>
  <si>
    <t>Seattle</t>
  </si>
  <si>
    <t>Spokane</t>
  </si>
  <si>
    <t>Springfield</t>
  </si>
  <si>
    <t>St. Louis</t>
  </si>
  <si>
    <t>Stockton</t>
  </si>
  <si>
    <t>Syracuse</t>
  </si>
  <si>
    <t>Tampa</t>
  </si>
  <si>
    <t>Toledo</t>
  </si>
  <si>
    <t>Tucson</t>
  </si>
  <si>
    <t>Tulsa</t>
  </si>
  <si>
    <t>Virginia Beach</t>
  </si>
  <si>
    <t>Washington</t>
  </si>
  <si>
    <t>Wichita</t>
  </si>
  <si>
    <t>Winston-Salem</t>
  </si>
  <si>
    <t>Worcester</t>
  </si>
  <si>
    <t>Youngstown</t>
  </si>
  <si>
    <t>Cities</t>
  </si>
  <si>
    <t>Population</t>
  </si>
  <si>
    <t>2020 Presidential</t>
  </si>
  <si>
    <t>Racial Demographics</t>
  </si>
  <si>
    <t>Age Demographics</t>
  </si>
  <si>
    <t>Transportation to Work</t>
  </si>
  <si>
    <t>GDP</t>
  </si>
  <si>
    <t>Weather</t>
  </si>
  <si>
    <t>Community Well-Being</t>
  </si>
  <si>
    <t>Religiousity</t>
  </si>
  <si>
    <t>Natural Disaster</t>
  </si>
  <si>
    <t>Real Estate Prices</t>
  </si>
  <si>
    <t>Cost of Living</t>
  </si>
  <si>
    <t>Data</t>
  </si>
  <si>
    <t>Source</t>
  </si>
  <si>
    <t>Sum of Population (2020)</t>
  </si>
  <si>
    <t>https://data.census.gov/cedsci/table?t=Race%20and%20Ethnicity&amp;g=0100000US%243100000&amp;y=2020&amp;d=DEC%20Redistricting%20Data%20%28PL%2094-171%29&amp;tid=DECENNIALPL2020.P1</t>
  </si>
  <si>
    <t>https://www.ers.usda.gov/data-products/county-level-data-sets/county-level-data-sets-download-data/</t>
  </si>
  <si>
    <t>metro</t>
  </si>
  <si>
    <t>county</t>
  </si>
  <si>
    <t>https://www.fema.gov/flood-maps/products-tools/national-risk-index</t>
  </si>
  <si>
    <t>https://www.usreligioncensus.org/index.php/interactive-tables</t>
  </si>
  <si>
    <t>city</t>
  </si>
  <si>
    <t>https://www.ncei.noaa.gov/access/us-climate-normals/#dataset=normals-annualseasonal&amp;timeframe=30&amp;location=FL</t>
  </si>
  <si>
    <t>https://wellbeingindex.sharecare.com/</t>
  </si>
  <si>
    <t>file:///C:/Users/turan/Documents/metro%20data/Data%20files%20OG/Community%20well%20being%20report%20by%20msa.pdf</t>
  </si>
  <si>
    <t>https://assets.pewresearch.org/wp-content/uploads/sites/12/old-assets/pdf/MSAsbylivingcosts.pdf</t>
  </si>
  <si>
    <t>https://cdn.nar.realtor/sites/default/files/documents/metro-home-prices-q4-2022-single-family-2023-02-09.pdf</t>
  </si>
  <si>
    <t>https://www.bea.gov/tools/</t>
  </si>
  <si>
    <t>https://data.census.gov/table?q=age+by+population&amp;g=010XX00US$3100000&amp;y=2020&amp;tid=ACSST5Y2020.S0101</t>
  </si>
  <si>
    <t>Size of metro</t>
  </si>
  <si>
    <t>Diversity</t>
  </si>
  <si>
    <t>Generational differences</t>
  </si>
  <si>
    <t>Christian vs Atheism</t>
  </si>
  <si>
    <t>Education polarization</t>
  </si>
  <si>
    <t>Quality of life</t>
  </si>
  <si>
    <t>Expenses</t>
  </si>
  <si>
    <t>Economy</t>
  </si>
  <si>
    <t>metro/ county</t>
  </si>
  <si>
    <t>Identity/ Demographic based factors</t>
  </si>
  <si>
    <t>Economic/ Societal based factors</t>
  </si>
  <si>
    <t>DRA</t>
  </si>
  <si>
    <t>Occupied housing units</t>
  </si>
  <si>
    <t>Owner-occupied Houses</t>
  </si>
  <si>
    <t>% Living in Owner Occupied Housing</t>
  </si>
  <si>
    <t>2020 or later</t>
  </si>
  <si>
    <t>2010 to 2019</t>
  </si>
  <si>
    <t>2000 to 2009</t>
  </si>
  <si>
    <t>1980 to 1999</t>
  </si>
  <si>
    <t>1960 to 1979</t>
  </si>
  <si>
    <t>1940 to 1959</t>
  </si>
  <si>
    <t>1939 or earlier</t>
  </si>
  <si>
    <t>1, detached</t>
  </si>
  <si>
    <t>1, attached</t>
  </si>
  <si>
    <t>2 apartments</t>
  </si>
  <si>
    <t>3 or 4 apartments</t>
  </si>
  <si>
    <t>5 to 9 apartments</t>
  </si>
  <si>
    <t>10 or more apartments</t>
  </si>
  <si>
    <t>Mobile home or other type of housing</t>
  </si>
  <si>
    <t>Occupied Housing Units Characteristics: Units In Structure, Year Built, Owner Occupied</t>
  </si>
  <si>
    <t>Approx. Scale of Age of Housing</t>
  </si>
  <si>
    <t>https://data.census.gov/table?q=Physical+Characteristics&amp;g=010XX00US$3100000&amp;tid=ACSST1Y2021.S2504</t>
  </si>
  <si>
    <t>Housing Characteristics</t>
  </si>
  <si>
    <t>https://wonder.cdc.gov/nasa-insolar.html</t>
  </si>
  <si>
    <t>Average Sunlight</t>
  </si>
  <si>
    <t>Team count</t>
  </si>
  <si>
    <t>MLB (30 Teams)</t>
  </si>
  <si>
    <t>NFL (32 Teams)</t>
  </si>
  <si>
    <t>NBA (30 Teams)</t>
  </si>
  <si>
    <t>NHL (32 Teams)</t>
  </si>
  <si>
    <t>MLS (29 Teams)</t>
  </si>
  <si>
    <t>Atlanta Braves</t>
  </si>
  <si>
    <t>Atlanta Falcons</t>
  </si>
  <si>
    <t>Atlanta Hawks</t>
  </si>
  <si>
    <t>Atlanta United</t>
  </si>
  <si>
    <t>Austin FC</t>
  </si>
  <si>
    <t>Baltimore Orioles</t>
  </si>
  <si>
    <t>Baltimore Ravens</t>
  </si>
  <si>
    <t>Boston Red Sox</t>
  </si>
  <si>
    <t>New England Patriots</t>
  </si>
  <si>
    <t>Boston Celtics</t>
  </si>
  <si>
    <t>Boston Bruins</t>
  </si>
  <si>
    <t>New England Revolution</t>
  </si>
  <si>
    <t>Buffalo Bills</t>
  </si>
  <si>
    <t>Buffalo Sabres</t>
  </si>
  <si>
    <t>Carolina Panthers</t>
  </si>
  <si>
    <t>Charlotte Hornets</t>
  </si>
  <si>
    <t>Charlotte FC</t>
  </si>
  <si>
    <t>Chicago Cubs, Chicago Whitesox</t>
  </si>
  <si>
    <t>Chicago Bears</t>
  </si>
  <si>
    <t>Chicago Bulls</t>
  </si>
  <si>
    <t>Chicago Blackhawks</t>
  </si>
  <si>
    <t>Chicago Fire</t>
  </si>
  <si>
    <t>Cincinnati Reds</t>
  </si>
  <si>
    <t>Cincinnati Bengals</t>
  </si>
  <si>
    <t>FC Cincinnati</t>
  </si>
  <si>
    <t>Cleveland Guardians</t>
  </si>
  <si>
    <t>Cleveland Browns</t>
  </si>
  <si>
    <t>Cleveland Cavaliers</t>
  </si>
  <si>
    <t>Columbus Blue Jackets</t>
  </si>
  <si>
    <t>Columbus Crew</t>
  </si>
  <si>
    <t>Texas Rangers</t>
  </si>
  <si>
    <t>Dallas Cowboys</t>
  </si>
  <si>
    <t>Dallas Mavericks</t>
  </si>
  <si>
    <t>Dallas Stars</t>
  </si>
  <si>
    <t>FC Dallas</t>
  </si>
  <si>
    <t>Colorado Rockies</t>
  </si>
  <si>
    <t>Denver Broncos</t>
  </si>
  <si>
    <t>Denver Nuggets</t>
  </si>
  <si>
    <t>Colorado Avalanche</t>
  </si>
  <si>
    <t>Colorado Rapids</t>
  </si>
  <si>
    <t>Detroit Tigers</t>
  </si>
  <si>
    <t>Detroit Lions</t>
  </si>
  <si>
    <t>Detroit Pistons</t>
  </si>
  <si>
    <t>Detroit Red Wings</t>
  </si>
  <si>
    <t>Houston Astros</t>
  </si>
  <si>
    <t>Houston Texans</t>
  </si>
  <si>
    <t>Houston Rockets</t>
  </si>
  <si>
    <t>Houston Dynamo</t>
  </si>
  <si>
    <t>Indianapolis Colts</t>
  </si>
  <si>
    <t>Indiana Pacers</t>
  </si>
  <si>
    <t>Jacksonville Jaguars</t>
  </si>
  <si>
    <t>Kansas City Royals</t>
  </si>
  <si>
    <t>Kansas City Chiefs</t>
  </si>
  <si>
    <t>Sporting Kansas City</t>
  </si>
  <si>
    <t>Las Vegas Raiders</t>
  </si>
  <si>
    <t>Vegas Golden Knights</t>
  </si>
  <si>
    <t>LA Dodgers, LA Angels</t>
  </si>
  <si>
    <t>LA Rams, LA Chargers</t>
  </si>
  <si>
    <t>LA Lakers, LA Clippers</t>
  </si>
  <si>
    <t>LA Kings, Anaheim Ducks</t>
  </si>
  <si>
    <t>LA Galaxy, LA FC</t>
  </si>
  <si>
    <t>Memphis Grizzlies</t>
  </si>
  <si>
    <t>Miami Marlins</t>
  </si>
  <si>
    <t>Miami Dolphins</t>
  </si>
  <si>
    <t>Miami Heat</t>
  </si>
  <si>
    <t>Florida Panthers</t>
  </si>
  <si>
    <t>Inter Miami</t>
  </si>
  <si>
    <t>Milwaukee Brewers</t>
  </si>
  <si>
    <t>Milwaukee Bucks</t>
  </si>
  <si>
    <t>Minnesota Twins</t>
  </si>
  <si>
    <t>Minnesota Vikings</t>
  </si>
  <si>
    <t>Minnesota Timberwolves</t>
  </si>
  <si>
    <t>Minnesota Wild</t>
  </si>
  <si>
    <t>Minnesota United</t>
  </si>
  <si>
    <t>Tennessee Titans</t>
  </si>
  <si>
    <t>Nashville Predators</t>
  </si>
  <si>
    <t>Nashville SC</t>
  </si>
  <si>
    <t>New Orleans Saints</t>
  </si>
  <si>
    <t>New Orleans Pelicans</t>
  </si>
  <si>
    <t>New York Yankees, New York Mets</t>
  </si>
  <si>
    <t>New York Giants, New York Jets</t>
  </si>
  <si>
    <t>New York Knicks, Brooklyn Nets</t>
  </si>
  <si>
    <t>New York Rangers, New York Islanders, New Jersey Devils</t>
  </si>
  <si>
    <t>New York Red Bulls, New York City FC</t>
  </si>
  <si>
    <t>Oklahoma City Thunder</t>
  </si>
  <si>
    <t>Orlando Magic</t>
  </si>
  <si>
    <t>Orlando City</t>
  </si>
  <si>
    <t>Philadelphia Phillies</t>
  </si>
  <si>
    <t>Philadelphia Eagles</t>
  </si>
  <si>
    <t>Philadelphia 76ers</t>
  </si>
  <si>
    <t>Philadelphia Flyers</t>
  </si>
  <si>
    <t>Philadelphia Union</t>
  </si>
  <si>
    <t>Arizona Diamond Backs</t>
  </si>
  <si>
    <t>Arizona Cardinals</t>
  </si>
  <si>
    <t>Phoenix Suns</t>
  </si>
  <si>
    <t>Arizona Coyotes</t>
  </si>
  <si>
    <t>Pittsburgh Pirates</t>
  </si>
  <si>
    <t>Pittsburgh Steelers</t>
  </si>
  <si>
    <t>Pittsburgh Penguins</t>
  </si>
  <si>
    <t>Portland Trailblazers</t>
  </si>
  <si>
    <t>Portland Timbers</t>
  </si>
  <si>
    <t>Carolina Hurricanes</t>
  </si>
  <si>
    <t>Sacramento Kings</t>
  </si>
  <si>
    <t>Utah Jazz</t>
  </si>
  <si>
    <t>Real Salt Lake</t>
  </si>
  <si>
    <t>San Antonio Spurs</t>
  </si>
  <si>
    <t>San Diego Padres</t>
  </si>
  <si>
    <t>San Francisco 49ers</t>
  </si>
  <si>
    <t>Golden State Warriors</t>
  </si>
  <si>
    <t>San Jose Sharks</t>
  </si>
  <si>
    <t>San Jose Eathquakes</t>
  </si>
  <si>
    <t>Seattle Mariners</t>
  </si>
  <si>
    <t>Seattle Seahawks</t>
  </si>
  <si>
    <t>Seattle Kraken</t>
  </si>
  <si>
    <t>Seattle Sounders</t>
  </si>
  <si>
    <t>St. Louis Cardinals</t>
  </si>
  <si>
    <t>St. Louis Blues</t>
  </si>
  <si>
    <t>St. Louis City FC</t>
  </si>
  <si>
    <t>Tampa Bay Rays</t>
  </si>
  <si>
    <t>Tampa Bay Buccaneers</t>
  </si>
  <si>
    <t>Tampa Bay Lightening</t>
  </si>
  <si>
    <t>Washington Nationals</t>
  </si>
  <si>
    <t>Washington Commanders</t>
  </si>
  <si>
    <t>Washington Wizards</t>
  </si>
  <si>
    <t>Washington Capitals</t>
  </si>
  <si>
    <t>DC United</t>
  </si>
  <si>
    <t>San Francisco Giants, Oakland A's</t>
  </si>
  <si>
    <t>Sports: Cities by Number and Name Of Major League Teams</t>
  </si>
  <si>
    <t>https://www.stadium-maps.com/facts/sports-franchises.html</t>
  </si>
  <si>
    <t>Sports Teams</t>
  </si>
  <si>
    <t>Urban Population</t>
  </si>
  <si>
    <t>Land Area (sq. mi)</t>
  </si>
  <si>
    <t>Water Area (sq. mi)</t>
  </si>
  <si>
    <t>Pop. Density</t>
  </si>
  <si>
    <t>Urban Areas, Pop. Density, Land/Water Areas</t>
  </si>
  <si>
    <t>Urban Areas</t>
  </si>
  <si>
    <t>https://www.census.gov/programs-surveys/geography/guidance/geo-areas/urban-rural.html</t>
  </si>
  <si>
    <t>The Woodlands--Conroe (402,454)</t>
  </si>
  <si>
    <t>Kissimmee--St. Cloud (418,404)</t>
  </si>
  <si>
    <t>Phoenix West--Goodyear--Avondale (419,946)</t>
  </si>
  <si>
    <t>Other Urban Areas Larger than 400K</t>
  </si>
  <si>
    <t>Mission Viejo--Lake Forest--Laguna Niguel (646,843)</t>
  </si>
  <si>
    <t>Concord--Walnut Creek (538,583)</t>
  </si>
  <si>
    <t>Temecula--Murrieta--Menifee (528,991)</t>
  </si>
  <si>
    <t>McKinney--Frisco (504,803), Denton--Lewisville (429,461)</t>
  </si>
  <si>
    <t>CoL Level</t>
  </si>
  <si>
    <t>Ranking out of 118</t>
  </si>
  <si>
    <t>Ranking out of 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</si>
</sst>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2" fontId="0" fillId="0" borderId="0" xfId="0" applyNumberFormat="1"/>
    <xf numFmtId="2" fontId="0" fillId="0" borderId="0" xfId="2" applyNumberFormat="1" applyFont="1"/>
    <xf numFmtId="164" fontId="0" fillId="4" borderId="0" xfId="2" applyNumberFormat="1" applyFont="1" applyFill="1"/>
    <xf numFmtId="0" fontId="0" fillId="4" borderId="0" xfId="0" applyFill="1"/>
    <xf numFmtId="0" fontId="0" fillId="0" borderId="0" xfId="2" applyNumberFormat="1" applyFont="1"/>
    <xf numFmtId="9" fontId="0" fillId="0" borderId="0" xfId="2" applyFont="1"/>
    <xf numFmtId="2" fontId="0" fillId="4" borderId="0" xfId="2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10" fontId="0" fillId="0" borderId="0" xfId="2" applyNumberFormat="1" applyFont="1"/>
    <xf numFmtId="10" fontId="0" fillId="5" borderId="0" xfId="2" applyNumberFormat="1" applyFont="1" applyFill="1"/>
    <xf numFmtId="1" fontId="0" fillId="0" borderId="0" xfId="2" applyNumberFormat="1" applyFont="1"/>
    <xf numFmtId="0" fontId="0" fillId="2" borderId="0" xfId="0" applyFill="1"/>
    <xf numFmtId="0" fontId="4" fillId="2" borderId="1" xfId="0" applyFont="1" applyFill="1" applyBorder="1"/>
    <xf numFmtId="165" fontId="0" fillId="7" borderId="0" xfId="1" applyNumberFormat="1" applyFont="1" applyFill="1"/>
    <xf numFmtId="43" fontId="0" fillId="7" borderId="0" xfId="1" applyFont="1" applyFill="1"/>
    <xf numFmtId="2" fontId="0" fillId="3" borderId="0" xfId="2" applyNumberFormat="1" applyFont="1" applyFill="1"/>
    <xf numFmtId="9" fontId="0" fillId="3" borderId="0" xfId="2" applyFont="1" applyFill="1"/>
    <xf numFmtId="164" fontId="0" fillId="3" borderId="0" xfId="2" applyNumberFormat="1" applyFont="1" applyFill="1"/>
    <xf numFmtId="0" fontId="0" fillId="3" borderId="0" xfId="2" applyNumberFormat="1" applyFont="1" applyFill="1"/>
    <xf numFmtId="2" fontId="0" fillId="6" borderId="0" xfId="2" applyNumberFormat="1" applyFont="1" applyFill="1"/>
    <xf numFmtId="165" fontId="0" fillId="6" borderId="0" xfId="1" applyNumberFormat="1" applyFont="1" applyFill="1"/>
    <xf numFmtId="0" fontId="0" fillId="8" borderId="0" xfId="0" applyFill="1"/>
    <xf numFmtId="0" fontId="0" fillId="9" borderId="0" xfId="0" applyFill="1"/>
    <xf numFmtId="9" fontId="0" fillId="4" borderId="0" xfId="2" applyFont="1" applyFill="1"/>
    <xf numFmtId="2" fontId="0" fillId="0" borderId="0" xfId="1" applyNumberFormat="1" applyFont="1"/>
    <xf numFmtId="0" fontId="5" fillId="0" borderId="0" xfId="0" applyFont="1"/>
    <xf numFmtId="0" fontId="0" fillId="10" borderId="0" xfId="0" applyFill="1"/>
    <xf numFmtId="165" fontId="0" fillId="10" borderId="0" xfId="1" applyNumberFormat="1" applyFont="1" applyFill="1"/>
    <xf numFmtId="1" fontId="0" fillId="0" borderId="1" xfId="2" applyNumberFormat="1" applyFont="1" applyBorder="1"/>
    <xf numFmtId="2" fontId="0" fillId="0" borderId="1" xfId="2" applyNumberFormat="1" applyFont="1" applyBorder="1"/>
    <xf numFmtId="1" fontId="0" fillId="0" borderId="0" xfId="2" applyNumberFormat="1" applyFont="1" applyBorder="1"/>
    <xf numFmtId="2" fontId="6" fillId="0" borderId="0" xfId="0" applyNumberFormat="1" applyFont="1"/>
    <xf numFmtId="2" fontId="1" fillId="0" borderId="0" xfId="2" applyNumberFormat="1" applyFont="1"/>
    <xf numFmtId="0" fontId="7" fillId="4" borderId="0" xfId="0" applyFont="1" applyFill="1"/>
    <xf numFmtId="166" fontId="0" fillId="0" borderId="0" xfId="2" applyNumberFormat="1" applyFont="1"/>
    <xf numFmtId="165" fontId="0" fillId="11" borderId="0" xfId="1" applyNumberFormat="1" applyFont="1" applyFill="1"/>
    <xf numFmtId="2" fontId="0" fillId="11" borderId="0" xfId="2" applyNumberFormat="1" applyFont="1" applyFill="1"/>
    <xf numFmtId="165" fontId="5" fillId="12" borderId="0" xfId="1" applyNumberFormat="1" applyFont="1" applyFill="1"/>
    <xf numFmtId="0" fontId="8" fillId="0" borderId="0" xfId="0" applyFont="1"/>
    <xf numFmtId="166" fontId="0" fillId="0" borderId="0" xfId="1" applyNumberFormat="1" applyFont="1"/>
    <xf numFmtId="0" fontId="0" fillId="13" borderId="0" xfId="0" applyFill="1"/>
    <xf numFmtId="164" fontId="0" fillId="13" borderId="0" xfId="2" applyNumberFormat="1" applyFont="1" applyFill="1"/>
    <xf numFmtId="165" fontId="0" fillId="2" borderId="0" xfId="1" applyNumberFormat="1" applyFont="1" applyFill="1"/>
    <xf numFmtId="164" fontId="0" fillId="11" borderId="0" xfId="2" applyNumberFormat="1" applyFont="1" applyFill="1"/>
    <xf numFmtId="1" fontId="0" fillId="0" borderId="0" xfId="1" applyNumberFormat="1" applyFont="1"/>
    <xf numFmtId="0" fontId="0" fillId="3" borderId="0" xfId="0" applyFill="1"/>
    <xf numFmtId="3" fontId="9" fillId="0" borderId="0" xfId="0" applyNumberFormat="1" applyFont="1"/>
    <xf numFmtId="43" fontId="0" fillId="0" borderId="0" xfId="1" applyFont="1"/>
    <xf numFmtId="1" fontId="0" fillId="14" borderId="0" xfId="0" applyNumberFormat="1" applyFill="1"/>
    <xf numFmtId="0" fontId="0" fillId="14" borderId="0" xfId="0" applyFill="1"/>
    <xf numFmtId="0" fontId="0" fillId="12" borderId="0" xfId="0" applyFill="1"/>
  </cellXfs>
  <cellStyles count="4">
    <cellStyle name="Comma" xfId="1" builtinId="3"/>
    <cellStyle name="Normal" xfId="0" builtinId="0"/>
    <cellStyle name="Normal 3" xfId="3" xr:uid="{745BF703-B646-4802-B3E5-A1E4D337D997}"/>
    <cellStyle name="Percent" xfId="2" builtinId="5"/>
  </cellStyles>
  <dxfs count="2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F57C2D-15EF-4121-839F-87E83CB56D5F}" name="Table1113" displayName="Table1113" ref="A2:EX120" totalsRowShown="0">
  <autoFilter ref="A2:EX120" xr:uid="{76190F3B-2E82-435D-A788-6035ADEFF204}"/>
  <sortState xmlns:xlrd2="http://schemas.microsoft.com/office/spreadsheetml/2017/richdata2" ref="A3:EX120">
    <sortCondition ref="ES2:ES120"/>
  </sortState>
  <tableColumns count="154">
    <tableColumn id="1" xr3:uid="{F278C20B-CF1B-496B-9BCD-909A93B36951}" name="Metros"/>
    <tableColumn id="152" xr3:uid="{21B5D67E-3C0A-4431-A761-A73750385E41}" name="Column16"/>
    <tableColumn id="30" xr3:uid="{9BE3F922-29C5-4BAD-88C4-7E03ED05AF9C}" name="State"/>
    <tableColumn id="136" xr3:uid="{C981DB78-4B5B-445F-9A35-245DA1DDC043}" name="State2"/>
    <tableColumn id="137" xr3:uid="{066DD095-EDCB-41C7-AEB6-326242AC7336}" name="State3"/>
    <tableColumn id="139" xr3:uid="{92DD7B75-1419-49B6-8959-B98AE4329A25}" name="State4"/>
    <tableColumn id="138" xr3:uid="{1C03772B-BBA2-48F3-9678-8FA965386284}" name="Column1"/>
    <tableColumn id="4" xr3:uid="{F62E0093-5FBA-4D4C-9FB2-F49BA896478B}" name="Sum of Population (2020)" dataDxfId="289" dataCellStyle="Comma"/>
    <tableColumn id="37" xr3:uid="{B72EBAA4-21CD-4548-B532-335E99298A64}" name="% Change 2010 to 2020" dataDxfId="288" dataCellStyle="Percent"/>
    <tableColumn id="38" xr3:uid="{A9D8A252-A657-4799-BFD5-622572562103}" name="Column5" dataDxfId="287" dataCellStyle="Comma"/>
    <tableColumn id="135" xr3:uid="{F92F5329-2794-49B9-8943-CAD12C5441DB}" name="Urban Population" dataDxfId="286" dataCellStyle="Comma"/>
    <tableColumn id="150" xr3:uid="{75705F2A-B903-4776-82E5-A09AFFC41012}" name="Land Area (sq. mi)" dataDxfId="285" dataCellStyle="Comma"/>
    <tableColumn id="104" xr3:uid="{07DC257C-A603-4CD0-BC88-10C47930C6B3}" name="Water Area (sq. mi)" dataDxfId="284" dataCellStyle="Comma"/>
    <tableColumn id="70" xr3:uid="{7C979A55-6AB6-4C6D-B743-D1725A349A9A}" name="Pop. Density" dataDxfId="283" dataCellStyle="Comma"/>
    <tableColumn id="156" xr3:uid="{C16DA84E-E362-446D-9CA0-9F3340F3705E}" name="Other Urban Areas Larger than 400K" dataDxfId="282" dataCellStyle="Comma"/>
    <tableColumn id="155" xr3:uid="{FB3B7CC9-0E61-4C16-8281-56467B78061D}" name="Column13" dataDxfId="281" dataCellStyle="Comma"/>
    <tableColumn id="2" xr3:uid="{6BD31B7D-FF20-4C81-AFFC-EB4B86E31038}" name="Sum of Biden" dataDxfId="280" dataCellStyle="Comma"/>
    <tableColumn id="3" xr3:uid="{8058A78D-BE2F-4D11-8168-D5FF7CAF5133}" name="Sum of Trump" dataDxfId="279" dataCellStyle="Comma"/>
    <tableColumn id="7" xr3:uid="{CDCAE721-4FD0-455D-91A2-B9B5E602DE7A}" name="2 Party Vote" dataDxfId="278" dataCellStyle="Comma">
      <calculatedColumnFormula>Table1113[[#This Row],[Sum of Biden]]+Table1113[[#This Row],[Sum of Trump]]</calculatedColumnFormula>
    </tableColumn>
    <tableColumn id="121" xr3:uid="{82703FA0-CE56-40EA-BB89-18A2F0B762DA}" name="Total with Other" dataDxfId="277" dataCellStyle="Comma"/>
    <tableColumn id="6" xr3:uid="{B331E6CE-B135-4083-84A1-5C9CA3E54B6A}" name="Turnout using total pop." dataDxfId="276" dataCellStyle="Percent">
      <calculatedColumnFormula>Table1113[[#This Row],[Total with Other]]/Table1113[[#This Row],[Sum of Population (2020)]]</calculatedColumnFormula>
    </tableColumn>
    <tableColumn id="143" xr3:uid="{AF5B79B0-5F17-44A2-8EE1-4DA348F9E36F}" name="Turnout using 18+" dataDxfId="275" dataCellStyle="Percent">
      <calculatedColumnFormula>Table1113[[#This Row],[Total with Other]]/(Table1113[[#This Row],[18+]]*Table1113[[#This Row],[Sum of Population (2020)]])</calculatedColumnFormula>
    </tableColumn>
    <tableColumn id="8" xr3:uid="{D6894FD1-652C-4BC2-BC70-243C816FFF6E}" name="Biden %" dataDxfId="274" dataCellStyle="Percent">
      <calculatedColumnFormula>Table1113[[#This Row],[Sum of Biden]]/Table1113[[#This Row],[2 Party Vote]]</calculatedColumnFormula>
    </tableColumn>
    <tableColumn id="9" xr3:uid="{8A01BBBC-F9C8-47A5-9847-C6750AD4AE4F}" name="Trump %" dataDxfId="273" dataCellStyle="Percent">
      <calculatedColumnFormula>Table1113[[#This Row],[Sum of Trump]]/Table1113[[#This Row],[2 Party Vote]]</calculatedColumnFormula>
    </tableColumn>
    <tableColumn id="5" xr3:uid="{FBFBB7A6-0C4E-4881-812F-87B60E3F36C5}" name="Margin" dataDxfId="272" dataCellStyle="Percent">
      <calculatedColumnFormula>Table1113[[#This Row],[Trump %]]-Table1113[[#This Row],[Biden %]]</calculatedColumnFormula>
    </tableColumn>
    <tableColumn id="153" xr3:uid="{7A577D8E-70E0-4F2C-87EE-57679A8DCD0A}" name="State Votes Margin" dataDxfId="271" dataCellStyle="Percent"/>
    <tableColumn id="10" xr3:uid="{C7C49228-E33A-4FE5-965C-A8BB0C49EE69}" name="Column110" dataDxfId="270" dataCellStyle="Percent"/>
    <tableColumn id="12" xr3:uid="{139E438A-F53A-4D37-A63F-BCA3BCAB02AE}" name="White alone" dataDxfId="269" dataCellStyle="Percent"/>
    <tableColumn id="13" xr3:uid="{389C6AEC-B673-4D15-9380-74DCDDB97C4F}" name="Hispanic or Latino" dataDxfId="268" dataCellStyle="Percent"/>
    <tableColumn id="14" xr3:uid="{D63FC6EF-9B76-4595-8F56-69FFD8B169AE}" name="Black or African American alone" dataDxfId="267" dataCellStyle="Percent"/>
    <tableColumn id="15" xr3:uid="{2DE5F343-B82C-498E-B644-916CD1121375}" name="Asian alone" dataDxfId="266" dataCellStyle="Percent"/>
    <tableColumn id="16" xr3:uid="{8D00583C-EF58-4132-85ED-A48149447D95}" name="American Indian and Alaska Native alone" dataDxfId="265" dataCellStyle="Percent"/>
    <tableColumn id="17" xr3:uid="{72DF2F2C-2CA6-4217-ADDE-855283551334}" name="Native Hawaiian and Other Pacific Islander alone" dataDxfId="264" dataCellStyle="Percent"/>
    <tableColumn id="18" xr3:uid="{2382DBC1-8501-4E9F-93DC-87E9339D0962}" name="Some Other Race alone" dataDxfId="263" dataCellStyle="Percent"/>
    <tableColumn id="19" xr3:uid="{85F2AF52-460B-4137-833F-46AC2F21FDB5}" name="Population of two or more races:" dataDxfId="262" dataCellStyle="Percent"/>
    <tableColumn id="39" xr3:uid="{393F1F94-F344-4C62-8AF6-02C20F3DA4C0}" name="Diversity? Largest 5" dataDxfId="261" dataCellStyle="Percent"/>
    <tableColumn id="20" xr3:uid="{AC62F120-A81E-484B-9377-A7B0858890B0}" name="Diversity? All" dataDxfId="260" dataCellStyle="Percent"/>
    <tableColumn id="131" xr3:uid="{73A3FF28-3B6D-4D3E-8EEF-8A656AF74DF3}" name="Column2" dataDxfId="259" dataCellStyle="Percent"/>
    <tableColumn id="147" xr3:uid="{D29814EC-006B-4F04-9D0B-7E2A73540389}" name="0 to 5" dataDxfId="258" dataCellStyle="Percent"/>
    <tableColumn id="144" xr3:uid="{2B042715-E5A3-417D-BC9D-AA80CEF69CDE}" name="5 to 13" dataDxfId="257" dataCellStyle="Percent"/>
    <tableColumn id="145" xr3:uid="{FB4674CE-B5BB-4EA7-962E-692016C9602F}" name="14 to 17" dataDxfId="256" dataCellStyle="Percent"/>
    <tableColumn id="149" xr3:uid="{510E671E-882A-41B4-A9BD-74C3CD1DB141}" name="0 to 18" dataDxfId="255" dataCellStyle="Percent">
      <calculatedColumnFormula>SUM(Table1113[[#This Row],[0 to 5]:[14 to 17]])</calculatedColumnFormula>
    </tableColumn>
    <tableColumn id="148" xr3:uid="{580D3939-EA67-46CD-80B0-777A7097CCD8}" name="18+" dataDxfId="254" dataCellStyle="Percent"/>
    <tableColumn id="146" xr3:uid="{D0CE5091-1BB8-4141-881E-735128125DDA}" name="18 to 24" dataDxfId="253" dataCellStyle="Percent"/>
    <tableColumn id="141" xr3:uid="{2B89A7E7-995D-4D78-8845-149F56432E61}" name="25 to 44" dataDxfId="252" dataCellStyle="Percent"/>
    <tableColumn id="142" xr3:uid="{24566261-3DCF-4E8C-B00B-D432966095CE}" name="45 to 64" dataDxfId="251" dataCellStyle="Percent"/>
    <tableColumn id="140" xr3:uid="{CE089BC6-EB74-48DC-BE7B-1BF68AB4AC82}" name="65+" dataDxfId="250" dataCellStyle="Percent"/>
    <tableColumn id="130" xr3:uid="{598F2C3F-8617-43DD-BF44-41D85D7DD78B}" name="Median age" dataDxfId="249" dataCellStyle="Percent"/>
    <tableColumn id="11" xr3:uid="{5EA1A4C3-F047-41DB-B848-6887111904F8}" name="Column41" dataDxfId="248" dataCellStyle="Comma"/>
    <tableColumn id="25" xr3:uid="{BA51349F-8BC9-410C-B54A-A9F5CEEF2D47}" name="Sum of Less than a high school diploma" dataDxfId="247" dataCellStyle="Comma"/>
    <tableColumn id="26" xr3:uid="{B6303646-2607-4F0F-A6D3-214F7638637B}" name="Sum of High school diploma only" dataDxfId="246" dataCellStyle="Comma"/>
    <tableColumn id="27" xr3:uid="{EB47C4CF-AD36-4BDF-917D-C7725555C284}" name="Sum of Some college or associate's degree" dataDxfId="245" dataCellStyle="Comma"/>
    <tableColumn id="28" xr3:uid="{5FE85AFC-D4C3-4ECD-9D39-948B281C08A7}" name="Sum of Bachelor's degree or higher" dataDxfId="244" dataCellStyle="Comma"/>
    <tableColumn id="29" xr3:uid="{DA1A9BE8-8A1A-4AFF-AACA-CDCDB03137AA}" name="Sum" dataDxfId="243" dataCellStyle="Comma">
      <calculatedColumnFormula>SUM(Table1113[[#This Row],[Sum of Less than a high school diploma]:[Sum of Bachelor''s degree or higher]])</calculatedColumnFormula>
    </tableColumn>
    <tableColumn id="31" xr3:uid="{F4855966-7664-4424-BC8A-EDCA8647AE8A}" name="% Less than a high school diploma" dataDxfId="242" dataCellStyle="Percent">
      <calculatedColumnFormula>Table1113[[#This Row],[Sum of Less than a high school diploma]]/Table1113[[#This Row],[Sum]]</calculatedColumnFormula>
    </tableColumn>
    <tableColumn id="32" xr3:uid="{1A942FAE-6885-432A-8C0B-E0918D6915B6}" name="% High school diploma only" dataDxfId="241" dataCellStyle="Percent">
      <calculatedColumnFormula>Table1113[[#This Row],[Sum of High school diploma only]]/Table1113[[#This Row],[Sum]]</calculatedColumnFormula>
    </tableColumn>
    <tableColumn id="33" xr3:uid="{056ACCBC-A1D4-4168-AD6A-D55CA55259DD}" name="% Some college or associate's degree" dataDxfId="240" dataCellStyle="Percent">
      <calculatedColumnFormula>Table1113[[#This Row],[Sum of Some college or associate''s degree]]/Table1113[[#This Row],[Sum]]</calculatedColumnFormula>
    </tableColumn>
    <tableColumn id="34" xr3:uid="{A1CA7815-1066-4E1F-9ED1-818D5F0B5857}" name="% Bachelor's degree or higher" dataDxfId="239" dataCellStyle="Percent">
      <calculatedColumnFormula>Table1113[[#This Row],[Sum of Bachelor''s degree or higher]]/Table1113[[#This Row],[Sum]]</calculatedColumnFormula>
    </tableColumn>
    <tableColumn id="35" xr3:uid="{BBE95A07-4AEB-48FD-9023-4D95EAD35289}" name="Education level" dataDxfId="238" dataCellStyle="Percent">
      <calculatedColumnFormula>Table1113[[#This Row],[% Less than a high school diploma]]+(2*Table1113[[#This Row],[% High school diploma only]])+(3*Table1113[[#This Row],[% Some college or associate''s degree]])+(4*Table1113[[#This Row],[% Bachelor''s degree or higher]])</calculatedColumnFormula>
    </tableColumn>
    <tableColumn id="36" xr3:uid="{860B1141-DA63-4B3A-A4CF-52774AF1644B}" name="Column3" dataDxfId="237" dataCellStyle="Percent"/>
    <tableColumn id="23" xr3:uid="{DEA80C3C-9303-4C80-8E7A-8E70916DA247}" name="Workers 16 years and over" dataDxfId="236" dataCellStyle="Comma"/>
    <tableColumn id="24" xr3:uid="{54AD934C-1E06-430F-9658-A5777A7A03A5}" name="Workers over 16 as % of Population" dataDxfId="235" dataCellStyle="Percent"/>
    <tableColumn id="21" xr3:uid="{EA5FC3FC-7848-4295-92B5-55D84836E06B}" name="Green options" dataDxfId="234" dataCellStyle="Percent"/>
    <tableColumn id="22" xr3:uid="{43C76495-6621-4542-9693-65EA0F3FFAAC}" name="Mean travel time to work (minutes)" dataDxfId="233" dataCellStyle="Percent"/>
    <tableColumn id="40" xr3:uid="{485DC83F-DBA5-40D4-8000-497045C04AA4}" name="Car, truck, or van" dataDxfId="232" dataCellStyle="Percent"/>
    <tableColumn id="41" xr3:uid="{15621BA2-4456-4635-A052-D8FA547FCD41}" name="Car, truck, or van!!Drove alone" dataDxfId="231" dataCellStyle="Percent"/>
    <tableColumn id="42" xr3:uid="{A08A95CB-96DD-492C-B76D-80E1B342AF21}" name="Car, truck, or van!!Carpooled" dataDxfId="230" dataCellStyle="Percent"/>
    <tableColumn id="43" xr3:uid="{C3E1D1D0-501E-47D5-8E03-C8DC0A66E4A6}" name="Public transportation (excluding taxicab)" dataDxfId="229" dataCellStyle="Percent"/>
    <tableColumn id="44" xr3:uid="{1D1E7A19-82F8-4053-8C45-A1F69AFB6152}" name="Walked" dataDxfId="228" dataCellStyle="Percent"/>
    <tableColumn id="45" xr3:uid="{6D466C5C-C08A-4AA9-B75C-AF886E4CE23D}" name="Bicycle" dataDxfId="227" dataCellStyle="Percent"/>
    <tableColumn id="46" xr3:uid="{746D3D69-7DD9-4B85-9FF9-DB2DC4F2F2A5}" name="Taxicab, motorcycle, or other means" dataDxfId="226" dataCellStyle="Percent"/>
    <tableColumn id="47" xr3:uid="{90170254-991E-4E05-A096-CB6F9CB72045}" name="Worked from home" dataDxfId="225" dataCellStyle="Percent"/>
    <tableColumn id="54" xr3:uid="{595FACEA-65C1-485C-BDEC-0A42B5139282}" name="Column42" dataDxfId="224" dataCellStyle="Percent"/>
    <tableColumn id="55" xr3:uid="{B3795148-7D6A-469D-89CB-A1BCB11B9B14}" name="2020 GDP" dataDxfId="223" dataCellStyle="Comma"/>
    <tableColumn id="56" xr3:uid="{B5A75CBA-E184-4502-9D9B-6943812713CC}" name="2020 GDP/capita" dataDxfId="222" dataCellStyle="Percent"/>
    <tableColumn id="57" xr3:uid="{60A2FDEE-642F-4C95-812F-30B8AA0511D3}" name="Per capita personal income (Dollars)" dataDxfId="221" dataCellStyle="Comma"/>
    <tableColumn id="58" xr3:uid="{1DDB593B-4D96-4A72-8D2E-E52DD06E6AD0}" name="Regional Price Parity" dataDxfId="220" dataCellStyle="Percent"/>
    <tableColumn id="59" xr3:uid="{64AD028B-69E1-40CE-9FA5-3403E1396A18}" name="Column4" dataDxfId="219" dataCellStyle="Percent"/>
    <tableColumn id="49" xr3:uid="{86B0DC4B-6266-4800-A2D7-5D12C7161DFF}" name="Max Temp  (°F)" dataDxfId="218" dataCellStyle="Percent"/>
    <tableColumn id="50" xr3:uid="{43299147-10EB-4F94-9B48-5F13E241D8A3}" name="Min Temp (°F)" dataDxfId="217" dataCellStyle="Percent"/>
    <tableColumn id="51" xr3:uid="{C7BE1568-9937-48A9-83A5-86A248EFD5EC}" name="Avg Temp (°F)" dataDxfId="216" dataCellStyle="Percent"/>
    <tableColumn id="52" xr3:uid="{C5263154-0C28-4A1D-936B-D19D2CEA3FC4}" name="Precip (IN)" dataDxfId="215" dataCellStyle="Percent"/>
    <tableColumn id="53" xr3:uid="{DD332623-EC48-4040-82EC-09380BD45831}" name="Snow (IN)" dataDxfId="214" dataCellStyle="Percent"/>
    <tableColumn id="122" xr3:uid="{08DC9020-DE96-4612-80D4-4EB3C8424307}" name="Avg Daily Sunlight (KJ/m²)" dataDxfId="213" dataCellStyle="Percent"/>
    <tableColumn id="48" xr3:uid="{58981C77-0A89-4CB3-ADF0-47D34F8B2CBC}" name="Column6" dataDxfId="212" dataCellStyle="Percent"/>
    <tableColumn id="60" xr3:uid="{6D3AEA46-E011-48CB-9B7C-DB9756E7D847}" name="CWBI rank out of 383" dataDxfId="211" dataCellStyle="Percent"/>
    <tableColumn id="61" xr3:uid="{B244B410-A20A-44EB-8376-AB162DC0E6FC}" name="CWBI out of 117" dataDxfId="210" dataCellStyle="Percent"/>
    <tableColumn id="63" xr3:uid="{531D2E8B-FC58-4AA8-90E9-7CF9ECF6BA34}" name="Column7" dataDxfId="209" dataCellStyle="Percent"/>
    <tableColumn id="66" xr3:uid="{39BB7068-9CC8-4207-8DC4-757B769DCC9A}" name="Congregations" dataDxfId="208" dataCellStyle="Percent"/>
    <tableColumn id="67" xr3:uid="{B96DC618-CC34-41BB-84DA-5BC26387517A}" name="Adherents" dataDxfId="207" dataCellStyle="Comma"/>
    <tableColumn id="68" xr3:uid="{064E4F27-C11C-4EC1-86A9-1FFFF0F9D5B4}" name="Congregations per 100,000 Population" dataDxfId="206" dataCellStyle="Percent"/>
    <tableColumn id="69" xr3:uid="{9C44F8E2-521C-4D8E-926F-69A176AEE704}" name="Adherents as % of Population" dataDxfId="205" dataCellStyle="Percent"/>
    <tableColumn id="71" xr3:uid="{92D40E1D-B8F0-4C1F-889A-40E5A5EF6974}" name="Column11" dataDxfId="204" dataCellStyle="Percent"/>
    <tableColumn id="62" xr3:uid="{8922AD71-3440-412B-925E-1BA57DE9AA22}" name="National Risk Index" dataDxfId="203" dataCellStyle="Comma"/>
    <tableColumn id="64" xr3:uid="{1A9EFE90-4EF4-4CE2-AD5C-1CE5002DDD28}" name="Avalanche" dataDxfId="202" dataCellStyle="Comma"/>
    <tableColumn id="65" xr3:uid="{152BFAB3-93C7-4264-9F23-2D969A1B07CC}" name="Coastal Flooding" dataDxfId="201" dataCellStyle="Comma"/>
    <tableColumn id="74" xr3:uid="{6714E7F0-AF6F-4C87-816B-EB811744E8B3}" name="Cold Wave" dataDxfId="200" dataCellStyle="Comma"/>
    <tableColumn id="75" xr3:uid="{AB686863-2492-48A1-B10A-5552A076A3B5}" name="Drought" dataDxfId="199" dataCellStyle="Comma"/>
    <tableColumn id="76" xr3:uid="{0F727212-6FE7-4BDD-84D0-AAB25B14BDDE}" name="Earthquake" dataDxfId="198" dataCellStyle="Comma"/>
    <tableColumn id="77" xr3:uid="{618523CD-4446-47F4-91EF-0D0F2FE4C460}" name="Hail" dataDxfId="197" dataCellStyle="Comma"/>
    <tableColumn id="78" xr3:uid="{F879AA89-D2E3-4CC5-B1CF-44F6593C5D7D}" name="Heat Wave" dataDxfId="196" dataCellStyle="Comma"/>
    <tableColumn id="79" xr3:uid="{A99FCCE7-C16E-420D-8EEC-1A035F3B868A}" name="Hurricane" dataDxfId="195" dataCellStyle="Comma"/>
    <tableColumn id="80" xr3:uid="{EDE655A8-C3AD-44CE-B592-A2F4A67B7B07}" name="Ice Storm" dataDxfId="194" dataCellStyle="Comma"/>
    <tableColumn id="81" xr3:uid="{66FA1578-2A5D-4280-A730-2F6E074C85F5}" name="Landslide" dataDxfId="193" dataCellStyle="Comma"/>
    <tableColumn id="82" xr3:uid="{483EF9FC-9B6C-4D79-BD57-6A4F70E0111E}" name="Lightning" dataDxfId="192" dataCellStyle="Comma"/>
    <tableColumn id="83" xr3:uid="{693FFF26-1B3C-4BBF-9294-AED4C3849C37}" name="Riverine Flooding" dataDxfId="191" dataCellStyle="Comma"/>
    <tableColumn id="84" xr3:uid="{8FA0CAD0-39C1-4EA0-B966-E37F9E24FE1A}" name="Strong Wind" dataDxfId="190" dataCellStyle="Comma"/>
    <tableColumn id="85" xr3:uid="{3DC4E2AD-6C25-490F-9ECA-19DCDA77A1A0}" name="Tornado" dataDxfId="189" dataCellStyle="Comma"/>
    <tableColumn id="86" xr3:uid="{AFA85331-616F-49E5-8E33-951690A34B78}" name="Tsunami" dataDxfId="188" dataCellStyle="Comma"/>
    <tableColumn id="87" xr3:uid="{01CD05DD-1347-44A4-B7A1-ADC19119EA19}" name="Volcanic Activity" dataDxfId="187" dataCellStyle="Comma"/>
    <tableColumn id="88" xr3:uid="{CFD2474D-D28F-49CE-A23F-20442064BCC7}" name="Wildfire" dataDxfId="186" dataCellStyle="Comma"/>
    <tableColumn id="89" xr3:uid="{1CCAD0AB-C615-41BC-8DC4-FF38F00DDB52}" name="Winter Weather" dataDxfId="185" dataCellStyle="Comma"/>
    <tableColumn id="120" xr3:uid="{83E3DB05-D189-4EE8-944F-A4653A1F51F6}" name="Column40" dataDxfId="184" dataCellStyle="Comma"/>
    <tableColumn id="123" xr3:uid="{D16FE4E0-C712-4192-8405-10A6A291C31F}" name="2020" dataDxfId="183" dataCellStyle="Comma"/>
    <tableColumn id="124" xr3:uid="{3FC88353-978A-4346-A67E-02830C45CDF0}" name="2021" dataDxfId="182" dataCellStyle="Comma"/>
    <tableColumn id="125" xr3:uid="{65EE209F-06B5-4717-A0D2-F0DDABE3819A}" name="2022" dataDxfId="181" dataCellStyle="Comma"/>
    <tableColumn id="126" xr3:uid="{D40644E0-5EF5-4B11-A869-D7A47A39D73E}" name="2022.IV" dataDxfId="180" dataCellStyle="Comma"/>
    <tableColumn id="127" xr3:uid="{1F49AA5D-66F5-4DBC-9B5A-CE400749772B}" name="2020 to 2022" dataDxfId="179" dataCellStyle="Comma"/>
    <tableColumn id="128" xr3:uid="{173AAABA-A1D0-4EA4-B399-78B0CC2F9560}" name="2021Q4-22Q4" dataDxfId="178" dataCellStyle="Comma"/>
    <tableColumn id="129" xr3:uid="{E3FF495E-6634-4447-854D-40555FF49DDC}" name="Column419" dataDxfId="177" dataCellStyle="Comma"/>
    <tableColumn id="132" xr3:uid="{4E357ABB-FED9-4624-B796-D1B58AD95ED2}" name="CoL Level" dataDxfId="176" dataCellStyle="Comma"/>
    <tableColumn id="133" xr3:uid="{7DF86BAA-9329-4F03-9772-D7547209EBED}" name="Ranking out of 118" dataDxfId="175" dataCellStyle="Comma"/>
    <tableColumn id="99" xr3:uid="{11CAF04E-E864-4114-9CF3-8F42BA7CD646}" name="Ranking out of 363"/>
    <tableColumn id="134" xr3:uid="{8054FAEB-BFA2-45FC-A6F8-B443C7951FD7}" name="Column424" dataDxfId="174" dataCellStyle="Comma"/>
    <tableColumn id="105" xr3:uid="{90EB9C3E-0963-4B34-9ADF-4F2BEDC74520}" name="Occupied housing units" dataDxfId="173" dataCellStyle="Comma"/>
    <tableColumn id="106" xr3:uid="{3B3EC51E-173B-40C5-938A-9466ADA231C8}" name="1, detached" dataDxfId="172" dataCellStyle="Comma"/>
    <tableColumn id="107" xr3:uid="{DEF16004-A4B6-430C-978C-AF8349274886}" name="1, attached" dataDxfId="171" dataCellStyle="Comma"/>
    <tableColumn id="108" xr3:uid="{C54BDD21-009C-409B-8E14-F459ED637BB8}" name="2 apartments" dataDxfId="170" dataCellStyle="Comma"/>
    <tableColumn id="109" xr3:uid="{CFCA0CEB-6A5E-4AAF-BBE5-9BF435E264E8}" name="3 or 4 apartments" dataDxfId="169" dataCellStyle="Comma"/>
    <tableColumn id="110" xr3:uid="{60ED8F60-26D1-4B6D-BAF0-73E55E1FB308}" name="5 to 9 apartments" dataDxfId="168" dataCellStyle="Comma"/>
    <tableColumn id="111" xr3:uid="{9C15CC3A-30C2-4F20-A67F-4C128C7C5B97}" name="10 or more apartments" dataDxfId="167" dataCellStyle="Comma"/>
    <tableColumn id="112" xr3:uid="{01C11457-BCDD-4CF1-B57A-15C3BDFDA127}" name="Mobile home or other type of housing" dataDxfId="166" dataCellStyle="Comma"/>
    <tableColumn id="151" xr3:uid="{6D8734E2-17EB-4DEF-9C7A-0BCCF95D1C11}" name="Approx. Scale of Age of Housing" dataDxfId="165" dataCellStyle="Comma">
      <calculatedColumnFormula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calculatedColumnFormula>
    </tableColumn>
    <tableColumn id="113" xr3:uid="{40DB1FFC-0E69-4EC9-AE71-09FFF5BAB542}" name="2020 or later" dataDxfId="164" dataCellStyle="Comma"/>
    <tableColumn id="114" xr3:uid="{A0339F90-E419-489A-9D6B-DD4D516DE03C}" name="2010 to 2019" dataDxfId="163" dataCellStyle="Comma"/>
    <tableColumn id="115" xr3:uid="{E9C6F8B8-E476-40FE-BF90-BEE921810975}" name="2000 to 2009" dataDxfId="162" dataCellStyle="Comma"/>
    <tableColumn id="116" xr3:uid="{FEBDF9B5-8C89-41FF-BA89-94655E6CE19A}" name="1980 to 1999" dataDxfId="161" dataCellStyle="Comma"/>
    <tableColumn id="117" xr3:uid="{B6F8464C-0EE2-4997-91ED-1C44BD469D83}" name="1960 to 1979" dataDxfId="160" dataCellStyle="Comma"/>
    <tableColumn id="118" xr3:uid="{4F91EA01-591B-42E1-930F-12E84E2CD425}" name="1940 to 1959" dataDxfId="159" dataCellStyle="Comma"/>
    <tableColumn id="119" xr3:uid="{36A09EEF-C730-49BF-A2F3-1DCCE792521F}" name="1939 or earlier" dataDxfId="158" dataCellStyle="Comma"/>
    <tableColumn id="96" xr3:uid="{656BAB56-9263-4A18-AB34-907F5E88237E}" name="Owner-occupied Houses" dataDxfId="157" dataCellStyle="Comma"/>
    <tableColumn id="97" xr3:uid="{9493CC3A-BD3B-4286-B7B9-D653DF0FF1B8}" name="% Living in Owner Occupied Housing" dataDxfId="156" dataCellStyle="Percent"/>
    <tableColumn id="98" xr3:uid="{BC557B97-8AD8-43C9-895B-CA1914D27B2D}" name="Column12" dataDxfId="155" dataCellStyle="Comma"/>
    <tableColumn id="101" xr3:uid="{221863A4-3836-4E8F-8F82-3C304107570B}" name="Team count" dataDxfId="154" dataCellStyle="Comma"/>
    <tableColumn id="102" xr3:uid="{5DF457BB-1DFF-4A94-8856-C1BB99F4AAC2}" name="MLB (30 Teams)" dataDxfId="153" dataCellStyle="Comma"/>
    <tableColumn id="103" xr3:uid="{251F96EA-67DA-403A-A298-64CEA08D48F6}" name="NFL (32 Teams)" dataDxfId="152" dataCellStyle="Comma"/>
    <tableColumn id="92" xr3:uid="{A232D0A3-4F8E-4609-9ADF-0D7DB122DAFD}" name="NBA (30 Teams)" dataDxfId="151" dataCellStyle="Comma"/>
    <tableColumn id="93" xr3:uid="{4CBDF433-0E50-4630-96EF-8FA767D4C69A}" name="NHL (32 Teams)" dataDxfId="150" dataCellStyle="Comma"/>
    <tableColumn id="94" xr3:uid="{65E283E9-1CD3-4340-BF6C-98500BAFBCF9}" name="MLS (29 Teams)" dataDxfId="149" dataCellStyle="Comma"/>
    <tableColumn id="95" xr3:uid="{4A28C83A-7802-4341-A796-42875C4FC8E0}" name="Column15" dataDxfId="148" dataCellStyle="Comma"/>
    <tableColumn id="90" xr3:uid="{F29A2A66-E0A7-4DC8-9EDC-813EFCF10A88}" name="Column10" dataDxfId="147" dataCellStyle="Comma"/>
    <tableColumn id="91" xr3:uid="{B57291C9-FC6E-4336-85C3-3689C632FA5B}" name="Column102" dataDxfId="146" dataCellStyle="Comma"/>
    <tableColumn id="73" xr3:uid="{C2D4F69A-22A2-4C69-A6A0-B5C89859AD91}" name="Column9" dataDxfId="145" dataCellStyle="Comma"/>
    <tableColumn id="72" xr3:uid="{9CE62820-BFBB-439A-BE91-329BF22DFCBB}" name="Column8" dataDxfId="144" dataCellStyle="Comma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1C6AC-B59D-4AB2-AD93-8A2196D0185E}" name="Table11132" displayName="Table11132" ref="A1:EU119" totalsRowShown="0">
  <autoFilter ref="A1:EU119" xr:uid="{76190F3B-2E82-435D-A788-6035ADEFF204}"/>
  <sortState xmlns:xlrd2="http://schemas.microsoft.com/office/spreadsheetml/2017/richdata2" ref="A2:EU119">
    <sortCondition ref="A1:A119"/>
  </sortState>
  <tableColumns count="151">
    <tableColumn id="1" xr3:uid="{8655C05D-CEF9-4054-B038-21453B014B5F}" name="Metros"/>
    <tableColumn id="150" xr3:uid="{F893AFDE-0FBB-463D-BFA1-8A7AB7173B4F}" name="Cities"/>
    <tableColumn id="30" xr3:uid="{BE5FECBD-ADC9-4F56-B3DE-19BC66CCCB93}" name="State"/>
    <tableColumn id="136" xr3:uid="{2A14C611-6D23-468D-94EA-33A52AE991CB}" name="State2"/>
    <tableColumn id="137" xr3:uid="{45462432-70B8-4C8B-957C-7053644007CE}" name="State3"/>
    <tableColumn id="139" xr3:uid="{0FF9A43C-B6A5-4F2D-82A7-FBF7204C529B}" name="State4"/>
    <tableColumn id="138" xr3:uid="{9D1FF37D-A6A8-4967-BE6E-6FB1771D0411}" name="Column1"/>
    <tableColumn id="4" xr3:uid="{DE98B7B1-02B7-447A-A543-15B725E0DC11}" name="Sum of Population" dataDxfId="143" dataCellStyle="Comma"/>
    <tableColumn id="37" xr3:uid="{A701A4E7-60EF-49EC-937F-73A98DA13678}" name="% Change 2010 to 2020" dataDxfId="142" dataCellStyle="Percent"/>
    <tableColumn id="38" xr3:uid="{A15F8929-EE45-491C-B889-D949F982B649}" name="Column5" dataDxfId="141" dataCellStyle="Comma"/>
    <tableColumn id="2" xr3:uid="{CA610548-E790-42B7-9F3D-20DB2643C256}" name="Sum of Biden" dataDxfId="140" dataCellStyle="Comma"/>
    <tableColumn id="3" xr3:uid="{A3030076-3E0E-4716-B93A-799415EE24DE}" name="Sum of Trump" dataDxfId="139" dataCellStyle="Comma"/>
    <tableColumn id="7" xr3:uid="{91C4212E-D93E-44F6-97B0-EDA181D3E6B1}" name="2 Party Vote" dataDxfId="138" dataCellStyle="Comma">
      <calculatedColumnFormula>Table11132[[#This Row],[Sum of Biden]]+Table11132[[#This Row],[Sum of Trump]]</calculatedColumnFormula>
    </tableColumn>
    <tableColumn id="121" xr3:uid="{696970D1-9FD2-4684-9078-CA3C86F74428}" name="Total with Other" dataDxfId="137" dataCellStyle="Comma"/>
    <tableColumn id="6" xr3:uid="{335A695C-3BD8-4F49-95FA-2652334AD14A}" name="Turnout using total pop." dataDxfId="136" dataCellStyle="Percent">
      <calculatedColumnFormula>Table11132[[#This Row],[Total with Other]]/Table11132[[#This Row],[Sum of Population]]</calculatedColumnFormula>
    </tableColumn>
    <tableColumn id="143" xr3:uid="{992D5903-59C4-44FA-8050-EB41FFCE614D}" name="Turnout using 18+" dataDxfId="135" dataCellStyle="Percent">
      <calculatedColumnFormula>Table11132[[#This Row],[Total with Other]]/(Table11132[[#This Row],[18+]]*Table11132[[#This Row],[Sum of Population]])</calculatedColumnFormula>
    </tableColumn>
    <tableColumn id="8" xr3:uid="{50887838-6F92-4EBC-9D06-EEF8B81DC7BE}" name="Biden %" dataDxfId="134" dataCellStyle="Percent">
      <calculatedColumnFormula>Table11132[[#This Row],[Sum of Biden]]/Table11132[[#This Row],[2 Party Vote]]</calculatedColumnFormula>
    </tableColumn>
    <tableColumn id="9" xr3:uid="{4B2B1980-C1F5-4E04-A41C-CF7845DBACF7}" name="Trump %" dataDxfId="133" dataCellStyle="Percent">
      <calculatedColumnFormula>Table11132[[#This Row],[Sum of Trump]]/Table11132[[#This Row],[2 Party Vote]]</calculatedColumnFormula>
    </tableColumn>
    <tableColumn id="5" xr3:uid="{C928B5B3-008D-435B-95B3-708EF91CD9DE}" name="Margin" dataDxfId="132" dataCellStyle="Percent">
      <calculatedColumnFormula>Table11132[[#This Row],[Trump %]]-Table11132[[#This Row],[Biden %]]</calculatedColumnFormula>
    </tableColumn>
    <tableColumn id="153" xr3:uid="{FD64CF74-30C8-45A7-8D45-7E84ACD3929F}" name="State Votes Margin" dataDxfId="131" dataCellStyle="Percent"/>
    <tableColumn id="10" xr3:uid="{DF7AD31A-2F3F-4A4A-81A3-9D011432AAA2}" name="Column110" dataDxfId="130" dataCellStyle="Percent"/>
    <tableColumn id="12" xr3:uid="{01A3C446-87F7-454D-90D0-280042C9E9D0}" name="White alone" dataDxfId="129" dataCellStyle="Percent"/>
    <tableColumn id="13" xr3:uid="{ADC682C6-0848-47B8-90F9-6F3AEC64B168}" name="Hispanic or Latino" dataDxfId="128" dataCellStyle="Percent"/>
    <tableColumn id="14" xr3:uid="{2073BBAB-9487-462D-AA70-03AAC7A6C568}" name="Black or African American alone" dataDxfId="127" dataCellStyle="Percent"/>
    <tableColumn id="15" xr3:uid="{E32346DD-FCF3-42B9-9762-BEEA561B4BAF}" name="Asian alone" dataDxfId="126" dataCellStyle="Percent"/>
    <tableColumn id="16" xr3:uid="{B9D17543-9B72-4C6D-AE0D-B9B2D9B8F95F}" name="American Indian and Alaska Native alone" dataDxfId="125" dataCellStyle="Percent"/>
    <tableColumn id="17" xr3:uid="{20A42667-45E4-435E-90EB-85CD4DDE21C1}" name="Native Hawaiian and Other Pacific Islander alone" dataDxfId="124" dataCellStyle="Percent"/>
    <tableColumn id="18" xr3:uid="{57101F56-E90D-4D3D-93F2-AD82CB03228B}" name="Some Other Race alone" dataDxfId="123" dataCellStyle="Percent"/>
    <tableColumn id="19" xr3:uid="{D8003C67-3AE8-4CC9-84BE-3098931481DF}" name="Population of two or more races:" dataDxfId="122" dataCellStyle="Percent"/>
    <tableColumn id="39" xr3:uid="{409BC6AE-78A9-4A44-995F-D125E25550B4}" name="Diversity? Largest 5" dataDxfId="121" dataCellStyle="Percent">
      <calculatedColumnFormula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calculatedColumnFormula>
    </tableColumn>
    <tableColumn id="20" xr3:uid="{BBE2E6F7-1A96-45ED-9623-0646CE06F341}" name="Diversity? All" dataDxfId="120" dataCellStyle="Percent">
      <calculatedColumnFormula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calculatedColumnFormula>
    </tableColumn>
    <tableColumn id="131" xr3:uid="{BA0EA3F4-B5CD-4ECF-864A-8E89B8F215E5}" name="Column2" dataDxfId="119" dataCellStyle="Percent"/>
    <tableColumn id="147" xr3:uid="{FDE5F60C-3462-4976-9CB0-0A40568A1528}" name="0 to 5" dataDxfId="118" dataCellStyle="Percent"/>
    <tableColumn id="144" xr3:uid="{3DF9D438-37AE-48DD-A120-EC6C1B721A74}" name="5 to 13" dataDxfId="117" dataCellStyle="Percent"/>
    <tableColumn id="145" xr3:uid="{8D29739E-B0CC-468C-8E7C-48CC339DBEE5}" name="14 to 17" dataDxfId="116" dataCellStyle="Percent"/>
    <tableColumn id="149" xr3:uid="{86C521F3-C6B8-4C28-BA51-282BE13C9BBC}" name="0 to 18" dataDxfId="115" dataCellStyle="Percent">
      <calculatedColumnFormula>SUM(Table11132[[#This Row],[0 to 5]:[14 to 17]])</calculatedColumnFormula>
    </tableColumn>
    <tableColumn id="148" xr3:uid="{111028C7-0E1F-4A3C-BC91-EB41FE4D85CC}" name="18+" dataDxfId="114" dataCellStyle="Percent"/>
    <tableColumn id="146" xr3:uid="{5208AC45-019E-4AE1-872C-372E1963B63C}" name="18 to 24" dataDxfId="113" dataCellStyle="Percent"/>
    <tableColumn id="141" xr3:uid="{C03218EC-7988-429F-91C2-80461BA2FA7E}" name="25 to 44" dataDxfId="112" dataCellStyle="Percent"/>
    <tableColumn id="142" xr3:uid="{9F053643-07E5-4823-A77A-066497C7AF52}" name="45 to 64" dataDxfId="111" dataCellStyle="Percent"/>
    <tableColumn id="140" xr3:uid="{E1BE5FCB-7291-4F72-A3ED-5B34D7E293D8}" name="65+" dataDxfId="110" dataCellStyle="Percent"/>
    <tableColumn id="130" xr3:uid="{BF6AA9FF-1313-40E6-A914-543831184397}" name="Median age" dataDxfId="109" dataCellStyle="Percent"/>
    <tableColumn id="11" xr3:uid="{F4C75D40-F170-4DE2-8AC9-C979B814B28C}" name="Column41" dataDxfId="108" dataCellStyle="Comma"/>
    <tableColumn id="25" xr3:uid="{378997A6-98E6-4C43-8326-3B9012BE46E7}" name="Sum of Less than a high school diploma" dataDxfId="107" dataCellStyle="Comma"/>
    <tableColumn id="26" xr3:uid="{8EBBF7B8-CB0B-49DD-ADE0-A08877CA35C8}" name="Sum of High school diploma only" dataDxfId="106" dataCellStyle="Comma"/>
    <tableColumn id="27" xr3:uid="{8185A8E4-7D6D-436A-8387-353FAAE63F68}" name="Sum of Some college or associate's degree" dataDxfId="105" dataCellStyle="Comma"/>
    <tableColumn id="28" xr3:uid="{9DEDF21A-1C6C-43C5-8B8B-F2E6F55F960E}" name="Sum of Bachelor's degree or higher" dataDxfId="104" dataCellStyle="Comma"/>
    <tableColumn id="29" xr3:uid="{DA15C72F-C1B1-41FC-AD31-AA05509B4FF6}" name="Sum" dataDxfId="103" dataCellStyle="Comma">
      <calculatedColumnFormula>SUM(Table11132[[#This Row],[Sum of Less than a high school diploma]:[Sum of Bachelor''s degree or higher]])</calculatedColumnFormula>
    </tableColumn>
    <tableColumn id="31" xr3:uid="{14DD709E-EB1C-4B84-8402-D6EDB641563C}" name="% Less than a high school diploma" dataDxfId="102" dataCellStyle="Percent">
      <calculatedColumnFormula>Table11132[[#This Row],[Sum of Less than a high school diploma]]/Table11132[[#This Row],[Sum]]</calculatedColumnFormula>
    </tableColumn>
    <tableColumn id="32" xr3:uid="{9FEA072D-C08C-49F9-8AFC-2E526C0DFC6D}" name="% High school diploma only" dataDxfId="101" dataCellStyle="Percent">
      <calculatedColumnFormula>Table11132[[#This Row],[Sum of High school diploma only]]/Table11132[[#This Row],[Sum]]</calculatedColumnFormula>
    </tableColumn>
    <tableColumn id="33" xr3:uid="{F15A0348-E44C-4E29-983D-10854EBCD0D7}" name="% Some college or associate's degree" dataDxfId="100" dataCellStyle="Percent">
      <calculatedColumnFormula>Table11132[[#This Row],[Sum of Some college or associate''s degree]]/Table11132[[#This Row],[Sum]]</calculatedColumnFormula>
    </tableColumn>
    <tableColumn id="34" xr3:uid="{92865172-651C-4D47-A538-0FC34672F214}" name="% Bachelor's degree or higher" dataDxfId="99" dataCellStyle="Percent">
      <calculatedColumnFormula>Table11132[[#This Row],[Sum of Bachelor''s degree or higher]]/Table11132[[#This Row],[Sum]]</calculatedColumnFormula>
    </tableColumn>
    <tableColumn id="35" xr3:uid="{79FDA758-F176-40BA-865C-F5B6655D0AD3}" name="Education level" dataDxfId="98" dataCellStyle="Percent">
      <calculatedColumnFormula>Table11132[[#This Row],[% Less than a high school diploma]]+(2*Table11132[[#This Row],[% High school diploma only]])+(3*Table11132[[#This Row],[% Some college or associate''s degree]])+(4*Table11132[[#This Row],[% Bachelor''s degree or higher]])</calculatedColumnFormula>
    </tableColumn>
    <tableColumn id="36" xr3:uid="{09E49E3C-E54D-4516-B7EF-83400B5B81C6}" name="Column3" dataDxfId="97" dataCellStyle="Percent"/>
    <tableColumn id="23" xr3:uid="{A1C39A33-C8C0-45EF-9E74-D5AE244F2866}" name="Workers 16 years and over" dataDxfId="96" dataCellStyle="Comma"/>
    <tableColumn id="24" xr3:uid="{EC959959-C541-4F9B-BB88-BEF56971D539}" name="Workers over 16 as % of Population" dataDxfId="95" dataCellStyle="Percent"/>
    <tableColumn id="21" xr3:uid="{231EF5EA-A22E-4B4F-9816-4039241BE330}" name="Green options" dataDxfId="94" dataCellStyle="Percent"/>
    <tableColumn id="22" xr3:uid="{53E2E0B2-280E-4E9F-A4FE-649E8A0156C0}" name="Mean travel time to work (minutes)" dataDxfId="93" dataCellStyle="Percent"/>
    <tableColumn id="40" xr3:uid="{C0E72E65-1370-4CF0-8745-F1823EC50641}" name="Car, truck, or van" dataDxfId="92" dataCellStyle="Percent"/>
    <tableColumn id="41" xr3:uid="{61024FB7-C7CE-43C0-A095-6A0A850C6E1F}" name="Car, truck, or van!!Drove alone" dataDxfId="91" dataCellStyle="Percent"/>
    <tableColumn id="42" xr3:uid="{28DBDB31-B42E-4FE8-9069-F870067D8ACC}" name="Car, truck, or van!!Carpooled" dataDxfId="90" dataCellStyle="Percent"/>
    <tableColumn id="43" xr3:uid="{ED20905D-C02C-46D3-9B5C-C574B8729B29}" name="Public transportation (excluding taxicab)" dataDxfId="89" dataCellStyle="Percent"/>
    <tableColumn id="44" xr3:uid="{567485D8-179A-4486-B548-091C7CD8AF3F}" name="Walked" dataDxfId="88" dataCellStyle="Percent"/>
    <tableColumn id="45" xr3:uid="{1CCDFC4F-4EFB-485B-AD2D-D47A2670A15A}" name="Bicycle" dataDxfId="87" dataCellStyle="Percent"/>
    <tableColumn id="46" xr3:uid="{A88A7E7C-613B-4E8A-8C44-7993AE080666}" name="Taxicab, motorcycle, or other means" dataDxfId="86" dataCellStyle="Percent"/>
    <tableColumn id="47" xr3:uid="{6898FD2D-5CBC-4837-BE57-48B04670D86D}" name="Worked from home" dataDxfId="85" dataCellStyle="Percent"/>
    <tableColumn id="70" xr3:uid="{D5211D58-7CEA-4AE2-9650-909C406DC117}" name="Mean travel time to work (minutes)2" dataDxfId="84" dataCellStyle="Percent"/>
    <tableColumn id="54" xr3:uid="{7E61B254-5B7B-4DFF-85E7-88FF7F5D280C}" name="Column42" dataDxfId="83" dataCellStyle="Percent"/>
    <tableColumn id="55" xr3:uid="{B77B92DF-4147-4BE0-BBA0-7B8B67F399E0}" name="2020 GDP" dataDxfId="82" dataCellStyle="Comma"/>
    <tableColumn id="56" xr3:uid="{E64691D8-3039-43F5-BB71-CC51AE34B97D}" name="2020 GDP/capita" dataDxfId="81" dataCellStyle="Percent"/>
    <tableColumn id="57" xr3:uid="{F1A51F5F-4320-438A-BD0C-6CBDCA82FC13}" name="Per capita personal income (Dollars)" dataDxfId="80" dataCellStyle="Comma"/>
    <tableColumn id="58" xr3:uid="{00845814-08B9-4EF4-B24C-83B66AECA288}" name="Regional Price Parity" dataDxfId="79" dataCellStyle="Percent"/>
    <tableColumn id="59" xr3:uid="{CA1F8469-CF62-4990-805B-5F06E441CFD9}" name="Column4" dataDxfId="78" dataCellStyle="Percent"/>
    <tableColumn id="49" xr3:uid="{270138B5-91DE-4F2F-AABD-50B885E2FD9C}" name="Max Temp  (°F)" dataDxfId="77" dataCellStyle="Percent"/>
    <tableColumn id="50" xr3:uid="{75B7202E-1459-4D32-BCFD-6A515636BD3F}" name="Min Temp (°F)" dataDxfId="76" dataCellStyle="Percent"/>
    <tableColumn id="51" xr3:uid="{89037FB4-9FA8-4019-9AC4-4898F0D7A900}" name="Avg Temp (°F)" dataDxfId="75" dataCellStyle="Percent"/>
    <tableColumn id="52" xr3:uid="{7C89F5CA-5025-47E9-8215-A2F4B6CCC7E2}" name="Precip (IN)" dataDxfId="74" dataCellStyle="Percent"/>
    <tableColumn id="53" xr3:uid="{5B79223A-57C2-46B1-8C5D-5C62BAA7FAEF}" name="Snow (IN)" dataDxfId="73" dataCellStyle="Percent"/>
    <tableColumn id="122" xr3:uid="{B0470A9E-C3CE-4DA8-9E9E-DE5CBF099B31}" name="Avg Daily Sunlight (KJ/m²)" dataDxfId="72" dataCellStyle="Percent"/>
    <tableColumn id="48" xr3:uid="{EC68A312-C25D-41CC-9511-F8FBC9624317}" name="Column6" dataDxfId="71" dataCellStyle="Percent"/>
    <tableColumn id="60" xr3:uid="{AC138E04-35FC-4DEA-BBDA-44A78F90E263}" name="CWBI rank out of 383" dataDxfId="70" dataCellStyle="Percent"/>
    <tableColumn id="61" xr3:uid="{58E2CC2E-1FAD-41A3-BC01-A61D6C25B85B}" name="CWBI out of 117" dataDxfId="69" dataCellStyle="Percent"/>
    <tableColumn id="63" xr3:uid="{7E113CA6-34F8-4F39-A3C1-3563D0DF1255}" name="Column7" dataDxfId="68" dataCellStyle="Percent"/>
    <tableColumn id="66" xr3:uid="{36E92387-BDD2-4CBF-86AD-008A07B4827F}" name="Congregations" dataDxfId="67" dataCellStyle="Percent"/>
    <tableColumn id="67" xr3:uid="{6CFD72FE-BD78-4D5C-A990-98688B4FA9D9}" name="Adherents" dataDxfId="66" dataCellStyle="Comma"/>
    <tableColumn id="68" xr3:uid="{683F75D4-B50E-4CE9-AE59-4E5AD40C85A3}" name="Congregations per 100,000 Population" dataDxfId="65" dataCellStyle="Percent"/>
    <tableColumn id="69" xr3:uid="{EBBD05F9-1001-4222-AE04-085042693A1E}" name="Adherents as % of Population" dataDxfId="64" dataCellStyle="Percent"/>
    <tableColumn id="71" xr3:uid="{AFDFF15C-1C10-4292-886E-1690F5AB3706}" name="Column11" dataDxfId="63" dataCellStyle="Percent"/>
    <tableColumn id="62" xr3:uid="{3C601A47-606B-41CA-88DA-50A80DC72171}" name="National Risk Index" dataDxfId="62" dataCellStyle="Comma"/>
    <tableColumn id="64" xr3:uid="{3FC52F72-853A-40F8-A8C3-6AF358C374C4}" name="Avalanche" dataDxfId="61" dataCellStyle="Comma"/>
    <tableColumn id="65" xr3:uid="{C0D266D8-292B-434E-A6DB-86E729D7609F}" name="Coastal Flooding" dataDxfId="60" dataCellStyle="Comma"/>
    <tableColumn id="74" xr3:uid="{346229B0-614C-4388-99B2-0847F4886CBD}" name="Cold Wave" dataDxfId="59" dataCellStyle="Comma"/>
    <tableColumn id="75" xr3:uid="{2F44C7D3-D6B0-4143-B041-B41133AA7866}" name="Drought" dataDxfId="58" dataCellStyle="Comma"/>
    <tableColumn id="76" xr3:uid="{FFCBF341-BAB8-4881-B840-9E69DCB9605A}" name="Earthquake" dataDxfId="57" dataCellStyle="Comma"/>
    <tableColumn id="77" xr3:uid="{54967988-5A11-476F-990D-E89DE5FFC580}" name="Hail" dataDxfId="56" dataCellStyle="Comma"/>
    <tableColumn id="78" xr3:uid="{28677D79-5EDB-4CEF-A028-296EFC2B1A42}" name="Heat Wave" dataDxfId="55" dataCellStyle="Comma"/>
    <tableColumn id="79" xr3:uid="{F6A67013-8AF4-4213-ABA8-84DB4C01B4F7}" name="Hurricane" dataDxfId="54" dataCellStyle="Comma"/>
    <tableColumn id="80" xr3:uid="{8B105DC1-8CF7-4B95-BB97-8106CDDD5D48}" name="Ice Storm" dataDxfId="53" dataCellStyle="Comma"/>
    <tableColumn id="81" xr3:uid="{6D9A8F51-2D3A-441F-BA0E-9C406E741FE8}" name="Landslide" dataDxfId="52" dataCellStyle="Comma"/>
    <tableColumn id="82" xr3:uid="{828723E8-124F-4ADE-8C8A-0D964DD4A49E}" name="Lightning" dataDxfId="51" dataCellStyle="Comma"/>
    <tableColumn id="83" xr3:uid="{45EF8634-4EA0-4B9E-8191-EA6A2EE219AF}" name="Riverine Flooding" dataDxfId="50" dataCellStyle="Comma"/>
    <tableColumn id="84" xr3:uid="{6BEB5EA6-3887-4894-8C4C-C23C2E9B5F2C}" name="Strong Wind" dataDxfId="49" dataCellStyle="Comma"/>
    <tableColumn id="85" xr3:uid="{4FC0946B-9AF3-4CD5-B2DC-80F9B2A8A666}" name="Tornado" dataDxfId="48" dataCellStyle="Comma"/>
    <tableColumn id="86" xr3:uid="{F18BB6F5-C5E5-4F64-BB1A-932BEF3D9FD8}" name="Tsunami" dataDxfId="47" dataCellStyle="Comma"/>
    <tableColumn id="87" xr3:uid="{08BC92FC-50F6-43CC-AE82-A1C45E7A58C2}" name="Volcanic Activity" dataDxfId="46" dataCellStyle="Comma"/>
    <tableColumn id="88" xr3:uid="{5B007230-3FA3-4260-A282-319A493BBDBD}" name="Wildfire" dataDxfId="45" dataCellStyle="Comma"/>
    <tableColumn id="89" xr3:uid="{66856C72-31B4-43A7-8652-CD6B23B8F1F7}" name="Winter Weather" dataDxfId="44" dataCellStyle="Comma"/>
    <tableColumn id="120" xr3:uid="{693A9FD1-32E0-4342-9B29-9FAFF07DC732}" name="Column40" dataDxfId="43" dataCellStyle="Comma"/>
    <tableColumn id="123" xr3:uid="{1DAF352D-4307-464F-B276-5F936B61DB82}" name="2020" dataDxfId="42" dataCellStyle="Comma"/>
    <tableColumn id="124" xr3:uid="{D9DA891E-E219-4184-91B6-4C1BC7502544}" name="2021" dataDxfId="41" dataCellStyle="Comma"/>
    <tableColumn id="125" xr3:uid="{9C8B16AE-92D0-490B-A2D7-7E487177C69B}" name="2022" dataDxfId="40" dataCellStyle="Comma"/>
    <tableColumn id="126" xr3:uid="{FC445E35-6694-49D1-9A5D-FC91B14E073C}" name="2022.IV" dataDxfId="39" dataCellStyle="Comma"/>
    <tableColumn id="127" xr3:uid="{2ADAB770-30DC-4FEE-9725-23C9DF2B8171}" name="2020 to 2022" dataDxfId="38" dataCellStyle="Comma"/>
    <tableColumn id="128" xr3:uid="{5110EEB4-EA89-45EE-964B-4EA92D56A51B}" name="2021Q4-22Q4" dataDxfId="37" dataCellStyle="Comma"/>
    <tableColumn id="129" xr3:uid="{340A70FE-13B8-4129-8C11-405F9AAB334D}" name="Column419" dataDxfId="36" dataCellStyle="Comma"/>
    <tableColumn id="132" xr3:uid="{1B928156-E203-47A8-9D13-60085FEA6DA7}" name="Column422" dataDxfId="35" dataCellStyle="Comma"/>
    <tableColumn id="133" xr3:uid="{5DBA13ED-B1CB-4391-90BF-F82545F8352D}" name="Column423" dataDxfId="34" dataCellStyle="Comma"/>
    <tableColumn id="134" xr3:uid="{266013D1-FB06-47D4-91CB-7ADE5C343A40}" name="Column424" dataDxfId="33" dataCellStyle="Comma"/>
    <tableColumn id="135" xr3:uid="{97F77AE9-12FC-4BC9-B989-435D02C26F26}" name="Column425" dataDxfId="32" dataCellStyle="Comma"/>
    <tableColumn id="104" xr3:uid="{4EAB5FC4-FD43-4643-B85F-F8EC389FAAEA}" name="Column24" dataDxfId="31" dataCellStyle="Comma"/>
    <tableColumn id="105" xr3:uid="{858F7139-125A-4F49-B337-EB8332333E8C}" name="Column25" dataDxfId="30" dataCellStyle="Comma"/>
    <tableColumn id="106" xr3:uid="{D4E1F369-6840-42AA-8940-8CE14E045D37}" name="Column26" dataDxfId="29" dataCellStyle="Comma"/>
    <tableColumn id="107" xr3:uid="{C6C1DD24-CCB4-49D9-8D55-62EC9CA8A433}" name="Column27" dataDxfId="28" dataCellStyle="Comma"/>
    <tableColumn id="108" xr3:uid="{BE77E664-518F-4B7B-A7CE-9F012043D7FC}" name="Column28" dataDxfId="27" dataCellStyle="Comma"/>
    <tableColumn id="109" xr3:uid="{946EC548-E86C-43C5-A405-6D1F5C15F779}" name="Column29" dataDxfId="26" dataCellStyle="Comma"/>
    <tableColumn id="110" xr3:uid="{E55A5DB4-C5E4-4A5C-883A-F10A6DCC3A82}" name="Column30" dataDxfId="25" dataCellStyle="Comma"/>
    <tableColumn id="111" xr3:uid="{D2A0CD07-2599-4A21-A257-1DD50D91CC58}" name="Column31" dataDxfId="24" dataCellStyle="Comma"/>
    <tableColumn id="112" xr3:uid="{DFD4EFBB-8613-4DB6-B138-30DBFB0F86EA}" name="Column32" dataDxfId="23" dataCellStyle="Comma"/>
    <tableColumn id="113" xr3:uid="{A80C6F1C-40AF-42BA-B49F-DB4842A0A537}" name="Column33" dataDxfId="22" dataCellStyle="Comma"/>
    <tableColumn id="114" xr3:uid="{46CC3FD6-F99F-440C-80AF-D8A60FE8313D}" name="Column34" dataDxfId="21" dataCellStyle="Comma"/>
    <tableColumn id="115" xr3:uid="{76AD1C3E-BDAD-49C6-A2BB-B5058814DE97}" name="Column35" dataDxfId="20" dataCellStyle="Comma"/>
    <tableColumn id="116" xr3:uid="{B1F26A2A-F358-4947-97FF-AC993BB18669}" name="Column36" dataDxfId="19" dataCellStyle="Comma"/>
    <tableColumn id="117" xr3:uid="{60B2B34E-BBF2-4BF2-8027-3280565DACA7}" name="Column37" dataDxfId="18" dataCellStyle="Comma"/>
    <tableColumn id="118" xr3:uid="{08376EF9-0835-49FA-9AD7-FC54B5A010B5}" name="Column38" dataDxfId="17" dataCellStyle="Comma"/>
    <tableColumn id="119" xr3:uid="{4E3165D5-62C1-4A91-B4A6-FE43518764DB}" name="Column39" dataDxfId="16" dataCellStyle="Comma"/>
    <tableColumn id="96" xr3:uid="{E73762B3-7DE3-4018-88CE-12E9E42E67DB}" name="Column16" dataDxfId="15" dataCellStyle="Comma"/>
    <tableColumn id="97" xr3:uid="{D6DFAA01-CC83-4497-8465-77864957A2E2}" name="Column17" dataDxfId="14" dataCellStyle="Comma"/>
    <tableColumn id="98" xr3:uid="{83A8B48E-B752-4CFD-AD1F-5FCE4A83DF16}" name="Column18" dataDxfId="13" dataCellStyle="Comma"/>
    <tableColumn id="99" xr3:uid="{2B537A11-CCEC-4817-8DA2-D176D40EFF2B}" name="Column19" dataDxfId="12" dataCellStyle="Comma"/>
    <tableColumn id="100" xr3:uid="{7CF01BA6-1E96-49E4-9BED-ECC908C76FF0}" name="Column20" dataDxfId="11" dataCellStyle="Comma"/>
    <tableColumn id="101" xr3:uid="{213AD15E-F45E-4422-9100-63DD7FB25A2A}" name="Column21" dataDxfId="10" dataCellStyle="Comma"/>
    <tableColumn id="102" xr3:uid="{932C9BFC-FC19-4305-854C-CA819F680E92}" name="Column22" dataDxfId="9" dataCellStyle="Comma"/>
    <tableColumn id="103" xr3:uid="{D6FB977C-59A4-4676-84FE-86DE1A8E2401}" name="Column23" dataDxfId="8" dataCellStyle="Comma"/>
    <tableColumn id="92" xr3:uid="{C45E60ED-36C7-4F11-8765-6B1B0393735D}" name="Column12" dataDxfId="7" dataCellStyle="Comma"/>
    <tableColumn id="93" xr3:uid="{40F9ED21-6B3E-413F-92D3-7EB913897BA2}" name="Column13" dataDxfId="6" dataCellStyle="Comma"/>
    <tableColumn id="94" xr3:uid="{80A47D10-3FCA-4054-8715-699E71720C2D}" name="Column14" dataDxfId="5" dataCellStyle="Comma"/>
    <tableColumn id="95" xr3:uid="{83735CA7-DB19-484C-9474-A90AFE7847BD}" name="Column15" dataDxfId="4" dataCellStyle="Comma"/>
    <tableColumn id="90" xr3:uid="{9435E881-2318-4F77-B562-DB44C73B1EF8}" name="Column10" dataDxfId="3" dataCellStyle="Comma"/>
    <tableColumn id="91" xr3:uid="{2C46E876-6DC6-44D4-A82B-C009E8CA6548}" name="Column102" dataDxfId="2" dataCellStyle="Comma"/>
    <tableColumn id="73" xr3:uid="{079169E1-21EC-4E92-99F4-3D215D833C52}" name="Column9" dataDxfId="1" dataCellStyle="Comma"/>
    <tableColumn id="72" xr3:uid="{CC9F3E67-F63E-4911-B246-EF707609F8BB}" name="Column8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875-E973-42C2-A014-BA5AC9116DE8}">
  <dimension ref="B2:K38"/>
  <sheetViews>
    <sheetView workbookViewId="0">
      <selection activeCell="J22" sqref="J22"/>
    </sheetView>
  </sheetViews>
  <sheetFormatPr defaultRowHeight="14.4" x14ac:dyDescent="0.3"/>
  <sheetData>
    <row r="2" spans="2:9" x14ac:dyDescent="0.3">
      <c r="B2" s="29" t="s">
        <v>458</v>
      </c>
      <c r="E2" t="s">
        <v>459</v>
      </c>
    </row>
    <row r="3" spans="2:9" x14ac:dyDescent="0.3">
      <c r="B3" s="29" t="s">
        <v>446</v>
      </c>
      <c r="D3" t="s">
        <v>463</v>
      </c>
      <c r="E3" t="s">
        <v>461</v>
      </c>
    </row>
    <row r="4" spans="2:9" x14ac:dyDescent="0.3">
      <c r="B4" s="29" t="s">
        <v>651</v>
      </c>
      <c r="D4" t="s">
        <v>463</v>
      </c>
      <c r="E4" t="s">
        <v>652</v>
      </c>
    </row>
    <row r="5" spans="2:9" x14ac:dyDescent="0.3">
      <c r="B5" s="29" t="s">
        <v>447</v>
      </c>
      <c r="D5" t="s">
        <v>463</v>
      </c>
      <c r="E5" t="s">
        <v>486</v>
      </c>
    </row>
    <row r="6" spans="2:9" ht="14.4" customHeight="1" x14ac:dyDescent="0.3">
      <c r="B6" s="29" t="s">
        <v>448</v>
      </c>
      <c r="D6" t="s">
        <v>463</v>
      </c>
      <c r="E6" t="s">
        <v>461</v>
      </c>
    </row>
    <row r="7" spans="2:9" x14ac:dyDescent="0.3">
      <c r="B7" s="29" t="s">
        <v>449</v>
      </c>
      <c r="D7" t="s">
        <v>463</v>
      </c>
      <c r="E7" t="s">
        <v>474</v>
      </c>
    </row>
    <row r="8" spans="2:9" x14ac:dyDescent="0.3">
      <c r="B8" s="29" t="s">
        <v>186</v>
      </c>
      <c r="D8" t="s">
        <v>464</v>
      </c>
      <c r="E8" t="s">
        <v>462</v>
      </c>
    </row>
    <row r="9" spans="2:9" x14ac:dyDescent="0.3">
      <c r="B9" s="29" t="s">
        <v>450</v>
      </c>
    </row>
    <row r="10" spans="2:9" x14ac:dyDescent="0.3">
      <c r="B10" s="29" t="s">
        <v>451</v>
      </c>
      <c r="D10" t="s">
        <v>463</v>
      </c>
      <c r="E10" t="s">
        <v>473</v>
      </c>
    </row>
    <row r="11" spans="2:9" x14ac:dyDescent="0.3">
      <c r="B11" s="29" t="s">
        <v>452</v>
      </c>
      <c r="D11" t="s">
        <v>467</v>
      </c>
      <c r="E11" t="s">
        <v>468</v>
      </c>
    </row>
    <row r="12" spans="2:9" x14ac:dyDescent="0.3">
      <c r="B12" s="29" t="s">
        <v>509</v>
      </c>
      <c r="D12" t="s">
        <v>467</v>
      </c>
      <c r="E12" t="s">
        <v>508</v>
      </c>
    </row>
    <row r="13" spans="2:9" x14ac:dyDescent="0.3">
      <c r="B13" s="29" t="s">
        <v>453</v>
      </c>
      <c r="D13" t="s">
        <v>463</v>
      </c>
      <c r="E13" t="s">
        <v>469</v>
      </c>
      <c r="I13" t="s">
        <v>470</v>
      </c>
    </row>
    <row r="14" spans="2:9" x14ac:dyDescent="0.3">
      <c r="B14" s="29" t="s">
        <v>454</v>
      </c>
      <c r="D14" t="s">
        <v>463</v>
      </c>
      <c r="E14" t="s">
        <v>466</v>
      </c>
    </row>
    <row r="15" spans="2:9" x14ac:dyDescent="0.3">
      <c r="B15" s="29" t="s">
        <v>455</v>
      </c>
      <c r="D15" t="s">
        <v>464</v>
      </c>
      <c r="E15" t="s">
        <v>465</v>
      </c>
    </row>
    <row r="16" spans="2:9" x14ac:dyDescent="0.3">
      <c r="B16" s="29" t="s">
        <v>456</v>
      </c>
      <c r="D16" t="s">
        <v>463</v>
      </c>
      <c r="E16" t="s">
        <v>472</v>
      </c>
    </row>
    <row r="17" spans="2:7" x14ac:dyDescent="0.3">
      <c r="B17" s="29" t="s">
        <v>457</v>
      </c>
      <c r="D17" t="s">
        <v>463</v>
      </c>
      <c r="E17" t="s">
        <v>471</v>
      </c>
    </row>
    <row r="18" spans="2:7" x14ac:dyDescent="0.3">
      <c r="B18" s="29" t="s">
        <v>507</v>
      </c>
      <c r="D18" t="s">
        <v>463</v>
      </c>
      <c r="E18" t="s">
        <v>506</v>
      </c>
    </row>
    <row r="19" spans="2:7" x14ac:dyDescent="0.3">
      <c r="B19" s="29" t="s">
        <v>645</v>
      </c>
      <c r="D19" t="s">
        <v>467</v>
      </c>
      <c r="E19" t="s">
        <v>644</v>
      </c>
    </row>
    <row r="26" spans="2:7" x14ac:dyDescent="0.3">
      <c r="B26" s="29" t="s">
        <v>447</v>
      </c>
    </row>
    <row r="28" spans="2:7" x14ac:dyDescent="0.3">
      <c r="B28" s="42" t="s">
        <v>484</v>
      </c>
    </row>
    <row r="29" spans="2:7" x14ac:dyDescent="0.3">
      <c r="B29" s="29" t="s">
        <v>446</v>
      </c>
      <c r="D29" t="s">
        <v>475</v>
      </c>
      <c r="F29" t="s">
        <v>463</v>
      </c>
      <c r="G29" t="s">
        <v>461</v>
      </c>
    </row>
    <row r="30" spans="2:7" x14ac:dyDescent="0.3">
      <c r="B30" s="29" t="s">
        <v>448</v>
      </c>
      <c r="D30" t="s">
        <v>476</v>
      </c>
      <c r="F30" t="s">
        <v>463</v>
      </c>
      <c r="G30" t="s">
        <v>461</v>
      </c>
    </row>
    <row r="31" spans="2:7" ht="14.4" customHeight="1" x14ac:dyDescent="0.3">
      <c r="B31" s="29" t="s">
        <v>449</v>
      </c>
      <c r="D31" t="s">
        <v>477</v>
      </c>
      <c r="F31" t="s">
        <v>463</v>
      </c>
      <c r="G31" t="s">
        <v>474</v>
      </c>
    </row>
    <row r="32" spans="2:7" x14ac:dyDescent="0.3">
      <c r="B32" s="29" t="s">
        <v>454</v>
      </c>
      <c r="D32" t="s">
        <v>478</v>
      </c>
      <c r="F32" t="s">
        <v>483</v>
      </c>
      <c r="G32" t="s">
        <v>466</v>
      </c>
    </row>
    <row r="34" spans="2:11" x14ac:dyDescent="0.3">
      <c r="B34" s="42" t="s">
        <v>485</v>
      </c>
    </row>
    <row r="35" spans="2:11" x14ac:dyDescent="0.3">
      <c r="B35" s="29" t="s">
        <v>186</v>
      </c>
      <c r="D35" t="s">
        <v>479</v>
      </c>
      <c r="F35" t="s">
        <v>464</v>
      </c>
      <c r="G35" t="s">
        <v>462</v>
      </c>
    </row>
    <row r="36" spans="2:11" x14ac:dyDescent="0.3">
      <c r="B36" s="29" t="s">
        <v>453</v>
      </c>
      <c r="D36" t="s">
        <v>480</v>
      </c>
      <c r="F36" t="s">
        <v>463</v>
      </c>
      <c r="G36" t="s">
        <v>469</v>
      </c>
      <c r="K36" t="s">
        <v>470</v>
      </c>
    </row>
    <row r="37" spans="2:11" x14ac:dyDescent="0.3">
      <c r="B37" s="29" t="s">
        <v>457</v>
      </c>
      <c r="D37" t="s">
        <v>481</v>
      </c>
      <c r="F37" t="s">
        <v>463</v>
      </c>
      <c r="G37" t="s">
        <v>471</v>
      </c>
    </row>
    <row r="38" spans="2:11" x14ac:dyDescent="0.3">
      <c r="B38" s="29" t="s">
        <v>451</v>
      </c>
      <c r="D38" t="s">
        <v>482</v>
      </c>
      <c r="F38" t="s">
        <v>463</v>
      </c>
      <c r="G38" t="s">
        <v>473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562C-3744-4DA0-9BE0-BC972F1BF06A}">
  <dimension ref="A1:EX124"/>
  <sheetViews>
    <sheetView tabSelected="1" zoomScale="91" zoomScaleNormal="91" workbookViewId="0">
      <pane xSplit="1" topLeftCell="EO1" activePane="topRight" state="frozen"/>
      <selection pane="topRight" activeCell="EO19" sqref="EO19"/>
    </sheetView>
  </sheetViews>
  <sheetFormatPr defaultRowHeight="14.4" x14ac:dyDescent="0.3"/>
  <cols>
    <col min="1" max="2" width="20.77734375" customWidth="1"/>
    <col min="3" max="3" width="10.77734375" customWidth="1"/>
    <col min="4" max="6" width="4.77734375" customWidth="1"/>
    <col min="7" max="7" width="10.77734375" customWidth="1"/>
    <col min="8" max="8" width="13.5546875" style="2" customWidth="1"/>
    <col min="9" max="9" width="13.5546875" style="12" customWidth="1"/>
    <col min="10" max="16" width="13.5546875" style="2" customWidth="1"/>
    <col min="17" max="20" width="14.21875" style="2" customWidth="1"/>
    <col min="21" max="22" width="10.77734375" style="2" customWidth="1"/>
    <col min="23" max="24" width="10.77734375" style="1" customWidth="1"/>
    <col min="25" max="26" width="14.21875" style="1" customWidth="1"/>
    <col min="27" max="27" width="12.77734375" style="1" customWidth="1"/>
    <col min="39" max="47" width="9.77734375" style="2" customWidth="1"/>
    <col min="48" max="48" width="9.77734375" customWidth="1"/>
    <col min="49" max="54" width="12.77734375" style="2" customWidth="1"/>
    <col min="61" max="61" width="10.77734375" customWidth="1"/>
    <col min="62" max="62" width="8.88671875" style="8"/>
    <col min="64" max="64" width="8.88671875" style="3"/>
    <col min="72" max="72" width="8.88671875" style="7"/>
    <col min="74" max="74" width="14.109375" customWidth="1"/>
    <col min="76" max="76" width="11.6640625" style="2" bestFit="1" customWidth="1"/>
    <col min="84" max="84" width="12.77734375" customWidth="1"/>
    <col min="88" max="89" width="8.88671875" customWidth="1"/>
    <col min="90" max="90" width="13.44140625" customWidth="1"/>
    <col min="91" max="93" width="8.88671875" customWidth="1"/>
    <col min="94" max="94" width="12.77734375" customWidth="1"/>
    <col min="96" max="96" width="8.88671875" style="8"/>
    <col min="125" max="125" width="12.6640625" customWidth="1"/>
    <col min="141" max="141" width="12.77734375" customWidth="1"/>
    <col min="142" max="142" width="8.88671875" style="1"/>
  </cols>
  <sheetData>
    <row r="1" spans="1:154" x14ac:dyDescent="0.3">
      <c r="H1" s="2" t="s">
        <v>227</v>
      </c>
      <c r="K1" s="2" t="s">
        <v>650</v>
      </c>
      <c r="Q1" s="2" t="s">
        <v>185</v>
      </c>
      <c r="AB1" t="s">
        <v>326</v>
      </c>
      <c r="AM1" s="2" t="s">
        <v>325</v>
      </c>
      <c r="AX1" s="2" t="s">
        <v>186</v>
      </c>
      <c r="BI1" t="s">
        <v>229</v>
      </c>
      <c r="BV1" t="s">
        <v>205</v>
      </c>
      <c r="CA1" t="s">
        <v>216</v>
      </c>
      <c r="CH1" t="s">
        <v>221</v>
      </c>
      <c r="CK1" t="s">
        <v>226</v>
      </c>
      <c r="CP1" t="s">
        <v>250</v>
      </c>
      <c r="DJ1" t="s">
        <v>294</v>
      </c>
      <c r="DQ1" t="s">
        <v>299</v>
      </c>
      <c r="DU1" t="s">
        <v>504</v>
      </c>
      <c r="EN1" t="s">
        <v>643</v>
      </c>
    </row>
    <row r="2" spans="1:154" x14ac:dyDescent="0.3">
      <c r="A2" s="6" t="s">
        <v>90</v>
      </c>
      <c r="B2" s="6" t="s">
        <v>258</v>
      </c>
      <c r="C2" s="6" t="s">
        <v>9</v>
      </c>
      <c r="D2" s="6" t="s">
        <v>304</v>
      </c>
      <c r="E2" s="6" t="s">
        <v>305</v>
      </c>
      <c r="F2" s="6" t="s">
        <v>306</v>
      </c>
      <c r="G2" s="6" t="s">
        <v>7</v>
      </c>
      <c r="H2" s="11" t="s">
        <v>460</v>
      </c>
      <c r="I2" s="13" t="s">
        <v>207</v>
      </c>
      <c r="J2" s="10" t="s">
        <v>206</v>
      </c>
      <c r="K2" s="52" t="s">
        <v>646</v>
      </c>
      <c r="L2" s="53" t="s">
        <v>647</v>
      </c>
      <c r="M2" s="53" t="s">
        <v>648</v>
      </c>
      <c r="N2" s="53" t="s">
        <v>649</v>
      </c>
      <c r="O2" s="53" t="s">
        <v>656</v>
      </c>
      <c r="P2" s="54" t="s">
        <v>255</v>
      </c>
      <c r="Q2" s="2" t="s">
        <v>89</v>
      </c>
      <c r="R2" s="2" t="s">
        <v>88</v>
      </c>
      <c r="S2" s="2" t="s">
        <v>91</v>
      </c>
      <c r="T2" s="2" t="s">
        <v>313</v>
      </c>
      <c r="U2" s="1" t="s">
        <v>327</v>
      </c>
      <c r="V2" s="1" t="s">
        <v>328</v>
      </c>
      <c r="W2" s="1" t="s">
        <v>92</v>
      </c>
      <c r="X2" s="1" t="s">
        <v>93</v>
      </c>
      <c r="Y2" s="1" t="s">
        <v>8</v>
      </c>
      <c r="Z2" s="1" t="s">
        <v>329</v>
      </c>
      <c r="AA2" s="5" t="s">
        <v>307</v>
      </c>
      <c r="AB2" s="15" t="s">
        <v>0</v>
      </c>
      <c r="AC2" s="15" t="s">
        <v>94</v>
      </c>
      <c r="AD2" s="15" t="s">
        <v>1</v>
      </c>
      <c r="AE2" s="16" t="s">
        <v>3</v>
      </c>
      <c r="AF2" s="15" t="s">
        <v>2</v>
      </c>
      <c r="AG2" s="15" t="s">
        <v>4</v>
      </c>
      <c r="AH2" s="15" t="s">
        <v>5</v>
      </c>
      <c r="AI2" s="15" t="s">
        <v>6</v>
      </c>
      <c r="AJ2" s="15" t="s">
        <v>208</v>
      </c>
      <c r="AK2" s="15" t="s">
        <v>209</v>
      </c>
      <c r="AL2" s="37" t="s">
        <v>178</v>
      </c>
      <c r="AM2" s="39" t="s">
        <v>315</v>
      </c>
      <c r="AN2" s="39" t="s">
        <v>316</v>
      </c>
      <c r="AO2" s="39" t="s">
        <v>317</v>
      </c>
      <c r="AP2" s="39" t="s">
        <v>324</v>
      </c>
      <c r="AQ2" s="39" t="s">
        <v>318</v>
      </c>
      <c r="AR2" s="39" t="s">
        <v>319</v>
      </c>
      <c r="AS2" s="39" t="s">
        <v>320</v>
      </c>
      <c r="AT2" s="39" t="s">
        <v>321</v>
      </c>
      <c r="AU2" s="39" t="s">
        <v>322</v>
      </c>
      <c r="AV2" s="40" t="s">
        <v>323</v>
      </c>
      <c r="AW2" s="41" t="s">
        <v>314</v>
      </c>
      <c r="AX2" s="17" t="s">
        <v>179</v>
      </c>
      <c r="AY2" s="17" t="s">
        <v>180</v>
      </c>
      <c r="AZ2" s="17" t="s">
        <v>181</v>
      </c>
      <c r="BA2" s="17" t="s">
        <v>182</v>
      </c>
      <c r="BB2" s="17" t="s">
        <v>184</v>
      </c>
      <c r="BC2" s="17" t="s">
        <v>309</v>
      </c>
      <c r="BD2" s="17" t="s">
        <v>310</v>
      </c>
      <c r="BE2" s="17" t="s">
        <v>311</v>
      </c>
      <c r="BF2" s="17" t="s">
        <v>312</v>
      </c>
      <c r="BG2" s="18" t="s">
        <v>183</v>
      </c>
      <c r="BH2" s="9" t="s">
        <v>187</v>
      </c>
      <c r="BI2" s="19" t="s">
        <v>188</v>
      </c>
      <c r="BJ2" s="20" t="s">
        <v>199</v>
      </c>
      <c r="BK2" s="21" t="s">
        <v>189</v>
      </c>
      <c r="BL2" s="21" t="s">
        <v>190</v>
      </c>
      <c r="BM2" s="19" t="s">
        <v>191</v>
      </c>
      <c r="BN2" s="19" t="s">
        <v>192</v>
      </c>
      <c r="BO2" s="19" t="s">
        <v>193</v>
      </c>
      <c r="BP2" s="19" t="s">
        <v>194</v>
      </c>
      <c r="BQ2" s="19" t="s">
        <v>195</v>
      </c>
      <c r="BR2" s="19" t="s">
        <v>196</v>
      </c>
      <c r="BS2" s="19" t="s">
        <v>197</v>
      </c>
      <c r="BT2" s="22" t="s">
        <v>198</v>
      </c>
      <c r="BU2" s="9" t="s">
        <v>200</v>
      </c>
      <c r="BV2" s="23" t="s">
        <v>203</v>
      </c>
      <c r="BW2" s="23" t="s">
        <v>201</v>
      </c>
      <c r="BX2" s="24" t="s">
        <v>202</v>
      </c>
      <c r="BY2" s="23" t="s">
        <v>204</v>
      </c>
      <c r="BZ2" s="9" t="s">
        <v>210</v>
      </c>
      <c r="CA2" s="25" t="s">
        <v>212</v>
      </c>
      <c r="CB2" s="25" t="s">
        <v>211</v>
      </c>
      <c r="CC2" s="25" t="s">
        <v>213</v>
      </c>
      <c r="CD2" s="25" t="s">
        <v>214</v>
      </c>
      <c r="CE2" s="25" t="s">
        <v>215</v>
      </c>
      <c r="CF2" s="25" t="s">
        <v>308</v>
      </c>
      <c r="CG2" s="6" t="s">
        <v>217</v>
      </c>
      <c r="CH2" s="26" t="s">
        <v>219</v>
      </c>
      <c r="CI2" s="26" t="s">
        <v>220</v>
      </c>
      <c r="CJ2" s="6" t="s">
        <v>218</v>
      </c>
      <c r="CK2" t="s">
        <v>224</v>
      </c>
      <c r="CL2" t="s">
        <v>225</v>
      </c>
      <c r="CM2" t="s">
        <v>222</v>
      </c>
      <c r="CN2" s="8" t="s">
        <v>223</v>
      </c>
      <c r="CO2" s="27" t="s">
        <v>230</v>
      </c>
      <c r="CP2" s="30" t="s">
        <v>231</v>
      </c>
      <c r="CQ2" s="30" t="s">
        <v>232</v>
      </c>
      <c r="CR2" s="30" t="s">
        <v>233</v>
      </c>
      <c r="CS2" s="31" t="s">
        <v>234</v>
      </c>
      <c r="CT2" s="31" t="s">
        <v>235</v>
      </c>
      <c r="CU2" s="31" t="s">
        <v>236</v>
      </c>
      <c r="CV2" s="31" t="s">
        <v>237</v>
      </c>
      <c r="CW2" s="31" t="s">
        <v>238</v>
      </c>
      <c r="CX2" s="31" t="s">
        <v>239</v>
      </c>
      <c r="CY2" s="31" t="s">
        <v>240</v>
      </c>
      <c r="CZ2" s="31" t="s">
        <v>241</v>
      </c>
      <c r="DA2" s="31" t="s">
        <v>242</v>
      </c>
      <c r="DB2" s="31" t="s">
        <v>243</v>
      </c>
      <c r="DC2" s="31" t="s">
        <v>244</v>
      </c>
      <c r="DD2" s="31" t="s">
        <v>245</v>
      </c>
      <c r="DE2" s="31" t="s">
        <v>246</v>
      </c>
      <c r="DF2" s="31" t="s">
        <v>247</v>
      </c>
      <c r="DG2" s="31" t="s">
        <v>248</v>
      </c>
      <c r="DH2" s="31" t="s">
        <v>249</v>
      </c>
      <c r="DI2" s="10" t="s">
        <v>282</v>
      </c>
      <c r="DJ2" s="44" t="s">
        <v>289</v>
      </c>
      <c r="DK2" s="44" t="s">
        <v>290</v>
      </c>
      <c r="DL2" s="44" t="s">
        <v>291</v>
      </c>
      <c r="DM2" s="44" t="s">
        <v>292</v>
      </c>
      <c r="DN2" s="44" t="s">
        <v>293</v>
      </c>
      <c r="DO2" s="45" t="s">
        <v>295</v>
      </c>
      <c r="DP2" s="10" t="s">
        <v>284</v>
      </c>
      <c r="DQ2" s="46" t="s">
        <v>661</v>
      </c>
      <c r="DR2" s="46" t="s">
        <v>662</v>
      </c>
      <c r="DS2" s="46" t="s">
        <v>663</v>
      </c>
      <c r="DT2" s="10" t="s">
        <v>287</v>
      </c>
      <c r="DU2" s="39" t="s">
        <v>487</v>
      </c>
      <c r="DV2" s="39" t="s">
        <v>497</v>
      </c>
      <c r="DW2" s="39" t="s">
        <v>498</v>
      </c>
      <c r="DX2" s="39" t="s">
        <v>499</v>
      </c>
      <c r="DY2" s="39" t="s">
        <v>500</v>
      </c>
      <c r="DZ2" s="39" t="s">
        <v>501</v>
      </c>
      <c r="EA2" s="39" t="s">
        <v>502</v>
      </c>
      <c r="EB2" s="39" t="s">
        <v>503</v>
      </c>
      <c r="EC2" s="39" t="s">
        <v>505</v>
      </c>
      <c r="ED2" s="39" t="s">
        <v>490</v>
      </c>
      <c r="EE2" s="39" t="s">
        <v>491</v>
      </c>
      <c r="EF2" s="39" t="s">
        <v>492</v>
      </c>
      <c r="EG2" s="39" t="s">
        <v>493</v>
      </c>
      <c r="EH2" s="39" t="s">
        <v>494</v>
      </c>
      <c r="EI2" s="39" t="s">
        <v>495</v>
      </c>
      <c r="EJ2" s="39" t="s">
        <v>496</v>
      </c>
      <c r="EK2" s="39" t="s">
        <v>488</v>
      </c>
      <c r="EL2" s="47" t="s">
        <v>489</v>
      </c>
      <c r="EM2" s="10" t="s">
        <v>254</v>
      </c>
      <c r="EN2" s="49" t="s">
        <v>510</v>
      </c>
      <c r="EO2" s="49" t="s">
        <v>511</v>
      </c>
      <c r="EP2" s="49" t="s">
        <v>512</v>
      </c>
      <c r="EQ2" s="49" t="s">
        <v>513</v>
      </c>
      <c r="ER2" s="49" t="s">
        <v>514</v>
      </c>
      <c r="ES2" s="49" t="s">
        <v>515</v>
      </c>
      <c r="ET2" s="10" t="s">
        <v>257</v>
      </c>
      <c r="EU2" s="31" t="s">
        <v>253</v>
      </c>
      <c r="EV2" s="31" t="s">
        <v>283</v>
      </c>
      <c r="EW2" s="31" t="s">
        <v>252</v>
      </c>
      <c r="EX2" s="31" t="s">
        <v>251</v>
      </c>
    </row>
    <row r="3" spans="1:154" x14ac:dyDescent="0.3">
      <c r="A3" t="s">
        <v>140</v>
      </c>
      <c r="B3" t="s">
        <v>334</v>
      </c>
      <c r="C3" t="s">
        <v>21</v>
      </c>
      <c r="D3" s="2"/>
      <c r="E3" s="2"/>
      <c r="F3" s="2"/>
      <c r="H3" s="2">
        <v>6089815</v>
      </c>
      <c r="I3" s="12">
        <v>0.15190000000000001</v>
      </c>
      <c r="K3" s="2">
        <v>4999259</v>
      </c>
      <c r="L3" s="51">
        <v>2450.5210889007981</v>
      </c>
      <c r="M3" s="51">
        <v>36.378623375861203</v>
      </c>
      <c r="N3" s="51">
        <v>2040.0799742729248</v>
      </c>
      <c r="O3" s="51"/>
      <c r="P3" s="51"/>
      <c r="Q3" s="2">
        <v>1684934</v>
      </c>
      <c r="R3" s="2">
        <v>1229242</v>
      </c>
      <c r="S3" s="2">
        <f>Table1113[[#This Row],[Sum of Biden]]+Table1113[[#This Row],[Sum of Trump]]</f>
        <v>2914176</v>
      </c>
      <c r="T3" s="2">
        <v>2952728</v>
      </c>
      <c r="U3" s="1">
        <f>Table1113[[#This Row],[Total with Other]]/Table1113[[#This Row],[Sum of Population (2020)]]</f>
        <v>0.48486333328680759</v>
      </c>
      <c r="V3" s="1">
        <f>Table1113[[#This Row],[Total with Other]]/(Table1113[[#This Row],[18+]]*Table1113[[#This Row],[Sum of Population (2020)]])</f>
        <v>0.6392841090464112</v>
      </c>
      <c r="W3" s="1">
        <f>Table1113[[#This Row],[Sum of Biden]]/Table1113[[#This Row],[2 Party Vote]]</f>
        <v>0.5781853944305354</v>
      </c>
      <c r="X3" s="1">
        <f>Table1113[[#This Row],[Sum of Trump]]/Table1113[[#This Row],[2 Party Vote]]</f>
        <v>0.4218146055694646</v>
      </c>
      <c r="Y3" s="1">
        <f>Table1113[[#This Row],[Trump %]]-Table1113[[#This Row],[Biden %]]</f>
        <v>-0.15637078886107081</v>
      </c>
      <c r="Z3" s="1">
        <v>2.3999999999999998E-3</v>
      </c>
      <c r="AB3" s="1">
        <v>0.43709620078770867</v>
      </c>
      <c r="AC3" s="1">
        <v>0.11994945659268795</v>
      </c>
      <c r="AD3" s="1">
        <v>0.33157132031104392</v>
      </c>
      <c r="AE3" s="1">
        <v>6.5192292376697811E-2</v>
      </c>
      <c r="AF3" s="1">
        <v>1.7343712411624984E-3</v>
      </c>
      <c r="AG3" s="1">
        <v>3.9180172139876169E-4</v>
      </c>
      <c r="AH3" s="1">
        <v>6.4458444139928713E-3</v>
      </c>
      <c r="AI3" s="1">
        <v>3.7618712555307507E-2</v>
      </c>
      <c r="AJ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1.6341747909338999</v>
      </c>
      <c r="AK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1.6298104090200678</v>
      </c>
      <c r="AL3" s="4"/>
      <c r="AM3" s="1">
        <v>6.0252240831618037E-2</v>
      </c>
      <c r="AN3" s="1">
        <v>0.12296416229392847</v>
      </c>
      <c r="AO3" s="1">
        <v>5.8336254878021743E-2</v>
      </c>
      <c r="AP3" s="1">
        <f>SUM(Table1113[[#This Row],[0 to 5]:[14 to 17]])</f>
        <v>0.24155265800356823</v>
      </c>
      <c r="AQ3" s="1">
        <v>0.75844734199643171</v>
      </c>
      <c r="AR3" s="1">
        <v>8.9802399580282813E-2</v>
      </c>
      <c r="AS3" s="1">
        <v>0.28014627702155154</v>
      </c>
      <c r="AT3" s="1">
        <v>0.2620644469495379</v>
      </c>
      <c r="AU3" s="1">
        <v>0.1264342184450595</v>
      </c>
      <c r="AV3" s="38">
        <v>36.9</v>
      </c>
      <c r="AX3" s="2">
        <v>388521</v>
      </c>
      <c r="AY3" s="2">
        <v>937796</v>
      </c>
      <c r="AZ3" s="2">
        <v>1065697</v>
      </c>
      <c r="BA3" s="2">
        <v>1562113</v>
      </c>
      <c r="BB3" s="2">
        <f>SUM(Table1113[[#This Row],[Sum of Less than a high school diploma]:[Sum of Bachelor''s degree or higher]])</f>
        <v>3954127</v>
      </c>
      <c r="BC3" s="1">
        <f>Table1113[[#This Row],[Sum of Less than a high school diploma]]/Table1113[[#This Row],[Sum]]</f>
        <v>9.8257086836108204E-2</v>
      </c>
      <c r="BD3" s="1">
        <f>Table1113[[#This Row],[Sum of High school diploma only]]/Table1113[[#This Row],[Sum]]</f>
        <v>0.237168912379395</v>
      </c>
      <c r="BE3" s="1">
        <f>Table1113[[#This Row],[Sum of Some college or associate''s degree]]/Table1113[[#This Row],[Sum]]</f>
        <v>0.2695151167375251</v>
      </c>
      <c r="BF3" s="1">
        <f>Table1113[[#This Row],[Sum of Bachelor''s degree or higher]]/Table1113[[#This Row],[Sum]]</f>
        <v>0.3950588840469717</v>
      </c>
      <c r="BG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2.9613757979953599</v>
      </c>
      <c r="BH3" s="4"/>
      <c r="BI3" s="2">
        <v>2896704</v>
      </c>
      <c r="BJ3" s="8">
        <v>0.47566371063817209</v>
      </c>
      <c r="BK3" s="7">
        <v>4.3</v>
      </c>
      <c r="BL3" s="7">
        <v>32.1</v>
      </c>
      <c r="BM3" s="38">
        <v>84.1</v>
      </c>
      <c r="BN3" s="38">
        <v>75.2</v>
      </c>
      <c r="BO3" s="38">
        <v>9</v>
      </c>
      <c r="BP3" s="38">
        <v>2.8</v>
      </c>
      <c r="BQ3" s="38">
        <v>1.3</v>
      </c>
      <c r="BR3" s="38">
        <v>0.2</v>
      </c>
      <c r="BS3" s="38">
        <v>1.7</v>
      </c>
      <c r="BT3" s="7">
        <v>10</v>
      </c>
      <c r="BU3" s="4"/>
      <c r="BV3" s="2">
        <v>369863934</v>
      </c>
      <c r="BW3" s="4">
        <v>60.734839071466048</v>
      </c>
      <c r="BX3" s="2">
        <v>58773</v>
      </c>
      <c r="BY3" s="4">
        <v>98.156999999999996</v>
      </c>
      <c r="BZ3" s="4"/>
      <c r="CA3" s="4">
        <v>73.099999999999994</v>
      </c>
      <c r="CB3" s="4">
        <v>54.1</v>
      </c>
      <c r="CC3" s="4">
        <v>63.6</v>
      </c>
      <c r="CD3" s="4">
        <v>50.43</v>
      </c>
      <c r="CE3" s="4">
        <v>2.2000000000000002</v>
      </c>
      <c r="CF3" s="4">
        <v>16706.37</v>
      </c>
      <c r="CG3" s="4"/>
      <c r="CH3" s="14">
        <v>79</v>
      </c>
      <c r="CI3" s="32">
        <v>48</v>
      </c>
      <c r="CJ3" s="4"/>
      <c r="CK3" s="2">
        <v>4973</v>
      </c>
      <c r="CL3" s="2">
        <v>3130145</v>
      </c>
      <c r="CM3" s="4">
        <v>81.660937154905355</v>
      </c>
      <c r="CN3" s="8">
        <v>0.51399673060675899</v>
      </c>
      <c r="CO3" s="8"/>
      <c r="CP3" s="3">
        <v>13.678597021614708</v>
      </c>
      <c r="CQ3" s="3">
        <v>0</v>
      </c>
      <c r="CR3" s="3">
        <v>0</v>
      </c>
      <c r="CS3" s="28">
        <v>1.4839245618953751</v>
      </c>
      <c r="CT3" s="28">
        <v>3.9348569491392169</v>
      </c>
      <c r="CU3" s="28">
        <v>6.2380245313514253</v>
      </c>
      <c r="CV3" s="28">
        <v>20.982420908340355</v>
      </c>
      <c r="CW3" s="28">
        <v>0.87182928978657714</v>
      </c>
      <c r="CX3" s="28">
        <v>3.8200602045398022</v>
      </c>
      <c r="CY3" s="28">
        <v>13.368974522855488</v>
      </c>
      <c r="CZ3" s="28">
        <v>11.463692098769615</v>
      </c>
      <c r="DA3" s="28">
        <v>22.223028129559864</v>
      </c>
      <c r="DB3" s="28">
        <v>11.78217602059706</v>
      </c>
      <c r="DC3" s="28">
        <v>10.603378851161681</v>
      </c>
      <c r="DD3" s="28">
        <v>29.49655838649641</v>
      </c>
      <c r="DE3" s="28">
        <v>0</v>
      </c>
      <c r="DF3" s="28">
        <v>0</v>
      </c>
      <c r="DG3" s="28">
        <v>2.1662406869982478</v>
      </c>
      <c r="DH3" s="28">
        <v>3.9348569491392169</v>
      </c>
      <c r="DI3" s="28"/>
      <c r="DJ3" s="3">
        <v>260.8</v>
      </c>
      <c r="DK3" s="3">
        <v>317.2</v>
      </c>
      <c r="DL3" s="35">
        <v>365.1</v>
      </c>
      <c r="DM3" s="3">
        <v>353.3</v>
      </c>
      <c r="DN3" s="1">
        <v>0.2856751574910984</v>
      </c>
      <c r="DO3" s="1">
        <v>4.1000000000000002E-2</v>
      </c>
      <c r="DP3" s="28"/>
      <c r="DQ3" t="s">
        <v>297</v>
      </c>
      <c r="DR3">
        <v>33</v>
      </c>
      <c r="DS3">
        <v>53</v>
      </c>
      <c r="DT3" s="28"/>
      <c r="DU3" s="2">
        <v>2209498</v>
      </c>
      <c r="DV3" s="43">
        <v>68.400000000000006</v>
      </c>
      <c r="DW3" s="43">
        <v>5.7</v>
      </c>
      <c r="DX3" s="43">
        <v>1.3</v>
      </c>
      <c r="DY3" s="43">
        <v>2.2999999999999998</v>
      </c>
      <c r="DZ3" s="43">
        <v>4.5</v>
      </c>
      <c r="EA3" s="43">
        <v>15.3</v>
      </c>
      <c r="EB3" s="43">
        <v>2.6</v>
      </c>
      <c r="EC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395.69999999999993</v>
      </c>
      <c r="ED3" s="43">
        <v>0.2</v>
      </c>
      <c r="EE3" s="43">
        <v>9.4</v>
      </c>
      <c r="EF3" s="43">
        <v>24.1</v>
      </c>
      <c r="EG3" s="43">
        <v>38.4</v>
      </c>
      <c r="EH3" s="43">
        <v>19.3</v>
      </c>
      <c r="EI3" s="43">
        <v>5.9</v>
      </c>
      <c r="EJ3" s="43">
        <v>2.7</v>
      </c>
      <c r="EK3" s="2">
        <v>1430955</v>
      </c>
      <c r="EL3" s="1">
        <v>0.64763806077217545</v>
      </c>
      <c r="EM3" s="28"/>
      <c r="EN3" s="48">
        <v>4</v>
      </c>
      <c r="EO3" s="28" t="s">
        <v>516</v>
      </c>
      <c r="EP3" s="28" t="s">
        <v>517</v>
      </c>
      <c r="EQ3" s="28" t="s">
        <v>518</v>
      </c>
      <c r="ER3" s="28"/>
      <c r="ES3" s="28" t="s">
        <v>519</v>
      </c>
      <c r="ET3" s="28"/>
      <c r="EU3" s="28"/>
      <c r="EV3" s="28"/>
      <c r="EW3" s="28"/>
      <c r="EX3" s="28"/>
    </row>
    <row r="4" spans="1:154" x14ac:dyDescent="0.3">
      <c r="A4" t="s">
        <v>157</v>
      </c>
      <c r="B4" t="s">
        <v>336</v>
      </c>
      <c r="C4" t="s">
        <v>16</v>
      </c>
      <c r="D4" s="2"/>
      <c r="E4" s="2"/>
      <c r="F4" s="2"/>
      <c r="H4" s="2">
        <v>2283371</v>
      </c>
      <c r="I4" s="12">
        <v>0.33040000000000003</v>
      </c>
      <c r="K4" s="2">
        <v>1809888</v>
      </c>
      <c r="L4" s="51">
        <v>619.6206067364019</v>
      </c>
      <c r="M4" s="51">
        <v>4.8951099387333068</v>
      </c>
      <c r="N4" s="51">
        <v>2920.9616018628635</v>
      </c>
      <c r="O4" s="51"/>
      <c r="P4" s="51"/>
      <c r="Q4" s="2">
        <v>661325</v>
      </c>
      <c r="R4" s="2">
        <v>377293</v>
      </c>
      <c r="S4" s="2">
        <f>Table1113[[#This Row],[Sum of Biden]]+Table1113[[#This Row],[Sum of Trump]]</f>
        <v>1038618</v>
      </c>
      <c r="T4" s="2">
        <v>1060656</v>
      </c>
      <c r="U4" s="1">
        <f>Table1113[[#This Row],[Total with Other]]/Table1113[[#This Row],[Sum of Population (2020)]]</f>
        <v>0.46451321313969562</v>
      </c>
      <c r="V4" s="1">
        <f>Table1113[[#This Row],[Total with Other]]/(Table1113[[#This Row],[18+]]*Table1113[[#This Row],[Sum of Population (2020)]])</f>
        <v>0.60103359173126614</v>
      </c>
      <c r="W4" s="1">
        <f>Table1113[[#This Row],[Sum of Biden]]/Table1113[[#This Row],[2 Party Vote]]</f>
        <v>0.63673554665911813</v>
      </c>
      <c r="X4" s="1">
        <f>Table1113[[#This Row],[Sum of Trump]]/Table1113[[#This Row],[2 Party Vote]]</f>
        <v>0.36326445334088181</v>
      </c>
      <c r="Y4" s="1">
        <f>Table1113[[#This Row],[Trump %]]-Table1113[[#This Row],[Biden %]]</f>
        <v>-0.27347109331823632</v>
      </c>
      <c r="Z4" s="1">
        <v>-5.5800000000000002E-2</v>
      </c>
      <c r="AB4" s="1">
        <v>0.49624568237049521</v>
      </c>
      <c r="AC4" s="1">
        <v>0.31883605423735345</v>
      </c>
      <c r="AD4" s="1">
        <v>6.6356277626369087E-2</v>
      </c>
      <c r="AE4" s="1">
        <v>6.9813008924086359E-2</v>
      </c>
      <c r="AF4" s="1">
        <v>2.391639378795649E-3</v>
      </c>
      <c r="AG4" s="1">
        <v>6.9064554117574412E-4</v>
      </c>
      <c r="AH4" s="1">
        <v>4.9229844821537978E-3</v>
      </c>
      <c r="AI4" s="1">
        <v>4.0743707439570703E-2</v>
      </c>
      <c r="AJ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1.5940535214020473</v>
      </c>
      <c r="AK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1.5921823891334714</v>
      </c>
      <c r="AL4" s="4"/>
      <c r="AM4" s="1">
        <v>5.985142142910635E-2</v>
      </c>
      <c r="AN4" s="1">
        <v>0.11586246825417333</v>
      </c>
      <c r="AO4" s="1">
        <v>5.1428786649212938E-2</v>
      </c>
      <c r="AP4" s="1">
        <f>SUM(Table1113[[#This Row],[0 to 5]:[14 to 17]])</f>
        <v>0.2271426763324926</v>
      </c>
      <c r="AQ4" s="1">
        <v>0.77285732366750737</v>
      </c>
      <c r="AR4" s="1">
        <v>9.3426779966987408E-2</v>
      </c>
      <c r="AS4" s="1">
        <v>0.33158474903990637</v>
      </c>
      <c r="AT4" s="1">
        <v>0.23571027222470636</v>
      </c>
      <c r="AU4" s="1">
        <v>0.11213552243590726</v>
      </c>
      <c r="AV4" s="38">
        <v>35.5</v>
      </c>
      <c r="AX4" s="2">
        <v>138014</v>
      </c>
      <c r="AY4" s="2">
        <v>271664</v>
      </c>
      <c r="AZ4" s="2">
        <v>381587</v>
      </c>
      <c r="BA4" s="2">
        <v>673456</v>
      </c>
      <c r="BB4" s="2">
        <f>SUM(Table1113[[#This Row],[Sum of Less than a high school diploma]:[Sum of Bachelor''s degree or higher]])</f>
        <v>1464721</v>
      </c>
      <c r="BC4" s="1">
        <f>Table1113[[#This Row],[Sum of Less than a high school diploma]]/Table1113[[#This Row],[Sum]]</f>
        <v>9.4225453175041524E-2</v>
      </c>
      <c r="BD4" s="1">
        <f>Table1113[[#This Row],[Sum of High school diploma only]]/Table1113[[#This Row],[Sum]]</f>
        <v>0.18547149935038823</v>
      </c>
      <c r="BE4" s="1">
        <f>Table1113[[#This Row],[Sum of Some college or associate''s degree]]/Table1113[[#This Row],[Sum]]</f>
        <v>0.26051855609361785</v>
      </c>
      <c r="BF4" s="1">
        <f>Table1113[[#This Row],[Sum of Bachelor''s degree or higher]]/Table1113[[#This Row],[Sum]]</f>
        <v>0.4597844913809524</v>
      </c>
      <c r="BG4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3.085862085680481</v>
      </c>
      <c r="BH4" s="4"/>
      <c r="BI4" s="2">
        <v>1148177</v>
      </c>
      <c r="BJ4" s="8">
        <v>0.50284294580249989</v>
      </c>
      <c r="BK4" s="7">
        <v>4.3</v>
      </c>
      <c r="BL4" s="7">
        <v>27.4</v>
      </c>
      <c r="BM4" s="38">
        <v>82</v>
      </c>
      <c r="BN4" s="38">
        <v>73.099999999999994</v>
      </c>
      <c r="BO4" s="38">
        <v>8.8000000000000007</v>
      </c>
      <c r="BP4" s="38">
        <v>1.7</v>
      </c>
      <c r="BQ4" s="38">
        <v>1.9</v>
      </c>
      <c r="BR4" s="38">
        <v>0.7</v>
      </c>
      <c r="BS4" s="38">
        <v>1.2</v>
      </c>
      <c r="BT4" s="7">
        <v>12.5</v>
      </c>
      <c r="BU4" s="4"/>
      <c r="BV4" s="2">
        <v>148884107</v>
      </c>
      <c r="BW4" s="4">
        <v>65.203642772024338</v>
      </c>
      <c r="BX4" s="2">
        <v>64913</v>
      </c>
      <c r="BY4" s="4">
        <v>101.798</v>
      </c>
      <c r="BZ4" s="4"/>
      <c r="CA4" s="4">
        <v>80.3</v>
      </c>
      <c r="CB4" s="4">
        <v>56.5</v>
      </c>
      <c r="CC4" s="4">
        <v>68.400000000000006</v>
      </c>
      <c r="CD4" s="4">
        <v>35.57</v>
      </c>
      <c r="CE4" s="4">
        <v>0.2</v>
      </c>
      <c r="CF4" s="4">
        <v>17665.439999999999</v>
      </c>
      <c r="CG4" s="4"/>
      <c r="CH4" s="14">
        <v>71</v>
      </c>
      <c r="CI4" s="32">
        <v>42</v>
      </c>
      <c r="CJ4" s="4"/>
      <c r="CK4" s="2">
        <v>1433</v>
      </c>
      <c r="CL4" s="2">
        <v>973089</v>
      </c>
      <c r="CM4" s="4">
        <v>62.758088808170029</v>
      </c>
      <c r="CN4" s="8">
        <v>0.42616333482381968</v>
      </c>
      <c r="CO4" s="8"/>
      <c r="CP4" s="3">
        <v>18.16870334191437</v>
      </c>
      <c r="CQ4" s="3">
        <v>0</v>
      </c>
      <c r="CR4" s="3">
        <v>0</v>
      </c>
      <c r="CS4" s="28">
        <v>0</v>
      </c>
      <c r="CT4" s="28">
        <v>7.212378753927549</v>
      </c>
      <c r="CU4" s="28">
        <v>1.6335577185674435</v>
      </c>
      <c r="CV4" s="28">
        <v>27.881564331117243</v>
      </c>
      <c r="CW4" s="28">
        <v>0</v>
      </c>
      <c r="CX4" s="28">
        <v>8.2651119638259054</v>
      </c>
      <c r="CY4" s="28">
        <v>17.313909859366479</v>
      </c>
      <c r="CZ4" s="28">
        <v>8.0255955290084167</v>
      </c>
      <c r="DA4" s="28">
        <v>20.861182577640772</v>
      </c>
      <c r="DB4" s="28">
        <v>19.726741322336149</v>
      </c>
      <c r="DC4" s="28">
        <v>16.608498169696176</v>
      </c>
      <c r="DD4" s="28">
        <v>35.623149024674817</v>
      </c>
      <c r="DE4" s="28">
        <v>0</v>
      </c>
      <c r="DF4" s="28">
        <v>0</v>
      </c>
      <c r="DG4" s="28">
        <v>13.785919517044846</v>
      </c>
      <c r="DH4" s="28">
        <v>7.212378753927549</v>
      </c>
      <c r="DI4" s="28"/>
      <c r="DJ4" s="3">
        <v>367.1</v>
      </c>
      <c r="DK4" s="3">
        <v>488.6</v>
      </c>
      <c r="DL4" s="35">
        <v>555.4</v>
      </c>
      <c r="DM4" s="3">
        <v>478.9</v>
      </c>
      <c r="DN4" s="1">
        <v>0.33903492978033845</v>
      </c>
      <c r="DO4" s="1">
        <v>-1.2999999999999999E-2</v>
      </c>
      <c r="DP4" s="28"/>
      <c r="DQ4" t="s">
        <v>297</v>
      </c>
      <c r="DR4">
        <v>28</v>
      </c>
      <c r="DS4">
        <v>42</v>
      </c>
      <c r="DT4" s="28"/>
      <c r="DU4" s="2">
        <v>862517</v>
      </c>
      <c r="DV4" s="43">
        <v>60.6</v>
      </c>
      <c r="DW4" s="43">
        <v>3.5</v>
      </c>
      <c r="DX4" s="43">
        <v>2.2999999999999998</v>
      </c>
      <c r="DY4" s="43">
        <v>3.2</v>
      </c>
      <c r="DZ4" s="43">
        <v>4.2</v>
      </c>
      <c r="EA4" s="43">
        <v>21.4</v>
      </c>
      <c r="EB4" s="43">
        <v>4.9000000000000004</v>
      </c>
      <c r="EC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361.09999999999997</v>
      </c>
      <c r="ED4" s="43">
        <v>0.6</v>
      </c>
      <c r="EE4" s="43">
        <v>22.2</v>
      </c>
      <c r="EF4" s="43">
        <v>22.9</v>
      </c>
      <c r="EG4" s="43">
        <v>32.5</v>
      </c>
      <c r="EH4" s="43">
        <v>15.4</v>
      </c>
      <c r="EI4" s="43">
        <v>4.4000000000000004</v>
      </c>
      <c r="EJ4" s="43">
        <v>2</v>
      </c>
      <c r="EK4" s="2">
        <v>509204</v>
      </c>
      <c r="EL4" s="1">
        <v>0.59036981300078728</v>
      </c>
      <c r="EM4" s="28"/>
      <c r="EN4" s="48">
        <v>1</v>
      </c>
      <c r="EO4" s="28"/>
      <c r="EP4" s="28"/>
      <c r="EQ4" s="28"/>
      <c r="ER4" s="28"/>
      <c r="ES4" s="28" t="s">
        <v>520</v>
      </c>
      <c r="ET4" s="28"/>
      <c r="EU4" s="28"/>
      <c r="EV4" s="28"/>
      <c r="EW4" s="28"/>
      <c r="EX4" s="28"/>
    </row>
    <row r="5" spans="1:154" x14ac:dyDescent="0.3">
      <c r="A5" t="s">
        <v>118</v>
      </c>
      <c r="B5" t="s">
        <v>347</v>
      </c>
      <c r="C5" t="s">
        <v>29</v>
      </c>
      <c r="D5" s="2" t="s">
        <v>30</v>
      </c>
      <c r="E5" s="2"/>
      <c r="F5" s="2"/>
      <c r="H5" s="2">
        <v>2660329</v>
      </c>
      <c r="I5" s="12">
        <v>0.18559999999999999</v>
      </c>
      <c r="K5" s="2">
        <v>1379873</v>
      </c>
      <c r="L5" s="51">
        <v>657.61402060550085</v>
      </c>
      <c r="M5" s="51">
        <v>10.297585934761088</v>
      </c>
      <c r="N5" s="51">
        <v>2098.302281830117</v>
      </c>
      <c r="O5" s="51"/>
      <c r="P5" s="51"/>
      <c r="Q5" s="2">
        <v>680904</v>
      </c>
      <c r="R5" s="2">
        <v>675531</v>
      </c>
      <c r="S5" s="2">
        <f>Table1113[[#This Row],[Sum of Biden]]+Table1113[[#This Row],[Sum of Trump]]</f>
        <v>1356435</v>
      </c>
      <c r="T5" s="2">
        <v>1377654</v>
      </c>
      <c r="U5" s="1">
        <f>Table1113[[#This Row],[Total with Other]]/Table1113[[#This Row],[Sum of Population (2020)]]</f>
        <v>0.51785098760341297</v>
      </c>
      <c r="V5" s="1">
        <f>Table1113[[#This Row],[Total with Other]]/(Table1113[[#This Row],[18+]]*Table1113[[#This Row],[Sum of Population (2020)]])</f>
        <v>0.67728338203656868</v>
      </c>
      <c r="W5" s="1">
        <f>Table1113[[#This Row],[Sum of Biden]]/Table1113[[#This Row],[2 Party Vote]]</f>
        <v>0.501980559333842</v>
      </c>
      <c r="X5" s="1">
        <f>Table1113[[#This Row],[Sum of Trump]]/Table1113[[#This Row],[2 Party Vote]]</f>
        <v>0.498019440666158</v>
      </c>
      <c r="Y5" s="1">
        <f>Table1113[[#This Row],[Trump %]]-Table1113[[#This Row],[Biden %]]</f>
        <v>-3.9611186676840049E-3</v>
      </c>
      <c r="Z5" s="1">
        <v>-1.35E-2</v>
      </c>
      <c r="AB5" s="1">
        <v>0.5779529524355822</v>
      </c>
      <c r="AC5" s="1">
        <v>0.11734789193366685</v>
      </c>
      <c r="AD5" s="1">
        <v>0.21527224640260659</v>
      </c>
      <c r="AE5" s="1">
        <v>4.2977015248865838E-2</v>
      </c>
      <c r="AF5" s="1">
        <v>3.0770630249115803E-3</v>
      </c>
      <c r="AG5" s="1">
        <v>4.0934786637291851E-4</v>
      </c>
      <c r="AH5" s="1">
        <v>4.9211958370562435E-3</v>
      </c>
      <c r="AI5" s="1">
        <v>3.8042287250937758E-2</v>
      </c>
      <c r="AJ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1.5575568103008401</v>
      </c>
      <c r="AK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1.5560881713040666</v>
      </c>
      <c r="AL5" s="4"/>
      <c r="AM5" s="1">
        <v>6.0038814748100702E-2</v>
      </c>
      <c r="AN5" s="1">
        <v>0.11987427118976637</v>
      </c>
      <c r="AO5" s="1">
        <v>5.5486746188159436E-2</v>
      </c>
      <c r="AP5" s="1">
        <f>SUM(Table1113[[#This Row],[0 to 5]:[14 to 17]])</f>
        <v>0.23539983212602653</v>
      </c>
      <c r="AQ5" s="1">
        <v>0.76460016787397345</v>
      </c>
      <c r="AR5" s="1">
        <v>8.3820083906915269E-2</v>
      </c>
      <c r="AS5" s="1">
        <v>0.2790854063538758</v>
      </c>
      <c r="AT5" s="1">
        <v>0.26303551177316792</v>
      </c>
      <c r="AU5" s="1">
        <v>0.13865916584001453</v>
      </c>
      <c r="AV5" s="38">
        <v>37.9</v>
      </c>
      <c r="AX5" s="2">
        <v>185777</v>
      </c>
      <c r="AY5" s="2">
        <v>407304</v>
      </c>
      <c r="AZ5" s="2">
        <v>535766</v>
      </c>
      <c r="BA5" s="2">
        <v>631158</v>
      </c>
      <c r="BB5" s="2">
        <f>SUM(Table1113[[#This Row],[Sum of Less than a high school diploma]:[Sum of Bachelor''s degree or higher]])</f>
        <v>1760005</v>
      </c>
      <c r="BC5" s="1">
        <f>Table1113[[#This Row],[Sum of Less than a high school diploma]]/Table1113[[#This Row],[Sum]]</f>
        <v>0.10555481376473362</v>
      </c>
      <c r="BD5" s="1">
        <f>Table1113[[#This Row],[Sum of High school diploma only]]/Table1113[[#This Row],[Sum]]</f>
        <v>0.23142206982366528</v>
      </c>
      <c r="BE5" s="1">
        <f>Table1113[[#This Row],[Sum of Some college or associate''s degree]]/Table1113[[#This Row],[Sum]]</f>
        <v>0.30441163519421821</v>
      </c>
      <c r="BF5" s="1">
        <f>Table1113[[#This Row],[Sum of Bachelor''s degree or higher]]/Table1113[[#This Row],[Sum]]</f>
        <v>0.3586114812173829</v>
      </c>
      <c r="BG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2.9160797838642507</v>
      </c>
      <c r="BH5" s="4"/>
      <c r="BI5" s="2">
        <v>1275938</v>
      </c>
      <c r="BJ5" s="8">
        <v>0.47961661884676671</v>
      </c>
      <c r="BK5" s="7">
        <v>2.9</v>
      </c>
      <c r="BL5" s="7">
        <v>27.1</v>
      </c>
      <c r="BM5" s="38">
        <v>86.6</v>
      </c>
      <c r="BN5" s="38">
        <v>77.599999999999994</v>
      </c>
      <c r="BO5" s="38">
        <v>9</v>
      </c>
      <c r="BP5" s="38">
        <v>1.4</v>
      </c>
      <c r="BQ5" s="38">
        <v>1.4</v>
      </c>
      <c r="BR5" s="38">
        <v>0.1</v>
      </c>
      <c r="BS5" s="38">
        <v>1.1000000000000001</v>
      </c>
      <c r="BT5" s="7">
        <v>9.4</v>
      </c>
      <c r="BU5" s="4"/>
      <c r="BV5" s="2">
        <v>153401791</v>
      </c>
      <c r="BW5" s="4">
        <v>57.662714273309803</v>
      </c>
      <c r="BX5" s="2">
        <v>56682</v>
      </c>
      <c r="BY5" s="4">
        <v>94.581000000000003</v>
      </c>
      <c r="BZ5" s="4"/>
      <c r="CA5" s="4">
        <v>72.2</v>
      </c>
      <c r="CB5" s="4">
        <v>50.6</v>
      </c>
      <c r="CC5" s="4">
        <v>61.4</v>
      </c>
      <c r="CD5" s="4">
        <v>43.6</v>
      </c>
      <c r="CE5" s="4">
        <v>3.5</v>
      </c>
      <c r="CF5" s="4">
        <v>16686.349999999999</v>
      </c>
      <c r="CG5" s="4"/>
      <c r="CH5" s="14">
        <v>92</v>
      </c>
      <c r="CI5" s="32">
        <v>57</v>
      </c>
      <c r="CJ5" s="4"/>
      <c r="CK5" s="2">
        <v>3361</v>
      </c>
      <c r="CL5" s="2">
        <v>1490848</v>
      </c>
      <c r="CM5" s="4">
        <v>126.33775747285392</v>
      </c>
      <c r="CN5" s="8">
        <v>0.56039986031802835</v>
      </c>
      <c r="CO5" s="8"/>
      <c r="CP5" s="3">
        <v>13.596728390728577</v>
      </c>
      <c r="CQ5" s="3">
        <v>0</v>
      </c>
      <c r="CR5" s="3">
        <v>0</v>
      </c>
      <c r="CS5" s="28">
        <v>0</v>
      </c>
      <c r="CT5" s="28">
        <v>5.4009963273086141</v>
      </c>
      <c r="CU5" s="28">
        <v>5.7546598325561495</v>
      </c>
      <c r="CV5" s="28">
        <v>11.84113671646371</v>
      </c>
      <c r="CW5" s="28">
        <v>11.279996046431672</v>
      </c>
      <c r="CX5" s="28">
        <v>6.2076951652034449</v>
      </c>
      <c r="CY5" s="28">
        <v>30.926980380578261</v>
      </c>
      <c r="CZ5" s="28">
        <v>10.514829925477693</v>
      </c>
      <c r="DA5" s="28">
        <v>20.465363013164684</v>
      </c>
      <c r="DB5" s="28">
        <v>10.116125005972384</v>
      </c>
      <c r="DC5" s="28">
        <v>17.158948515851304</v>
      </c>
      <c r="DD5" s="28">
        <v>28.793844008782798</v>
      </c>
      <c r="DE5" s="28">
        <v>0</v>
      </c>
      <c r="DF5" s="28">
        <v>0</v>
      </c>
      <c r="DG5" s="28">
        <v>2.4855541942380013</v>
      </c>
      <c r="DH5" s="28">
        <v>5.4009963273086141</v>
      </c>
      <c r="DI5" s="28"/>
      <c r="DJ5" s="3">
        <v>296.2</v>
      </c>
      <c r="DK5" s="3">
        <v>354.1</v>
      </c>
      <c r="DL5" s="35">
        <v>397.7</v>
      </c>
      <c r="DM5" s="3">
        <v>395.5</v>
      </c>
      <c r="DN5" s="1">
        <v>0.25521750062861459</v>
      </c>
      <c r="DO5" s="1">
        <v>6.8000000000000005E-2</v>
      </c>
      <c r="DP5" s="28"/>
      <c r="DQ5" t="s">
        <v>297</v>
      </c>
      <c r="DR5">
        <v>61</v>
      </c>
      <c r="DS5">
        <v>103</v>
      </c>
      <c r="DT5" s="28"/>
      <c r="DU5" s="2">
        <v>1001934</v>
      </c>
      <c r="DV5" s="43">
        <v>68.3</v>
      </c>
      <c r="DW5" s="43">
        <v>5.4</v>
      </c>
      <c r="DX5" s="43">
        <v>1.2</v>
      </c>
      <c r="DY5" s="43">
        <v>2.2000000000000002</v>
      </c>
      <c r="DZ5" s="43">
        <v>4.0999999999999996</v>
      </c>
      <c r="EA5" s="43">
        <v>12.4</v>
      </c>
      <c r="EB5" s="43">
        <v>6.4</v>
      </c>
      <c r="EC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396.5</v>
      </c>
      <c r="ED5" s="43">
        <v>0.2</v>
      </c>
      <c r="EE5" s="43">
        <v>13.8</v>
      </c>
      <c r="EF5" s="43">
        <v>23.1</v>
      </c>
      <c r="EG5" s="43">
        <v>32.1</v>
      </c>
      <c r="EH5" s="43">
        <v>18.2</v>
      </c>
      <c r="EI5" s="43">
        <v>8.9</v>
      </c>
      <c r="EJ5" s="43">
        <v>3.8</v>
      </c>
      <c r="EK5" s="2">
        <v>661182</v>
      </c>
      <c r="EL5" s="1">
        <v>0.65990574229440258</v>
      </c>
      <c r="EM5" s="28"/>
      <c r="EN5" s="48">
        <v>3</v>
      </c>
      <c r="EO5" s="28"/>
      <c r="EP5" s="28" t="s">
        <v>530</v>
      </c>
      <c r="EQ5" s="28" t="s">
        <v>531</v>
      </c>
      <c r="ER5" s="28"/>
      <c r="ES5" s="28" t="s">
        <v>532</v>
      </c>
      <c r="ET5" s="28"/>
      <c r="EU5" s="28"/>
      <c r="EV5" s="28"/>
      <c r="EW5" s="28"/>
      <c r="EX5" s="28"/>
    </row>
    <row r="6" spans="1:154" x14ac:dyDescent="0.3">
      <c r="A6" t="s">
        <v>158</v>
      </c>
      <c r="B6" t="s">
        <v>349</v>
      </c>
      <c r="C6" t="s">
        <v>13</v>
      </c>
      <c r="D6" s="2" t="s">
        <v>14</v>
      </c>
      <c r="E6" s="2" t="s">
        <v>15</v>
      </c>
      <c r="F6" s="2"/>
      <c r="H6" s="2">
        <v>9618502</v>
      </c>
      <c r="I6" s="12">
        <v>1.66E-2</v>
      </c>
      <c r="K6" s="2">
        <v>8671746</v>
      </c>
      <c r="L6" s="51">
        <v>2337.8853176153712</v>
      </c>
      <c r="M6" s="51">
        <v>38.950289344969939</v>
      </c>
      <c r="N6" s="51">
        <v>3709.226425548165</v>
      </c>
      <c r="O6" s="51"/>
      <c r="P6" s="51"/>
      <c r="Q6" s="2">
        <v>2883015</v>
      </c>
      <c r="R6" s="2">
        <v>1475610</v>
      </c>
      <c r="S6" s="2">
        <f>Table1113[[#This Row],[Sum of Biden]]+Table1113[[#This Row],[Sum of Trump]]</f>
        <v>4358625</v>
      </c>
      <c r="T6" s="2">
        <v>4439555</v>
      </c>
      <c r="U6" s="1">
        <f>Table1113[[#This Row],[Total with Other]]/Table1113[[#This Row],[Sum of Population (2020)]]</f>
        <v>0.46156407723364823</v>
      </c>
      <c r="V6" s="1">
        <f>Table1113[[#This Row],[Total with Other]]/(Table1113[[#This Row],[18+]]*Table1113[[#This Row],[Sum of Population (2020)]])</f>
        <v>0.59690877822172461</v>
      </c>
      <c r="W6" s="1">
        <f>Table1113[[#This Row],[Sum of Biden]]/Table1113[[#This Row],[2 Party Vote]]</f>
        <v>0.66145057214144365</v>
      </c>
      <c r="X6" s="1">
        <f>Table1113[[#This Row],[Sum of Trump]]/Table1113[[#This Row],[2 Party Vote]]</f>
        <v>0.3385494278585563</v>
      </c>
      <c r="Y6" s="1">
        <f>Table1113[[#This Row],[Trump %]]-Table1113[[#This Row],[Biden %]]</f>
        <v>-0.32290114428288735</v>
      </c>
      <c r="Z6" s="1">
        <v>0.1699</v>
      </c>
      <c r="AB6" s="1">
        <v>0.50163736515311841</v>
      </c>
      <c r="AC6" s="1">
        <v>0.23281962201598544</v>
      </c>
      <c r="AD6" s="1">
        <v>0.16071223980615693</v>
      </c>
      <c r="AE6" s="1">
        <v>7.0558700304891558E-2</v>
      </c>
      <c r="AF6" s="1">
        <v>1.1093203494681396E-3</v>
      </c>
      <c r="AG6" s="1">
        <v>2.0938811469810995E-4</v>
      </c>
      <c r="AH6" s="1">
        <v>3.6798869512113218E-3</v>
      </c>
      <c r="AI6" s="1">
        <v>2.9273477304470073E-2</v>
      </c>
      <c r="AJ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1.6290729070783563</v>
      </c>
      <c r="AK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1.6266969125883173</v>
      </c>
      <c r="AL6" s="4"/>
      <c r="AM6" s="1">
        <v>5.8015894782784266E-2</v>
      </c>
      <c r="AN6" s="1">
        <v>0.11456170617836332</v>
      </c>
      <c r="AO6" s="1">
        <v>5.4165087245394344E-2</v>
      </c>
      <c r="AP6" s="1">
        <f>SUM(Table1113[[#This Row],[0 to 5]:[14 to 17]])</f>
        <v>0.22674268820654195</v>
      </c>
      <c r="AQ6" s="1">
        <v>0.77325731179345802</v>
      </c>
      <c r="AR6" s="1">
        <v>8.8253971356454464E-2</v>
      </c>
      <c r="AS6" s="1">
        <v>0.27709470767901279</v>
      </c>
      <c r="AT6" s="1">
        <v>0.25804059717407141</v>
      </c>
      <c r="AU6" s="1">
        <v>0.1498680355839194</v>
      </c>
      <c r="AV6" s="38">
        <v>38.1</v>
      </c>
      <c r="AX6" s="2">
        <v>701223</v>
      </c>
      <c r="AY6" s="2">
        <v>1523101</v>
      </c>
      <c r="AZ6" s="2">
        <v>1716901</v>
      </c>
      <c r="BA6" s="2">
        <v>2521242</v>
      </c>
      <c r="BB6" s="2">
        <f>SUM(Table1113[[#This Row],[Sum of Less than a high school diploma]:[Sum of Bachelor''s degree or higher]])</f>
        <v>6462467</v>
      </c>
      <c r="BC6" s="1">
        <f>Table1113[[#This Row],[Sum of Less than a high school diploma]]/Table1113[[#This Row],[Sum]]</f>
        <v>0.10850701442653402</v>
      </c>
      <c r="BD6" s="1">
        <f>Table1113[[#This Row],[Sum of High school diploma only]]/Table1113[[#This Row],[Sum]]</f>
        <v>0.23568414353218362</v>
      </c>
      <c r="BE6" s="1">
        <f>Table1113[[#This Row],[Sum of Some college or associate''s degree]]/Table1113[[#This Row],[Sum]]</f>
        <v>0.26567269124933252</v>
      </c>
      <c r="BF6" s="1">
        <f>Table1113[[#This Row],[Sum of Bachelor''s degree or higher]]/Table1113[[#This Row],[Sum]]</f>
        <v>0.39013615079194991</v>
      </c>
      <c r="BG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2.9374379784066984</v>
      </c>
      <c r="BH6" s="4"/>
      <c r="BI6" s="2">
        <v>4654790</v>
      </c>
      <c r="BJ6" s="8">
        <v>0.48394126237120916</v>
      </c>
      <c r="BK6" s="7">
        <v>14.8</v>
      </c>
      <c r="BL6" s="7">
        <v>31.8</v>
      </c>
      <c r="BM6" s="38">
        <v>76.099999999999994</v>
      </c>
      <c r="BN6" s="38">
        <v>68.3</v>
      </c>
      <c r="BO6" s="38">
        <v>7.7</v>
      </c>
      <c r="BP6" s="38">
        <v>11.3</v>
      </c>
      <c r="BQ6" s="38">
        <v>2.9</v>
      </c>
      <c r="BR6" s="38">
        <v>0.6</v>
      </c>
      <c r="BS6" s="38">
        <v>1.3</v>
      </c>
      <c r="BT6" s="7">
        <v>7.8</v>
      </c>
      <c r="BU6" s="4"/>
      <c r="BV6" s="2">
        <v>593967185</v>
      </c>
      <c r="BW6" s="4">
        <v>61.75256656389945</v>
      </c>
      <c r="BX6" s="2">
        <v>67671</v>
      </c>
      <c r="BY6" s="4">
        <v>104.846</v>
      </c>
      <c r="BZ6" s="4"/>
      <c r="CA6" s="4">
        <v>59.5</v>
      </c>
      <c r="CB6" s="4">
        <v>43</v>
      </c>
      <c r="CC6" s="4">
        <v>51.2</v>
      </c>
      <c r="CD6" s="4">
        <v>37.86</v>
      </c>
      <c r="CE6" s="4">
        <v>38.4</v>
      </c>
      <c r="CF6" s="4">
        <v>14763.45</v>
      </c>
      <c r="CG6" s="4"/>
      <c r="CH6" s="14">
        <v>27</v>
      </c>
      <c r="CI6" s="32">
        <v>18</v>
      </c>
      <c r="CJ6" s="4"/>
      <c r="CK6" s="2">
        <v>6291</v>
      </c>
      <c r="CL6" s="2">
        <v>5037573</v>
      </c>
      <c r="CM6" s="4">
        <v>65.405195112502966</v>
      </c>
      <c r="CN6" s="8">
        <v>0.52373779201792547</v>
      </c>
      <c r="CO6" s="8"/>
      <c r="CP6" s="3">
        <v>29.770528572519829</v>
      </c>
      <c r="CQ6" s="3">
        <v>0</v>
      </c>
      <c r="CR6" s="3">
        <v>0</v>
      </c>
      <c r="CS6" s="28">
        <v>68.475601891905654</v>
      </c>
      <c r="CT6" s="28">
        <v>2.378368040041611</v>
      </c>
      <c r="CU6" s="28">
        <v>11.266883018451862</v>
      </c>
      <c r="CV6" s="28">
        <v>16.400141371297252</v>
      </c>
      <c r="CW6" s="28">
        <v>42.646841262700121</v>
      </c>
      <c r="CX6" s="28">
        <v>6.9102211083725429</v>
      </c>
      <c r="CY6" s="28">
        <v>28.570309688247381</v>
      </c>
      <c r="CZ6" s="28">
        <v>6.9744479511004158</v>
      </c>
      <c r="DA6" s="28">
        <v>31.443521986349786</v>
      </c>
      <c r="DB6" s="28">
        <v>27.398964495671336</v>
      </c>
      <c r="DC6" s="28">
        <v>32.009763439659736</v>
      </c>
      <c r="DD6" s="28">
        <v>62.049333750412309</v>
      </c>
      <c r="DE6" s="28">
        <v>0</v>
      </c>
      <c r="DF6" s="28">
        <v>0</v>
      </c>
      <c r="DG6" s="28">
        <v>1.8133251852529602</v>
      </c>
      <c r="DH6" s="28">
        <v>2.378368040041611</v>
      </c>
      <c r="DI6" s="28"/>
      <c r="DJ6" s="3">
        <v>287.60000000000002</v>
      </c>
      <c r="DK6" s="3">
        <v>330.4</v>
      </c>
      <c r="DL6" s="35">
        <v>345.6</v>
      </c>
      <c r="DM6" s="3">
        <v>323.2</v>
      </c>
      <c r="DN6" s="1">
        <v>0.16782407407407407</v>
      </c>
      <c r="DO6" s="1">
        <v>1.6E-2</v>
      </c>
      <c r="DP6" s="28"/>
      <c r="DQ6" t="s">
        <v>296</v>
      </c>
      <c r="DR6">
        <v>21</v>
      </c>
      <c r="DS6">
        <v>29</v>
      </c>
      <c r="DT6" s="28"/>
      <c r="DU6" s="2">
        <v>3620900</v>
      </c>
      <c r="DV6" s="43">
        <v>53.8</v>
      </c>
      <c r="DW6" s="43">
        <v>7.5</v>
      </c>
      <c r="DX6" s="43">
        <v>6</v>
      </c>
      <c r="DY6" s="43">
        <v>7</v>
      </c>
      <c r="DZ6" s="43">
        <v>7.2</v>
      </c>
      <c r="EA6" s="43">
        <v>17.399999999999999</v>
      </c>
      <c r="EB6" s="43">
        <v>1</v>
      </c>
      <c r="EC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502.6</v>
      </c>
      <c r="ED6" s="43">
        <v>0.1</v>
      </c>
      <c r="EE6" s="43">
        <v>3.5</v>
      </c>
      <c r="EF6" s="43">
        <v>11.7</v>
      </c>
      <c r="EG6" s="43">
        <v>20.8</v>
      </c>
      <c r="EH6" s="43">
        <v>25.8</v>
      </c>
      <c r="EI6" s="43">
        <v>18.5</v>
      </c>
      <c r="EJ6" s="43">
        <v>19.600000000000001</v>
      </c>
      <c r="EK6" s="2">
        <v>2356248</v>
      </c>
      <c r="EL6" s="1">
        <v>0.65073545251180642</v>
      </c>
      <c r="EM6" s="28"/>
      <c r="EN6" s="48">
        <v>6</v>
      </c>
      <c r="EO6" s="28" t="s">
        <v>533</v>
      </c>
      <c r="EP6" s="28" t="s">
        <v>534</v>
      </c>
      <c r="EQ6" s="28" t="s">
        <v>535</v>
      </c>
      <c r="ER6" s="28" t="s">
        <v>536</v>
      </c>
      <c r="ES6" s="28" t="s">
        <v>537</v>
      </c>
      <c r="ET6" s="28"/>
      <c r="EU6" s="28"/>
      <c r="EV6" s="28"/>
      <c r="EW6" s="28"/>
      <c r="EX6" s="28"/>
    </row>
    <row r="7" spans="1:154" x14ac:dyDescent="0.3">
      <c r="A7" t="s">
        <v>100</v>
      </c>
      <c r="B7" t="s">
        <v>358</v>
      </c>
      <c r="C7" t="s">
        <v>27</v>
      </c>
      <c r="D7" s="2"/>
      <c r="E7" s="2"/>
      <c r="F7" s="2"/>
      <c r="H7" s="2">
        <v>2963821</v>
      </c>
      <c r="I7" s="12">
        <v>0.1653</v>
      </c>
      <c r="K7" s="2">
        <v>2686147</v>
      </c>
      <c r="L7" s="51">
        <v>644.54055038092838</v>
      </c>
      <c r="M7" s="51">
        <v>11.326242824291079</v>
      </c>
      <c r="N7" s="51">
        <v>4167.5376334545072</v>
      </c>
      <c r="O7" s="51"/>
      <c r="P7" s="51"/>
      <c r="Q7" s="2">
        <v>1028448</v>
      </c>
      <c r="R7" s="2">
        <v>606185</v>
      </c>
      <c r="S7" s="2">
        <f>Table1113[[#This Row],[Sum of Biden]]+Table1113[[#This Row],[Sum of Trump]]</f>
        <v>1634633</v>
      </c>
      <c r="T7" s="2">
        <v>1678340</v>
      </c>
      <c r="U7" s="1">
        <f>Table1113[[#This Row],[Total with Other]]/Table1113[[#This Row],[Sum of Population (2020)]]</f>
        <v>0.56627576361730347</v>
      </c>
      <c r="V7" s="1">
        <f>Table1113[[#This Row],[Total with Other]]/(Table1113[[#This Row],[18+]]*Table1113[[#This Row],[Sum of Population (2020)]])</f>
        <v>0.72633369700363659</v>
      </c>
      <c r="W7" s="1">
        <f>Table1113[[#This Row],[Sum of Biden]]/Table1113[[#This Row],[2 Party Vote]]</f>
        <v>0.6291614080958845</v>
      </c>
      <c r="X7" s="1">
        <f>Table1113[[#This Row],[Sum of Trump]]/Table1113[[#This Row],[2 Party Vote]]</f>
        <v>0.3708385919041155</v>
      </c>
      <c r="Y7" s="1">
        <f>Table1113[[#This Row],[Trump %]]-Table1113[[#This Row],[Biden %]]</f>
        <v>-0.258322816191769</v>
      </c>
      <c r="Z7" s="1">
        <v>0.13500000000000001</v>
      </c>
      <c r="AB7" s="1">
        <v>0.61211962530800612</v>
      </c>
      <c r="AC7" s="1">
        <v>0.23338487715688633</v>
      </c>
      <c r="AD7" s="1">
        <v>5.3297753136913463E-2</v>
      </c>
      <c r="AE7" s="1">
        <v>4.544235296261144E-2</v>
      </c>
      <c r="AF7" s="1">
        <v>4.6018298675932186E-3</v>
      </c>
      <c r="AG7" s="1">
        <v>1.5712824762359131E-3</v>
      </c>
      <c r="AH7" s="1">
        <v>4.9510412403448115E-3</v>
      </c>
      <c r="AI7" s="1">
        <v>4.4631237851408705E-2</v>
      </c>
      <c r="AJ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1.5101753046467961</v>
      </c>
      <c r="AK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1.5113492171741663</v>
      </c>
      <c r="AL7" s="4"/>
      <c r="AM7" s="1">
        <v>5.6726772635729353E-2</v>
      </c>
      <c r="AN7" s="1">
        <v>0.11160862953599425</v>
      </c>
      <c r="AO7" s="1">
        <v>5.2028783114769751E-2</v>
      </c>
      <c r="AP7" s="1">
        <f>SUM(Table1113[[#This Row],[0 to 5]:[14 to 17]])</f>
        <v>0.22036418528649335</v>
      </c>
      <c r="AQ7" s="1">
        <v>0.77963581471350663</v>
      </c>
      <c r="AR7" s="1">
        <v>7.8966307344471881E-2</v>
      </c>
      <c r="AS7" s="1">
        <v>0.32043264421164436</v>
      </c>
      <c r="AT7" s="1">
        <v>0.24743565822632338</v>
      </c>
      <c r="AU7" s="1">
        <v>0.13280120493106704</v>
      </c>
      <c r="AV7" s="38">
        <v>36.9</v>
      </c>
      <c r="AX7" s="2">
        <v>170737</v>
      </c>
      <c r="AY7" s="2">
        <v>404945</v>
      </c>
      <c r="AZ7" s="2">
        <v>550705</v>
      </c>
      <c r="BA7" s="2">
        <v>911121</v>
      </c>
      <c r="BB7" s="2">
        <f>SUM(Table1113[[#This Row],[Sum of Less than a high school diploma]:[Sum of Bachelor''s degree or higher]])</f>
        <v>2037508</v>
      </c>
      <c r="BC7" s="1">
        <f>Table1113[[#This Row],[Sum of Less than a high school diploma]]/Table1113[[#This Row],[Sum]]</f>
        <v>8.3796971594712763E-2</v>
      </c>
      <c r="BD7" s="1">
        <f>Table1113[[#This Row],[Sum of High school diploma only]]/Table1113[[#This Row],[Sum]]</f>
        <v>0.19874523192056179</v>
      </c>
      <c r="BE7" s="1">
        <f>Table1113[[#This Row],[Sum of Some college or associate''s degree]]/Table1113[[#This Row],[Sum]]</f>
        <v>0.27028360134046098</v>
      </c>
      <c r="BF7" s="1">
        <f>Table1113[[#This Row],[Sum of Bachelor''s degree or higher]]/Table1113[[#This Row],[Sum]]</f>
        <v>0.44717419514426449</v>
      </c>
      <c r="BG7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3.0808350200342769</v>
      </c>
      <c r="BH7" s="4"/>
      <c r="BI7" s="2">
        <v>1574045</v>
      </c>
      <c r="BJ7" s="8">
        <v>0.5310863915195958</v>
      </c>
      <c r="BK7" s="7">
        <v>6.8</v>
      </c>
      <c r="BL7" s="7">
        <v>27.8</v>
      </c>
      <c r="BM7" s="38">
        <v>80.599999999999994</v>
      </c>
      <c r="BN7" s="38">
        <v>72.7</v>
      </c>
      <c r="BO7" s="38">
        <v>7.9</v>
      </c>
      <c r="BP7" s="38">
        <v>3.8</v>
      </c>
      <c r="BQ7" s="38">
        <v>2.2000000000000002</v>
      </c>
      <c r="BR7" s="38">
        <v>0.8</v>
      </c>
      <c r="BS7" s="38">
        <v>1.1000000000000001</v>
      </c>
      <c r="BT7" s="7">
        <v>11.4</v>
      </c>
      <c r="BU7" s="4"/>
      <c r="BV7" s="2">
        <v>196695234</v>
      </c>
      <c r="BW7" s="4">
        <v>66.365422878102294</v>
      </c>
      <c r="BX7" s="2">
        <v>69822</v>
      </c>
      <c r="BY7" s="4">
        <v>107.292</v>
      </c>
      <c r="BZ7" s="4"/>
      <c r="CA7" s="4">
        <v>66.2</v>
      </c>
      <c r="CB7" s="4">
        <v>36.5</v>
      </c>
      <c r="CC7" s="4">
        <v>51.3</v>
      </c>
      <c r="CD7" s="4">
        <v>15.36</v>
      </c>
      <c r="CE7" s="4">
        <v>49</v>
      </c>
      <c r="CF7" s="4">
        <v>17102.48</v>
      </c>
      <c r="CG7" s="4"/>
      <c r="CH7" s="14">
        <v>18</v>
      </c>
      <c r="CI7" s="32">
        <v>14</v>
      </c>
      <c r="CJ7" s="4"/>
      <c r="CK7" s="2">
        <v>1665</v>
      </c>
      <c r="CL7" s="2">
        <v>1018958</v>
      </c>
      <c r="CM7" s="4">
        <v>56.177481703517188</v>
      </c>
      <c r="CN7" s="8">
        <v>0.34379876517508984</v>
      </c>
      <c r="CO7" s="8"/>
      <c r="CP7" s="3">
        <v>17.253728079961377</v>
      </c>
      <c r="CQ7" s="3">
        <v>3.3841659033654268</v>
      </c>
      <c r="CR7" s="3">
        <v>0</v>
      </c>
      <c r="CS7" s="28">
        <v>18.166596374140642</v>
      </c>
      <c r="CT7" s="28">
        <v>2.7287651806025885</v>
      </c>
      <c r="CU7" s="28">
        <v>4.893187591931186</v>
      </c>
      <c r="CV7" s="28">
        <v>43.734531017980657</v>
      </c>
      <c r="CW7" s="28">
        <v>0</v>
      </c>
      <c r="CX7" s="28">
        <v>0</v>
      </c>
      <c r="CY7" s="28">
        <v>9.4934767275964553</v>
      </c>
      <c r="CZ7" s="28">
        <v>4.9977639412912191</v>
      </c>
      <c r="DA7" s="28">
        <v>18.97763215688353</v>
      </c>
      <c r="DB7" s="28">
        <v>7.7640457206159699</v>
      </c>
      <c r="DC7" s="28">
        <v>10.010135386483592</v>
      </c>
      <c r="DD7" s="28">
        <v>29.763935969713806</v>
      </c>
      <c r="DE7" s="28">
        <v>0</v>
      </c>
      <c r="DF7" s="28">
        <v>0</v>
      </c>
      <c r="DG7" s="28">
        <v>7.3735991503161307</v>
      </c>
      <c r="DH7" s="28">
        <v>2.7287651806025885</v>
      </c>
      <c r="DI7" s="28"/>
      <c r="DJ7" s="3">
        <v>492.7</v>
      </c>
      <c r="DK7" s="3">
        <v>607.1</v>
      </c>
      <c r="DL7" s="35">
        <v>670.1</v>
      </c>
      <c r="DM7" s="3">
        <v>640</v>
      </c>
      <c r="DN7" s="1">
        <v>0.26473660647664532</v>
      </c>
      <c r="DO7" s="1">
        <v>3.5999999999999997E-2</v>
      </c>
      <c r="DP7" s="28"/>
      <c r="DQ7" t="s">
        <v>297</v>
      </c>
      <c r="DR7">
        <v>34</v>
      </c>
      <c r="DS7">
        <v>55</v>
      </c>
      <c r="DT7" s="28"/>
      <c r="DU7" s="2">
        <v>1155612</v>
      </c>
      <c r="DV7" s="43">
        <v>59.5</v>
      </c>
      <c r="DW7" s="43">
        <v>8.5</v>
      </c>
      <c r="DX7" s="43">
        <v>1.2</v>
      </c>
      <c r="DY7" s="43">
        <v>2.7</v>
      </c>
      <c r="DZ7" s="43">
        <v>4.7</v>
      </c>
      <c r="EA7" s="43">
        <v>21.8</v>
      </c>
      <c r="EB7" s="43">
        <v>1.6</v>
      </c>
      <c r="EC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430.90000000000003</v>
      </c>
      <c r="ED7" s="43">
        <v>0.3</v>
      </c>
      <c r="EE7" s="43">
        <v>10.5</v>
      </c>
      <c r="EF7" s="43">
        <v>16.100000000000001</v>
      </c>
      <c r="EG7" s="43">
        <v>29</v>
      </c>
      <c r="EH7" s="43">
        <v>26.2</v>
      </c>
      <c r="EI7" s="43">
        <v>11.7</v>
      </c>
      <c r="EJ7" s="43">
        <v>6.3</v>
      </c>
      <c r="EK7" s="2">
        <v>744062</v>
      </c>
      <c r="EL7" s="1">
        <v>0.64386835719947522</v>
      </c>
      <c r="EM7" s="28"/>
      <c r="EN7" s="48">
        <v>5</v>
      </c>
      <c r="EO7" s="28" t="s">
        <v>551</v>
      </c>
      <c r="EP7" s="28" t="s">
        <v>552</v>
      </c>
      <c r="EQ7" s="28" t="s">
        <v>553</v>
      </c>
      <c r="ER7" s="28" t="s">
        <v>554</v>
      </c>
      <c r="ES7" s="28" t="s">
        <v>555</v>
      </c>
      <c r="ET7" s="28"/>
      <c r="EU7" s="28"/>
      <c r="EV7" s="28"/>
      <c r="EW7" s="28"/>
      <c r="EX7" s="28"/>
    </row>
    <row r="8" spans="1:154" x14ac:dyDescent="0.3">
      <c r="A8" t="s">
        <v>37</v>
      </c>
      <c r="B8" t="s">
        <v>354</v>
      </c>
      <c r="C8" t="s">
        <v>34</v>
      </c>
      <c r="D8" s="2"/>
      <c r="E8" s="2"/>
      <c r="F8" s="2"/>
      <c r="H8" s="2">
        <v>2138926</v>
      </c>
      <c r="I8" s="12">
        <v>0.1246</v>
      </c>
      <c r="K8" s="2">
        <v>1567254</v>
      </c>
      <c r="L8" s="51">
        <v>516.1602509355256</v>
      </c>
      <c r="M8" s="51">
        <v>7.8620101714756983</v>
      </c>
      <c r="N8" s="51">
        <v>3036.3709664961557</v>
      </c>
      <c r="O8" s="51"/>
      <c r="P8" s="51"/>
      <c r="Q8" s="2">
        <v>567327</v>
      </c>
      <c r="R8" s="2">
        <v>480172</v>
      </c>
      <c r="S8" s="2">
        <f>Table1113[[#This Row],[Sum of Biden]]+Table1113[[#This Row],[Sum of Trump]]</f>
        <v>1047499</v>
      </c>
      <c r="T8" s="2">
        <v>1064695</v>
      </c>
      <c r="U8" s="1">
        <f>Table1113[[#This Row],[Total with Other]]/Table1113[[#This Row],[Sum of Population (2020)]]</f>
        <v>0.49777084387211151</v>
      </c>
      <c r="V8" s="1">
        <f>Table1113[[#This Row],[Total with Other]]/(Table1113[[#This Row],[18+]]*Table1113[[#This Row],[Sum of Population (2020)]])</f>
        <v>0.65147130900028327</v>
      </c>
      <c r="W8" s="1">
        <f>Table1113[[#This Row],[Sum of Biden]]/Table1113[[#This Row],[2 Party Vote]]</f>
        <v>0.54160147169591566</v>
      </c>
      <c r="X8" s="1">
        <f>Table1113[[#This Row],[Sum of Trump]]/Table1113[[#This Row],[2 Party Vote]]</f>
        <v>0.45839852830408429</v>
      </c>
      <c r="Y8" s="1">
        <f>Table1113[[#This Row],[Trump %]]-Table1113[[#This Row],[Biden %]]</f>
        <v>-8.3202943391831374E-2</v>
      </c>
      <c r="Z8" s="1">
        <v>-8.0299999999999996E-2</v>
      </c>
      <c r="AB8" s="1">
        <v>0.69145356127327451</v>
      </c>
      <c r="AC8" s="1">
        <v>5.1879775176887841E-2</v>
      </c>
      <c r="AD8" s="1">
        <v>0.15460375908282942</v>
      </c>
      <c r="AE8" s="1">
        <v>4.8975046355039867E-2</v>
      </c>
      <c r="AF8" s="1">
        <v>1.6611140357356917E-3</v>
      </c>
      <c r="AG8" s="1">
        <v>2.8191718647582948E-4</v>
      </c>
      <c r="AH8" s="1">
        <v>4.7210609436698601E-3</v>
      </c>
      <c r="AI8" s="1">
        <v>4.6423765946086964E-2</v>
      </c>
      <c r="AJ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1.4398068189672859</v>
      </c>
      <c r="AK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1.4370036620522539</v>
      </c>
      <c r="AL8" s="4"/>
      <c r="AM8" s="1">
        <v>6.4291611771515239E-2</v>
      </c>
      <c r="AN8" s="1">
        <v>0.11946462850982222</v>
      </c>
      <c r="AO8" s="1">
        <v>5.2171977899188655E-2</v>
      </c>
      <c r="AP8" s="1">
        <f>SUM(Table1113[[#This Row],[0 to 5]:[14 to 17]])</f>
        <v>0.23592821818052612</v>
      </c>
      <c r="AQ8" s="1">
        <v>0.76407178181947388</v>
      </c>
      <c r="AR8" s="1">
        <v>8.9900258353958956E-2</v>
      </c>
      <c r="AS8" s="1">
        <v>0.29214474928071377</v>
      </c>
      <c r="AT8" s="1">
        <v>0.24662798058464855</v>
      </c>
      <c r="AU8" s="1">
        <v>0.13539879360015261</v>
      </c>
      <c r="AV8" s="38">
        <v>36.299999999999997</v>
      </c>
      <c r="AX8" s="2">
        <v>117708</v>
      </c>
      <c r="AY8" s="2">
        <v>386734</v>
      </c>
      <c r="AZ8" s="2">
        <v>381834</v>
      </c>
      <c r="BA8" s="2">
        <v>527788</v>
      </c>
      <c r="BB8" s="2">
        <f>SUM(Table1113[[#This Row],[Sum of Less than a high school diploma]:[Sum of Bachelor''s degree or higher]])</f>
        <v>1414064</v>
      </c>
      <c r="BC8" s="1">
        <f>Table1113[[#This Row],[Sum of Less than a high school diploma]]/Table1113[[#This Row],[Sum]]</f>
        <v>8.3240928274816411E-2</v>
      </c>
      <c r="BD8" s="1">
        <f>Table1113[[#This Row],[Sum of High school diploma only]]/Table1113[[#This Row],[Sum]]</f>
        <v>0.2734911574016452</v>
      </c>
      <c r="BE8" s="1">
        <f>Table1113[[#This Row],[Sum of Some college or associate''s degree]]/Table1113[[#This Row],[Sum]]</f>
        <v>0.27002596770726078</v>
      </c>
      <c r="BF8" s="1">
        <f>Table1113[[#This Row],[Sum of Bachelor''s degree or higher]]/Table1113[[#This Row],[Sum]]</f>
        <v>0.37324194661627763</v>
      </c>
      <c r="BG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2.9332689326649999</v>
      </c>
      <c r="BH8" s="4"/>
      <c r="BI8" s="2">
        <v>1050158</v>
      </c>
      <c r="BJ8" s="8">
        <v>0.49097444231357235</v>
      </c>
      <c r="BK8" s="7">
        <v>4</v>
      </c>
      <c r="BL8" s="7">
        <v>24.1</v>
      </c>
      <c r="BM8" s="38">
        <v>87.1</v>
      </c>
      <c r="BN8" s="38">
        <v>80</v>
      </c>
      <c r="BO8" s="38">
        <v>7.1</v>
      </c>
      <c r="BP8" s="38">
        <v>1.5</v>
      </c>
      <c r="BQ8" s="38">
        <v>2.2000000000000002</v>
      </c>
      <c r="BR8" s="38">
        <v>0.3</v>
      </c>
      <c r="BS8" s="38">
        <v>1</v>
      </c>
      <c r="BT8" s="7">
        <v>8</v>
      </c>
      <c r="BU8" s="4"/>
      <c r="BV8" s="2">
        <v>117134101</v>
      </c>
      <c r="BW8" s="4">
        <v>54.763045098334395</v>
      </c>
      <c r="BX8" s="2">
        <v>56252</v>
      </c>
      <c r="BY8" s="4">
        <v>94.23</v>
      </c>
      <c r="BZ8" s="4"/>
      <c r="CA8" s="4">
        <v>63</v>
      </c>
      <c r="CB8" s="4">
        <v>44</v>
      </c>
      <c r="CC8" s="4">
        <v>53.5</v>
      </c>
      <c r="CD8" s="4">
        <v>41.57</v>
      </c>
      <c r="CE8" s="4">
        <v>28.2</v>
      </c>
      <c r="CF8" s="4">
        <v>14601.45</v>
      </c>
      <c r="CG8" s="4"/>
      <c r="CH8" s="14">
        <v>103</v>
      </c>
      <c r="CI8" s="32">
        <v>65</v>
      </c>
      <c r="CJ8" s="4"/>
      <c r="CK8" s="2">
        <v>1913</v>
      </c>
      <c r="CL8" s="2">
        <v>923093</v>
      </c>
      <c r="CM8" s="4">
        <v>89.437409241834459</v>
      </c>
      <c r="CN8" s="8">
        <v>0.43156846005892679</v>
      </c>
      <c r="CO8" s="8"/>
      <c r="CP8" s="3">
        <v>14.287129354580232</v>
      </c>
      <c r="CQ8" s="3">
        <v>0</v>
      </c>
      <c r="CR8" s="3">
        <v>0</v>
      </c>
      <c r="CS8" s="28">
        <v>13.874876688316805</v>
      </c>
      <c r="CT8" s="28">
        <v>0</v>
      </c>
      <c r="CU8" s="28">
        <v>4.8454554054699859</v>
      </c>
      <c r="CV8" s="28">
        <v>27.039645669462242</v>
      </c>
      <c r="CW8" s="28">
        <v>14.825794070766067</v>
      </c>
      <c r="CX8" s="28">
        <v>3.1751695441283325</v>
      </c>
      <c r="CY8" s="28">
        <v>32.636254195542953</v>
      </c>
      <c r="CZ8" s="28">
        <v>6.4765792268127758</v>
      </c>
      <c r="DA8" s="28">
        <v>19.384218401235771</v>
      </c>
      <c r="DB8" s="28">
        <v>13.869360222705369</v>
      </c>
      <c r="DC8" s="28">
        <v>17.489109334648401</v>
      </c>
      <c r="DD8" s="28">
        <v>24.884499817056973</v>
      </c>
      <c r="DE8" s="28">
        <v>0</v>
      </c>
      <c r="DF8" s="28">
        <v>0</v>
      </c>
      <c r="DG8" s="28">
        <v>0.74624352613442257</v>
      </c>
      <c r="DH8" s="28">
        <v>0</v>
      </c>
      <c r="DI8" s="28"/>
      <c r="DJ8" s="3">
        <v>240.8</v>
      </c>
      <c r="DK8" s="3">
        <v>274.10000000000002</v>
      </c>
      <c r="DL8" s="35">
        <v>301.10000000000002</v>
      </c>
      <c r="DM8" s="3">
        <v>286.7</v>
      </c>
      <c r="DN8" s="1">
        <v>0.20026569246097647</v>
      </c>
      <c r="DO8" s="1">
        <v>5.0999999999999997E-2</v>
      </c>
      <c r="DP8" s="28"/>
      <c r="DQ8" t="s">
        <v>297</v>
      </c>
      <c r="DR8">
        <v>58</v>
      </c>
      <c r="DS8">
        <v>98</v>
      </c>
      <c r="DT8" s="28"/>
      <c r="DU8" s="2">
        <v>832741</v>
      </c>
      <c r="DV8" s="43">
        <v>63.4</v>
      </c>
      <c r="DW8" s="43">
        <v>7.3</v>
      </c>
      <c r="DX8" s="43">
        <v>2.7</v>
      </c>
      <c r="DY8" s="43">
        <v>6.4</v>
      </c>
      <c r="DZ8" s="43">
        <v>7.2</v>
      </c>
      <c r="EA8" s="43">
        <v>10.8</v>
      </c>
      <c r="EB8" s="43">
        <v>2.2000000000000002</v>
      </c>
      <c r="EC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454.59999999999997</v>
      </c>
      <c r="ED8" s="43">
        <v>0.2</v>
      </c>
      <c r="EE8" s="43">
        <v>8</v>
      </c>
      <c r="EF8" s="43">
        <v>14.6</v>
      </c>
      <c r="EG8" s="43">
        <v>28.1</v>
      </c>
      <c r="EH8" s="43">
        <v>24.4</v>
      </c>
      <c r="EI8" s="43">
        <v>13.4</v>
      </c>
      <c r="EJ8" s="43">
        <v>11.4</v>
      </c>
      <c r="EK8" s="2">
        <v>513798</v>
      </c>
      <c r="EL8" s="1">
        <v>0.61699616087114717</v>
      </c>
      <c r="EM8" s="28"/>
      <c r="EN8" s="48">
        <v>2</v>
      </c>
      <c r="EO8" s="28"/>
      <c r="EP8" s="28"/>
      <c r="EQ8" s="28"/>
      <c r="ER8" s="28" t="s">
        <v>544</v>
      </c>
      <c r="ES8" s="28" t="s">
        <v>545</v>
      </c>
      <c r="ET8" s="28"/>
      <c r="EU8" s="28"/>
      <c r="EV8" s="28"/>
      <c r="EW8" s="28"/>
      <c r="EX8" s="28"/>
    </row>
    <row r="9" spans="1:154" x14ac:dyDescent="0.3">
      <c r="A9" t="s">
        <v>130</v>
      </c>
      <c r="B9" t="s">
        <v>440</v>
      </c>
      <c r="C9" t="s">
        <v>17</v>
      </c>
      <c r="D9" s="2" t="s">
        <v>18</v>
      </c>
      <c r="E9" s="2" t="s">
        <v>19</v>
      </c>
      <c r="F9" s="2" t="s">
        <v>302</v>
      </c>
      <c r="H9" s="2">
        <v>6385162</v>
      </c>
      <c r="I9" s="12">
        <v>0.13020000000000001</v>
      </c>
      <c r="K9" s="2">
        <v>5174759</v>
      </c>
      <c r="L9" s="51">
        <v>1294.5089286127966</v>
      </c>
      <c r="M9" s="51">
        <v>26.076895336966814</v>
      </c>
      <c r="N9" s="51">
        <v>3997.4687587093758</v>
      </c>
      <c r="O9"/>
      <c r="P9" s="51"/>
      <c r="Q9" s="2">
        <v>2320658</v>
      </c>
      <c r="R9" s="2">
        <v>818418</v>
      </c>
      <c r="S9" s="2">
        <f>Table1113[[#This Row],[Sum of Biden]]+Table1113[[#This Row],[Sum of Trump]]</f>
        <v>3139076</v>
      </c>
      <c r="T9" s="2">
        <v>3209359</v>
      </c>
      <c r="U9" s="1">
        <f>Table1113[[#This Row],[Total with Other]]/Table1113[[#This Row],[Sum of Population (2020)]]</f>
        <v>0.50262765455285241</v>
      </c>
      <c r="V9" s="1">
        <f>Table1113[[#This Row],[Total with Other]]/(Table1113[[#This Row],[18+]]*Table1113[[#This Row],[Sum of Population (2020)]])</f>
        <v>0.65315970603977946</v>
      </c>
      <c r="W9" s="1">
        <f>Table1113[[#This Row],[Sum of Biden]]/Table1113[[#This Row],[2 Party Vote]]</f>
        <v>0.73928060359163017</v>
      </c>
      <c r="X9" s="1">
        <f>Table1113[[#This Row],[Sum of Trump]]/Table1113[[#This Row],[2 Party Vote]]</f>
        <v>0.26071939640836983</v>
      </c>
      <c r="Y9" s="1">
        <f>Table1113[[#This Row],[Trump %]]-Table1113[[#This Row],[Biden %]]</f>
        <v>-0.47856120718326034</v>
      </c>
      <c r="Z9" s="1">
        <v>0.33210000000000001</v>
      </c>
      <c r="AB9" s="1">
        <v>0.42337516260354868</v>
      </c>
      <c r="AC9" s="1">
        <v>0.17148351130323711</v>
      </c>
      <c r="AD9" s="1">
        <v>0.24054565882588413</v>
      </c>
      <c r="AE9" s="1">
        <v>0.10880741945153467</v>
      </c>
      <c r="AF9" s="1">
        <v>1.7357429615724707E-3</v>
      </c>
      <c r="AG9" s="1">
        <v>5.8667266390422044E-4</v>
      </c>
      <c r="AH9" s="1">
        <v>6.3541065990181615E-3</v>
      </c>
      <c r="AI9" s="1">
        <v>4.7111725591300578E-2</v>
      </c>
      <c r="AJ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1.6658523777644914</v>
      </c>
      <c r="AK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1.6617769551318351</v>
      </c>
      <c r="AL9" s="4"/>
      <c r="AM9" s="1">
        <v>6.2437726717035527E-2</v>
      </c>
      <c r="AN9" s="1">
        <v>0.11661442575771766</v>
      </c>
      <c r="AO9" s="1">
        <v>5.1415296902412186E-2</v>
      </c>
      <c r="AP9" s="1">
        <f>SUM(Table1113[[#This Row],[0 to 5]:[14 to 17]])</f>
        <v>0.2304674493771654</v>
      </c>
      <c r="AQ9" s="1">
        <v>0.76953255062283465</v>
      </c>
      <c r="AR9" s="1">
        <v>8.5162757029500588E-2</v>
      </c>
      <c r="AS9" s="1">
        <v>0.29097037788547886</v>
      </c>
      <c r="AT9" s="1">
        <v>0.25944071583461781</v>
      </c>
      <c r="AU9" s="1">
        <v>0.13395869987323736</v>
      </c>
      <c r="AV9" s="38">
        <v>37.6</v>
      </c>
      <c r="AX9" s="2">
        <v>353260</v>
      </c>
      <c r="AY9" s="2">
        <v>735046</v>
      </c>
      <c r="AZ9" s="2">
        <v>888681</v>
      </c>
      <c r="BA9" s="2">
        <v>2095233</v>
      </c>
      <c r="BB9" s="2">
        <f>SUM(Table1113[[#This Row],[Sum of Less than a high school diploma]:[Sum of Bachelor''s degree or higher]])</f>
        <v>4072220</v>
      </c>
      <c r="BC9" s="1">
        <f>Table1113[[#This Row],[Sum of Less than a high school diploma]]/Table1113[[#This Row],[Sum]]</f>
        <v>8.6748751295362234E-2</v>
      </c>
      <c r="BD9" s="1">
        <f>Table1113[[#This Row],[Sum of High school diploma only]]/Table1113[[#This Row],[Sum]]</f>
        <v>0.18050252687723159</v>
      </c>
      <c r="BE9" s="1">
        <f>Table1113[[#This Row],[Sum of Some college or associate''s degree]]/Table1113[[#This Row],[Sum]]</f>
        <v>0.21823010544616941</v>
      </c>
      <c r="BF9" s="1">
        <f>Table1113[[#This Row],[Sum of Bachelor''s degree or higher]]/Table1113[[#This Row],[Sum]]</f>
        <v>0.51451861638123675</v>
      </c>
      <c r="BG9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3.1605185869132808</v>
      </c>
      <c r="BH9" s="4"/>
      <c r="BI9" s="2">
        <v>3319399</v>
      </c>
      <c r="BJ9" s="8">
        <v>0.51986135982141091</v>
      </c>
      <c r="BK9" s="7">
        <v>15.9</v>
      </c>
      <c r="BL9" s="7">
        <v>34.799999999999997</v>
      </c>
      <c r="BM9" s="38">
        <v>72.3</v>
      </c>
      <c r="BN9" s="38">
        <v>63.4</v>
      </c>
      <c r="BO9" s="38">
        <v>8.9</v>
      </c>
      <c r="BP9" s="38">
        <v>12</v>
      </c>
      <c r="BQ9" s="38">
        <v>3.1</v>
      </c>
      <c r="BR9" s="38">
        <v>0.8</v>
      </c>
      <c r="BS9" s="38">
        <v>1.6</v>
      </c>
      <c r="BT9" s="7">
        <v>10.199999999999999</v>
      </c>
      <c r="BU9" s="4"/>
      <c r="BV9" s="2">
        <v>485142527</v>
      </c>
      <c r="BW9" s="4">
        <v>75.979673969117783</v>
      </c>
      <c r="BX9" s="2">
        <v>76771</v>
      </c>
      <c r="BY9" s="4">
        <v>111.532</v>
      </c>
      <c r="BZ9" s="4"/>
      <c r="CA9" s="4">
        <v>68</v>
      </c>
      <c r="CB9" s="4">
        <v>48.6</v>
      </c>
      <c r="CC9" s="4">
        <v>58.3</v>
      </c>
      <c r="CD9" s="4">
        <v>45.59</v>
      </c>
      <c r="CE9" s="4">
        <v>9.6999999999999993</v>
      </c>
      <c r="CF9" s="4">
        <v>15265.36</v>
      </c>
      <c r="CG9" s="4"/>
      <c r="CH9" s="14">
        <v>3</v>
      </c>
      <c r="CI9" s="32">
        <v>3</v>
      </c>
      <c r="CJ9" s="4"/>
      <c r="CK9" s="2">
        <v>5024</v>
      </c>
      <c r="CL9" s="2">
        <v>2992149</v>
      </c>
      <c r="CM9" s="4">
        <v>78.682420273753436</v>
      </c>
      <c r="CN9" s="8">
        <v>0.46860972360607295</v>
      </c>
      <c r="CO9" s="8"/>
      <c r="CP9" s="3">
        <v>7.1791846398413526</v>
      </c>
      <c r="CQ9" s="3">
        <v>0</v>
      </c>
      <c r="CR9" s="3">
        <v>2.5803520313300545</v>
      </c>
      <c r="CS9" s="28">
        <v>12.567438139808056</v>
      </c>
      <c r="CT9" s="28">
        <v>3.4138724173333697</v>
      </c>
      <c r="CU9" s="28">
        <v>2.9437012266269851</v>
      </c>
      <c r="CV9" s="28">
        <v>4.012527752997026</v>
      </c>
      <c r="CW9" s="28">
        <v>10.346502711003156</v>
      </c>
      <c r="CX9" s="28">
        <v>5.4702391322324075</v>
      </c>
      <c r="CY9" s="28">
        <v>6.6767938413716514</v>
      </c>
      <c r="CZ9" s="28">
        <v>7.0698192831503244</v>
      </c>
      <c r="DA9" s="28">
        <v>11.044946001259746</v>
      </c>
      <c r="DB9" s="28">
        <v>5.7453650494165664</v>
      </c>
      <c r="DC9" s="28">
        <v>11.940343906994743</v>
      </c>
      <c r="DD9" s="28">
        <v>13.101631771242797</v>
      </c>
      <c r="DE9" s="28">
        <v>0</v>
      </c>
      <c r="DF9" s="28">
        <v>0</v>
      </c>
      <c r="DG9" s="28">
        <v>0.96859054757149743</v>
      </c>
      <c r="DH9" s="28">
        <v>3.4138724173333697</v>
      </c>
      <c r="DI9" s="28"/>
      <c r="DJ9" s="3">
        <v>475.4</v>
      </c>
      <c r="DK9" s="3">
        <v>544.29999999999995</v>
      </c>
      <c r="DL9" s="35">
        <v>585</v>
      </c>
      <c r="DM9" s="3">
        <v>550.1</v>
      </c>
      <c r="DN9" s="1">
        <v>0.1873504273504274</v>
      </c>
      <c r="DO9" s="1">
        <v>2.4E-2</v>
      </c>
      <c r="DP9" s="28"/>
      <c r="DQ9" t="s">
        <v>296</v>
      </c>
      <c r="DR9">
        <v>10</v>
      </c>
      <c r="DS9">
        <v>13</v>
      </c>
      <c r="DT9" s="28"/>
      <c r="DU9" s="2">
        <v>2332981</v>
      </c>
      <c r="DV9" s="43">
        <v>46.5</v>
      </c>
      <c r="DW9" s="43">
        <v>19.8</v>
      </c>
      <c r="DX9" s="43">
        <v>1</v>
      </c>
      <c r="DY9" s="43">
        <v>2.2999999999999998</v>
      </c>
      <c r="DZ9" s="43">
        <v>5</v>
      </c>
      <c r="EA9" s="43">
        <v>24.8</v>
      </c>
      <c r="EB9" s="43">
        <v>0.6</v>
      </c>
      <c r="EC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443.9</v>
      </c>
      <c r="ED9" s="43">
        <v>0.2</v>
      </c>
      <c r="EE9" s="43">
        <v>8.9</v>
      </c>
      <c r="EF9" s="43">
        <v>14.2</v>
      </c>
      <c r="EG9" s="43">
        <v>29.9</v>
      </c>
      <c r="EH9" s="43">
        <v>25.1</v>
      </c>
      <c r="EI9" s="43">
        <v>13.7</v>
      </c>
      <c r="EJ9" s="43">
        <v>8</v>
      </c>
      <c r="EK9" s="2">
        <v>1486166</v>
      </c>
      <c r="EL9" s="1">
        <v>0.63702447641022364</v>
      </c>
      <c r="EM9" s="28"/>
      <c r="EN9" s="48">
        <v>5</v>
      </c>
      <c r="EO9" s="28" t="s">
        <v>637</v>
      </c>
      <c r="EP9" s="28" t="s">
        <v>638</v>
      </c>
      <c r="EQ9" s="28" t="s">
        <v>639</v>
      </c>
      <c r="ER9" s="28" t="s">
        <v>640</v>
      </c>
      <c r="ES9" s="28" t="s">
        <v>641</v>
      </c>
      <c r="ET9" s="28"/>
      <c r="EU9" s="28"/>
      <c r="EV9" s="28"/>
      <c r="EW9" s="28"/>
      <c r="EX9" s="28"/>
    </row>
    <row r="10" spans="1:154" x14ac:dyDescent="0.3">
      <c r="A10" t="s">
        <v>125</v>
      </c>
      <c r="B10" t="s">
        <v>350</v>
      </c>
      <c r="C10" t="s">
        <v>34</v>
      </c>
      <c r="D10" s="2" t="s">
        <v>35</v>
      </c>
      <c r="E10" s="2" t="s">
        <v>14</v>
      </c>
      <c r="F10" s="2"/>
      <c r="H10" s="2">
        <v>2256884</v>
      </c>
      <c r="I10" s="12">
        <v>5.5800000000000002E-2</v>
      </c>
      <c r="K10" s="2">
        <v>1686744</v>
      </c>
      <c r="L10" s="51">
        <v>752.27515108178102</v>
      </c>
      <c r="M10" s="51">
        <v>8.5686624802894844</v>
      </c>
      <c r="N10" s="51">
        <v>2242.1902379394578</v>
      </c>
      <c r="O10" s="51"/>
      <c r="P10" s="51"/>
      <c r="Q10" s="2">
        <v>487184</v>
      </c>
      <c r="R10" s="2">
        <v>647633</v>
      </c>
      <c r="S10" s="2">
        <f>Table1113[[#This Row],[Sum of Biden]]+Table1113[[#This Row],[Sum of Trump]]</f>
        <v>1134817</v>
      </c>
      <c r="T10" s="2">
        <v>1153574</v>
      </c>
      <c r="U10" s="1">
        <f>Table1113[[#This Row],[Total with Other]]/Table1113[[#This Row],[Sum of Population (2020)]]</f>
        <v>0.51113570746214687</v>
      </c>
      <c r="V10" s="1">
        <f>Table1113[[#This Row],[Total with Other]]/(Table1113[[#This Row],[18+]]*Table1113[[#This Row],[Sum of Population (2020)]])</f>
        <v>0.66758450030150773</v>
      </c>
      <c r="W10" s="1">
        <f>Table1113[[#This Row],[Sum of Biden]]/Table1113[[#This Row],[2 Party Vote]]</f>
        <v>0.42930622294167253</v>
      </c>
      <c r="X10" s="1">
        <f>Table1113[[#This Row],[Sum of Trump]]/Table1113[[#This Row],[2 Party Vote]]</f>
        <v>0.57069377705832747</v>
      </c>
      <c r="Y10" s="1">
        <f>Table1113[[#This Row],[Trump %]]-Table1113[[#This Row],[Biden %]]</f>
        <v>0.14138755411665493</v>
      </c>
      <c r="Z10" s="1">
        <v>-8.0299999999999996E-2</v>
      </c>
      <c r="AB10" s="1">
        <v>0.75895438135057003</v>
      </c>
      <c r="AC10" s="1">
        <v>4.2125780500903015E-2</v>
      </c>
      <c r="AD10" s="1">
        <v>0.11999065968831363</v>
      </c>
      <c r="AE10" s="1">
        <v>2.981189994700658E-2</v>
      </c>
      <c r="AF10" s="1">
        <v>1.433835323392784E-3</v>
      </c>
      <c r="AG10" s="1">
        <v>8.6623858381733396E-4</v>
      </c>
      <c r="AH10" s="1">
        <v>3.8336042082800889E-3</v>
      </c>
      <c r="AI10" s="1">
        <v>4.2983600397716495E-2</v>
      </c>
      <c r="AJ1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1.3578053509388088</v>
      </c>
      <c r="AK1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1.3562543178634945</v>
      </c>
      <c r="AL10" s="4"/>
      <c r="AM10" s="1">
        <v>6.0750131597370534E-2</v>
      </c>
      <c r="AN10" s="1">
        <v>0.11907080736094544</v>
      </c>
      <c r="AO10" s="1">
        <v>5.4529608079103759E-2</v>
      </c>
      <c r="AP10" s="1">
        <f>SUM(Table1113[[#This Row],[0 to 5]:[14 to 17]])</f>
        <v>0.23435054703741973</v>
      </c>
      <c r="AQ10" s="1">
        <v>0.76564945296258025</v>
      </c>
      <c r="AR10" s="1">
        <v>9.1955545787909349E-2</v>
      </c>
      <c r="AS10" s="1">
        <v>0.25914934041802767</v>
      </c>
      <c r="AT10" s="1">
        <v>0.25878246290017565</v>
      </c>
      <c r="AU10" s="1">
        <v>0.15576210385646758</v>
      </c>
      <c r="AV10" s="38">
        <v>38.1</v>
      </c>
      <c r="AX10" s="2">
        <v>126039</v>
      </c>
      <c r="AY10" s="2">
        <v>438472</v>
      </c>
      <c r="AZ10" s="2">
        <v>410590</v>
      </c>
      <c r="BA10" s="2">
        <v>514601</v>
      </c>
      <c r="BB10" s="2">
        <f>SUM(Table1113[[#This Row],[Sum of Less than a high school diploma]:[Sum of Bachelor''s degree or higher]])</f>
        <v>1489702</v>
      </c>
      <c r="BC10" s="1">
        <f>Table1113[[#This Row],[Sum of Less than a high school diploma]]/Table1113[[#This Row],[Sum]]</f>
        <v>8.4606854256757388E-2</v>
      </c>
      <c r="BD10" s="1">
        <f>Table1113[[#This Row],[Sum of High school diploma only]]/Table1113[[#This Row],[Sum]]</f>
        <v>0.2943353771425426</v>
      </c>
      <c r="BE10" s="1">
        <f>Table1113[[#This Row],[Sum of Some college or associate''s degree]]/Table1113[[#This Row],[Sum]]</f>
        <v>0.27561888216569486</v>
      </c>
      <c r="BF10" s="1">
        <f>Table1113[[#This Row],[Sum of Bachelor''s degree or higher]]/Table1113[[#This Row],[Sum]]</f>
        <v>0.34543888643500514</v>
      </c>
      <c r="BG1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2.8818898007789477</v>
      </c>
      <c r="BH10" s="4"/>
      <c r="BI10" s="2">
        <v>1082079</v>
      </c>
      <c r="BJ10" s="8">
        <v>0.47945707444423374</v>
      </c>
      <c r="BK10" s="7">
        <v>3.7</v>
      </c>
      <c r="BL10" s="7">
        <v>25.2</v>
      </c>
      <c r="BM10" s="38">
        <v>88.6</v>
      </c>
      <c r="BN10" s="38">
        <v>80.599999999999994</v>
      </c>
      <c r="BO10" s="38">
        <v>7.9</v>
      </c>
      <c r="BP10" s="38">
        <v>1.6</v>
      </c>
      <c r="BQ10" s="38">
        <v>1.9</v>
      </c>
      <c r="BR10" s="38">
        <v>0.2</v>
      </c>
      <c r="BS10" s="38">
        <v>0.8</v>
      </c>
      <c r="BT10" s="7">
        <v>7</v>
      </c>
      <c r="BU10" s="4"/>
      <c r="BV10" s="2">
        <v>130578434</v>
      </c>
      <c r="BW10" s="4">
        <v>57.857840278897811</v>
      </c>
      <c r="BX10" s="2">
        <v>59607</v>
      </c>
      <c r="BY10" s="4">
        <v>93.475999999999999</v>
      </c>
      <c r="BZ10" s="4"/>
      <c r="CA10" s="4">
        <v>64.8</v>
      </c>
      <c r="CB10" s="4">
        <v>45.2</v>
      </c>
      <c r="CC10" s="4">
        <v>55</v>
      </c>
      <c r="CD10" s="4">
        <v>47.49</v>
      </c>
      <c r="CE10" s="4">
        <v>11.4</v>
      </c>
      <c r="CF10" s="4">
        <v>14914.33</v>
      </c>
      <c r="CG10" s="4"/>
      <c r="CH10" s="14">
        <v>93</v>
      </c>
      <c r="CI10" s="32">
        <v>58</v>
      </c>
      <c r="CJ10" s="4"/>
      <c r="CK10" s="2">
        <v>2053</v>
      </c>
      <c r="CL10" s="2">
        <v>1161627</v>
      </c>
      <c r="CM10" s="4">
        <v>90.966128520561966</v>
      </c>
      <c r="CN10" s="8">
        <v>0.5147039014854109</v>
      </c>
      <c r="CO10" s="8"/>
      <c r="CP10" s="3">
        <v>14.232190052891447</v>
      </c>
      <c r="CQ10" s="3">
        <v>0</v>
      </c>
      <c r="CR10" s="3">
        <v>0</v>
      </c>
      <c r="CS10" s="28">
        <v>18.118638830477277</v>
      </c>
      <c r="CT10" s="28">
        <v>3.7849553292734379</v>
      </c>
      <c r="CU10" s="28">
        <v>4.811449452249204</v>
      </c>
      <c r="CV10" s="28">
        <v>8.9686779279449826</v>
      </c>
      <c r="CW10" s="28">
        <v>13.383816005956998</v>
      </c>
      <c r="CX10" s="28">
        <v>2.6910560749446089</v>
      </c>
      <c r="CY10" s="28">
        <v>16.64077530416186</v>
      </c>
      <c r="CZ10" s="28">
        <v>13.613138057337972</v>
      </c>
      <c r="DA10" s="28">
        <v>19.704599853056191</v>
      </c>
      <c r="DB10" s="28">
        <v>9.970180039226749</v>
      </c>
      <c r="DC10" s="28">
        <v>20.097328821741282</v>
      </c>
      <c r="DD10" s="28">
        <v>33.01994805523848</v>
      </c>
      <c r="DE10" s="28">
        <v>0</v>
      </c>
      <c r="DF10" s="28">
        <v>0</v>
      </c>
      <c r="DG10" s="28">
        <v>1.512196356182453</v>
      </c>
      <c r="DH10" s="28">
        <v>3.7849553292734379</v>
      </c>
      <c r="DI10" s="28"/>
      <c r="DJ10" s="3">
        <v>208.9</v>
      </c>
      <c r="DK10" s="3">
        <v>243.4</v>
      </c>
      <c r="DL10" s="35">
        <v>263</v>
      </c>
      <c r="DM10" s="3">
        <v>255.3</v>
      </c>
      <c r="DN10" s="1">
        <v>0.20570342205323189</v>
      </c>
      <c r="DO10" s="1">
        <v>4.3999999999999997E-2</v>
      </c>
      <c r="DP10" s="28"/>
      <c r="DQ10" t="s">
        <v>298</v>
      </c>
      <c r="DR10">
        <v>72</v>
      </c>
      <c r="DS10">
        <v>122</v>
      </c>
      <c r="DT10" s="28"/>
      <c r="DU10" s="2">
        <v>882334</v>
      </c>
      <c r="DV10" s="43">
        <v>68.2</v>
      </c>
      <c r="DW10" s="43">
        <v>4.5999999999999996</v>
      </c>
      <c r="DX10" s="43">
        <v>3.2</v>
      </c>
      <c r="DY10" s="43">
        <v>4.4000000000000004</v>
      </c>
      <c r="DZ10" s="43">
        <v>5.0999999999999996</v>
      </c>
      <c r="EA10" s="43">
        <v>11.8</v>
      </c>
      <c r="EB10" s="43">
        <v>2.7</v>
      </c>
      <c r="EC1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483</v>
      </c>
      <c r="ED10" s="43">
        <v>0.1</v>
      </c>
      <c r="EE10" s="43">
        <v>5.3</v>
      </c>
      <c r="EF10" s="43">
        <v>12.5</v>
      </c>
      <c r="EG10" s="43">
        <v>25.1</v>
      </c>
      <c r="EH10" s="43">
        <v>24.4</v>
      </c>
      <c r="EI10" s="43">
        <v>16.5</v>
      </c>
      <c r="EJ10" s="43">
        <v>16.2</v>
      </c>
      <c r="EK10" s="2">
        <v>595424</v>
      </c>
      <c r="EL10" s="1">
        <v>0.6748283529819773</v>
      </c>
      <c r="EM10" s="28"/>
      <c r="EN10" s="48">
        <v>3</v>
      </c>
      <c r="EO10" s="28" t="s">
        <v>538</v>
      </c>
      <c r="EP10" s="28" t="s">
        <v>539</v>
      </c>
      <c r="EQ10" s="28"/>
      <c r="ER10" s="28"/>
      <c r="ES10" s="28" t="s">
        <v>540</v>
      </c>
      <c r="ET10" s="28"/>
      <c r="EU10" s="28"/>
      <c r="EV10" s="28"/>
      <c r="EW10" s="28"/>
      <c r="EX10" s="28"/>
    </row>
    <row r="11" spans="1:154" x14ac:dyDescent="0.3">
      <c r="A11" t="s">
        <v>171</v>
      </c>
      <c r="B11" t="s">
        <v>355</v>
      </c>
      <c r="C11" t="s">
        <v>16</v>
      </c>
      <c r="D11" s="2"/>
      <c r="E11" s="2"/>
      <c r="F11" s="2"/>
      <c r="H11" s="2">
        <v>7637387</v>
      </c>
      <c r="I11" s="12">
        <v>0.1996</v>
      </c>
      <c r="K11" s="2">
        <v>5732354</v>
      </c>
      <c r="L11" s="51">
        <v>1746.8965145784459</v>
      </c>
      <c r="M11" s="51">
        <v>24.767634058536178</v>
      </c>
      <c r="N11" s="51">
        <v>3281.4502474311184</v>
      </c>
      <c r="O11" t="s">
        <v>660</v>
      </c>
      <c r="P11" s="51"/>
      <c r="Q11" s="2">
        <v>1535525</v>
      </c>
      <c r="R11" s="2">
        <v>1495550</v>
      </c>
      <c r="S11" s="2">
        <f>Table1113[[#This Row],[Sum of Biden]]+Table1113[[#This Row],[Sum of Trump]]</f>
        <v>3031075</v>
      </c>
      <c r="T11" s="2">
        <v>3081671</v>
      </c>
      <c r="U11" s="1">
        <f>Table1113[[#This Row],[Total with Other]]/Table1113[[#This Row],[Sum of Population (2020)]]</f>
        <v>0.40349808121547331</v>
      </c>
      <c r="V11" s="1">
        <f>Table1113[[#This Row],[Total with Other]]/(Table1113[[#This Row],[18+]]*Table1113[[#This Row],[Sum of Population (2020)]])</f>
        <v>0.54383213169836864</v>
      </c>
      <c r="W11" s="1">
        <f>Table1113[[#This Row],[Sum of Biden]]/Table1113[[#This Row],[2 Party Vote]]</f>
        <v>0.50659419512879089</v>
      </c>
      <c r="X11" s="1">
        <f>Table1113[[#This Row],[Sum of Trump]]/Table1113[[#This Row],[2 Party Vote]]</f>
        <v>0.49340580487120905</v>
      </c>
      <c r="Y11" s="1">
        <f>Table1113[[#This Row],[Trump %]]-Table1113[[#This Row],[Biden %]]</f>
        <v>-1.3188390257581839E-2</v>
      </c>
      <c r="Z11" s="1">
        <v>-5.5800000000000002E-2</v>
      </c>
      <c r="AB11" s="1">
        <v>0.42768213788302201</v>
      </c>
      <c r="AC11" s="1">
        <v>0.2926699930224827</v>
      </c>
      <c r="AD11" s="1">
        <v>0.15671341520339352</v>
      </c>
      <c r="AE11" s="1">
        <v>7.8720379103481328E-2</v>
      </c>
      <c r="AF11" s="1">
        <v>3.3988064242390756E-3</v>
      </c>
      <c r="AG11" s="1">
        <v>1.0633217879361095E-3</v>
      </c>
      <c r="AH11" s="1">
        <v>3.9613024716437699E-3</v>
      </c>
      <c r="AI11" s="1">
        <v>3.5790644103801471E-2</v>
      </c>
      <c r="AJ1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1.656458452133994</v>
      </c>
      <c r="AK1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1.6569309034189195</v>
      </c>
      <c r="AL11" s="4"/>
      <c r="AM11" s="1">
        <v>6.6059504382847176E-2</v>
      </c>
      <c r="AN11" s="1">
        <v>0.13180633638180178</v>
      </c>
      <c r="AO11" s="1">
        <v>6.0180792200264302E-2</v>
      </c>
      <c r="AP11" s="1">
        <f>SUM(Table1113[[#This Row],[0 to 5]:[14 to 17]])</f>
        <v>0.25804663296491326</v>
      </c>
      <c r="AQ11" s="1">
        <v>0.74195336703508674</v>
      </c>
      <c r="AR11" s="1">
        <v>9.0501895478126218E-2</v>
      </c>
      <c r="AS11" s="1">
        <v>0.29009908755442143</v>
      </c>
      <c r="AT11" s="1">
        <v>0.24665399304762217</v>
      </c>
      <c r="AU11" s="1">
        <v>0.11469839095491691</v>
      </c>
      <c r="AV11" s="38">
        <v>35.299999999999997</v>
      </c>
      <c r="AX11" s="2">
        <v>667064</v>
      </c>
      <c r="AY11" s="2">
        <v>1071023</v>
      </c>
      <c r="AZ11" s="2">
        <v>1356607</v>
      </c>
      <c r="BA11" s="2">
        <v>1739330</v>
      </c>
      <c r="BB11" s="2">
        <f>SUM(Table1113[[#This Row],[Sum of Less than a high school diploma]:[Sum of Bachelor''s degree or higher]])</f>
        <v>4834024</v>
      </c>
      <c r="BC11" s="1">
        <f>Table1113[[#This Row],[Sum of Less than a high school diploma]]/Table1113[[#This Row],[Sum]]</f>
        <v>0.1379935225807733</v>
      </c>
      <c r="BD11" s="1">
        <f>Table1113[[#This Row],[Sum of High school diploma only]]/Table1113[[#This Row],[Sum]]</f>
        <v>0.22155930545648925</v>
      </c>
      <c r="BE11" s="1">
        <f>Table1113[[#This Row],[Sum of Some college or associate''s degree]]/Table1113[[#This Row],[Sum]]</f>
        <v>0.28063720825548238</v>
      </c>
      <c r="BF11" s="1">
        <f>Table1113[[#This Row],[Sum of Bachelor''s degree or higher]]/Table1113[[#This Row],[Sum]]</f>
        <v>0.3598099637072551</v>
      </c>
      <c r="BG1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2.8622636130892189</v>
      </c>
      <c r="BH11" s="4"/>
      <c r="BI11" s="2">
        <v>3709605</v>
      </c>
      <c r="BJ11" s="8">
        <v>0.48571651534746113</v>
      </c>
      <c r="BK11" s="7">
        <v>2.5</v>
      </c>
      <c r="BL11" s="7">
        <v>28.4</v>
      </c>
      <c r="BM11" s="38">
        <v>87.9</v>
      </c>
      <c r="BN11" s="38">
        <v>78.099999999999994</v>
      </c>
      <c r="BO11" s="38">
        <v>9.6999999999999993</v>
      </c>
      <c r="BP11" s="38">
        <v>1.2</v>
      </c>
      <c r="BQ11" s="38">
        <v>1.2</v>
      </c>
      <c r="BR11" s="38">
        <v>0.1</v>
      </c>
      <c r="BS11" s="38">
        <v>1.2</v>
      </c>
      <c r="BT11" s="7">
        <v>8.4</v>
      </c>
      <c r="BU11" s="4"/>
      <c r="BV11" s="2">
        <v>477022901</v>
      </c>
      <c r="BW11" s="4">
        <v>62.458914416671568</v>
      </c>
      <c r="BX11" s="2">
        <v>61554</v>
      </c>
      <c r="BY11" s="4">
        <v>105.062</v>
      </c>
      <c r="BZ11" s="4"/>
      <c r="CA11" s="4">
        <v>76.7</v>
      </c>
      <c r="CB11" s="4">
        <v>56.5</v>
      </c>
      <c r="CC11" s="4">
        <v>66.599999999999994</v>
      </c>
      <c r="CD11" s="4">
        <v>37.01</v>
      </c>
      <c r="CE11" s="4">
        <v>1.6</v>
      </c>
      <c r="CF11" s="4">
        <v>17358.810000000001</v>
      </c>
      <c r="CG11" s="4"/>
      <c r="CH11" s="14">
        <v>77</v>
      </c>
      <c r="CI11" s="32">
        <v>46</v>
      </c>
      <c r="CJ11" s="4"/>
      <c r="CK11" s="2">
        <v>6507</v>
      </c>
      <c r="CL11" s="2">
        <v>4137811</v>
      </c>
      <c r="CM11" s="4">
        <v>85.199296565697153</v>
      </c>
      <c r="CN11" s="8">
        <v>0.54178359692915912</v>
      </c>
      <c r="CO11" s="8"/>
      <c r="CP11" s="3">
        <v>28.68058257562992</v>
      </c>
      <c r="CQ11" s="3">
        <v>0</v>
      </c>
      <c r="CR11" s="3">
        <v>0</v>
      </c>
      <c r="CS11" s="28">
        <v>0</v>
      </c>
      <c r="CT11" s="28">
        <v>4.8417290429751132</v>
      </c>
      <c r="CU11" s="28">
        <v>5.9228384944180288</v>
      </c>
      <c r="CV11" s="28">
        <v>63.490809046473544</v>
      </c>
      <c r="CW11" s="28">
        <v>24.707248813509374</v>
      </c>
      <c r="CX11" s="28">
        <v>4.3082376947899981</v>
      </c>
      <c r="CY11" s="28">
        <v>23.313179683385965</v>
      </c>
      <c r="CZ11" s="28">
        <v>5.1027249366183973</v>
      </c>
      <c r="DA11" s="28">
        <v>25.16692201923826</v>
      </c>
      <c r="DB11" s="28">
        <v>18.274947149677963</v>
      </c>
      <c r="DC11" s="28">
        <v>22.687983809126088</v>
      </c>
      <c r="DD11" s="28">
        <v>56.787940722788662</v>
      </c>
      <c r="DE11" s="28">
        <v>0</v>
      </c>
      <c r="DF11" s="28">
        <v>0</v>
      </c>
      <c r="DG11" s="28">
        <v>11.36582500555239</v>
      </c>
      <c r="DH11" s="28">
        <v>4.8417290429751132</v>
      </c>
      <c r="DI11" s="28"/>
      <c r="DJ11" s="3">
        <v>287.2</v>
      </c>
      <c r="DK11" s="3">
        <v>336.7</v>
      </c>
      <c r="DL11" s="35">
        <v>385.5</v>
      </c>
      <c r="DM11" s="3">
        <v>375</v>
      </c>
      <c r="DN11" s="1">
        <v>0.25499351491569389</v>
      </c>
      <c r="DO11" s="1">
        <v>7.0999999999999994E-2</v>
      </c>
      <c r="DP11" s="28"/>
      <c r="DQ11" t="s">
        <v>297</v>
      </c>
      <c r="DR11">
        <v>30</v>
      </c>
      <c r="DS11">
        <v>45</v>
      </c>
      <c r="DT11" s="28"/>
      <c r="DU11" s="2">
        <v>2693107</v>
      </c>
      <c r="DV11" s="43">
        <v>65</v>
      </c>
      <c r="DW11" s="43">
        <v>3.1</v>
      </c>
      <c r="DX11" s="43">
        <v>1.2</v>
      </c>
      <c r="DY11" s="43">
        <v>3.3</v>
      </c>
      <c r="DZ11" s="43">
        <v>5.3</v>
      </c>
      <c r="EA11" s="43">
        <v>18.899999999999999</v>
      </c>
      <c r="EB11" s="43">
        <v>3.3</v>
      </c>
      <c r="EC1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399.5</v>
      </c>
      <c r="ED11" s="43">
        <v>0.3</v>
      </c>
      <c r="EE11" s="43">
        <v>13.9</v>
      </c>
      <c r="EF11" s="43">
        <v>19.5</v>
      </c>
      <c r="EG11" s="43">
        <v>33</v>
      </c>
      <c r="EH11" s="43">
        <v>21.4</v>
      </c>
      <c r="EI11" s="43">
        <v>9.4</v>
      </c>
      <c r="EJ11" s="43">
        <v>2.5</v>
      </c>
      <c r="EK11" s="2">
        <v>1612144</v>
      </c>
      <c r="EL11" s="1">
        <v>0.59861862154010215</v>
      </c>
      <c r="EM11" s="28"/>
      <c r="EN11" s="48">
        <v>5</v>
      </c>
      <c r="EO11" s="28" t="s">
        <v>546</v>
      </c>
      <c r="EP11" s="28" t="s">
        <v>547</v>
      </c>
      <c r="EQ11" s="28" t="s">
        <v>548</v>
      </c>
      <c r="ER11" s="28" t="s">
        <v>549</v>
      </c>
      <c r="ES11" s="28" t="s">
        <v>550</v>
      </c>
      <c r="ET11" s="28"/>
      <c r="EU11" s="28"/>
      <c r="EV11" s="28"/>
      <c r="EW11" s="28"/>
      <c r="EX11" s="28"/>
    </row>
    <row r="12" spans="1:154" x14ac:dyDescent="0.3">
      <c r="A12" t="s">
        <v>173</v>
      </c>
      <c r="B12" t="s">
        <v>371</v>
      </c>
      <c r="C12" t="s">
        <v>16</v>
      </c>
      <c r="D12" s="2"/>
      <c r="E12" s="2"/>
      <c r="F12" s="2"/>
      <c r="H12" s="2">
        <v>7122240</v>
      </c>
      <c r="I12" s="12">
        <v>0.20300000000000001</v>
      </c>
      <c r="K12" s="2">
        <v>5853575</v>
      </c>
      <c r="L12" s="51">
        <v>1752.6862970021482</v>
      </c>
      <c r="M12" s="51">
        <v>25.698541074321579</v>
      </c>
      <c r="N12" s="51">
        <v>3339.7733581943016</v>
      </c>
      <c r="O12" t="s">
        <v>653</v>
      </c>
      <c r="P12" s="51"/>
      <c r="Q12" s="2">
        <v>1330116</v>
      </c>
      <c r="R12" s="2">
        <v>1302436</v>
      </c>
      <c r="S12" s="2">
        <f>Table1113[[#This Row],[Sum of Biden]]+Table1113[[#This Row],[Sum of Trump]]</f>
        <v>2632552</v>
      </c>
      <c r="T12" s="2">
        <v>2668101</v>
      </c>
      <c r="U12" s="1">
        <f>Table1113[[#This Row],[Total with Other]]/Table1113[[#This Row],[Sum of Population (2020)]]</f>
        <v>0.37461542997708586</v>
      </c>
      <c r="V12" s="1">
        <f>Table1113[[#This Row],[Total with Other]]/(Table1113[[#This Row],[18+]]*Table1113[[#This Row],[Sum of Population (2020)]])</f>
        <v>0.51008517602912196</v>
      </c>
      <c r="W12" s="1">
        <f>Table1113[[#This Row],[Sum of Biden]]/Table1113[[#This Row],[2 Party Vote]]</f>
        <v>0.50525725607699301</v>
      </c>
      <c r="X12" s="1">
        <f>Table1113[[#This Row],[Sum of Trump]]/Table1113[[#This Row],[2 Party Vote]]</f>
        <v>0.49474274392300704</v>
      </c>
      <c r="Y12" s="1">
        <f>Table1113[[#This Row],[Trump %]]-Table1113[[#This Row],[Biden %]]</f>
        <v>-1.0514512153985967E-2</v>
      </c>
      <c r="Z12" s="1">
        <v>-5.5800000000000002E-2</v>
      </c>
      <c r="AB12" s="1">
        <v>0.3369430123107337</v>
      </c>
      <c r="AC12" s="1">
        <v>0.3748122781596801</v>
      </c>
      <c r="AD12" s="1">
        <v>0.16976035629240238</v>
      </c>
      <c r="AE12" s="1">
        <v>8.2590168261670482E-2</v>
      </c>
      <c r="AF12" s="1">
        <v>2.0194489374129486E-3</v>
      </c>
      <c r="AG12" s="1">
        <v>6.3056004852405983E-4</v>
      </c>
      <c r="AH12" s="1">
        <v>4.7222503032753743E-3</v>
      </c>
      <c r="AI12" s="1">
        <v>2.852192568630094E-2</v>
      </c>
      <c r="AJ1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1.674448299983855</v>
      </c>
      <c r="AK1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1.6723492832386044</v>
      </c>
      <c r="AL12" s="4"/>
      <c r="AM12" s="1">
        <v>6.9505239924518125E-2</v>
      </c>
      <c r="AN12" s="1">
        <v>0.13589179808599541</v>
      </c>
      <c r="AO12" s="1">
        <v>6.0185559599227209E-2</v>
      </c>
      <c r="AP12" s="1">
        <f>SUM(Table1113[[#This Row],[0 to 5]:[14 to 17]])</f>
        <v>0.26558259760974073</v>
      </c>
      <c r="AQ12" s="1">
        <v>0.73441740239025921</v>
      </c>
      <c r="AR12" s="1">
        <v>8.9296906591184791E-2</v>
      </c>
      <c r="AS12" s="1">
        <v>0.29053808914049511</v>
      </c>
      <c r="AT12" s="1">
        <v>0.23976305207350496</v>
      </c>
      <c r="AU12" s="1">
        <v>0.11481935458507436</v>
      </c>
      <c r="AV12" s="38">
        <v>35</v>
      </c>
      <c r="AX12" s="2">
        <v>705194</v>
      </c>
      <c r="AY12" s="2">
        <v>1025639</v>
      </c>
      <c r="AZ12" s="2">
        <v>1251796</v>
      </c>
      <c r="BA12" s="2">
        <v>1508624</v>
      </c>
      <c r="BB12" s="2">
        <f>SUM(Table1113[[#This Row],[Sum of Less than a high school diploma]:[Sum of Bachelor''s degree or higher]])</f>
        <v>4491253</v>
      </c>
      <c r="BC12" s="1">
        <f>Table1113[[#This Row],[Sum of Less than a high school diploma]]/Table1113[[#This Row],[Sum]]</f>
        <v>0.15701498000669301</v>
      </c>
      <c r="BD12" s="1">
        <f>Table1113[[#This Row],[Sum of High school diploma only]]/Table1113[[#This Row],[Sum]]</f>
        <v>0.22836366599699459</v>
      </c>
      <c r="BE12" s="1">
        <f>Table1113[[#This Row],[Sum of Some college or associate''s degree]]/Table1113[[#This Row],[Sum]]</f>
        <v>0.27871865601871015</v>
      </c>
      <c r="BF12" s="1">
        <f>Table1113[[#This Row],[Sum of Bachelor''s degree or higher]]/Table1113[[#This Row],[Sum]]</f>
        <v>0.33590269797760225</v>
      </c>
      <c r="BG1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2.7935090719672218</v>
      </c>
      <c r="BH12" s="4"/>
      <c r="BI12" s="2">
        <v>3271855</v>
      </c>
      <c r="BJ12" s="8">
        <v>0.45938567080019771</v>
      </c>
      <c r="BK12" s="7">
        <v>3.3999999999999995</v>
      </c>
      <c r="BL12" s="7">
        <v>30</v>
      </c>
      <c r="BM12" s="38">
        <v>88.5</v>
      </c>
      <c r="BN12" s="38">
        <v>78.900000000000006</v>
      </c>
      <c r="BO12" s="38">
        <v>9.6</v>
      </c>
      <c r="BP12" s="38">
        <v>1.9</v>
      </c>
      <c r="BQ12" s="38">
        <v>1.2</v>
      </c>
      <c r="BR12" s="38">
        <v>0.3</v>
      </c>
      <c r="BS12" s="38">
        <v>1.4</v>
      </c>
      <c r="BT12" s="7">
        <v>6.7</v>
      </c>
      <c r="BU12" s="4"/>
      <c r="BV12" s="2">
        <v>455302437</v>
      </c>
      <c r="BW12" s="4">
        <v>63.926859667744978</v>
      </c>
      <c r="BX12" s="2">
        <v>59893</v>
      </c>
      <c r="BY12" s="4">
        <v>100.075</v>
      </c>
      <c r="BZ12" s="4"/>
      <c r="CA12" s="4">
        <v>80.400000000000006</v>
      </c>
      <c r="CB12" s="4">
        <v>60.5</v>
      </c>
      <c r="CC12" s="4">
        <v>70.5</v>
      </c>
      <c r="CD12" s="4">
        <v>51.84</v>
      </c>
      <c r="CE12" s="4">
        <v>0.1</v>
      </c>
      <c r="CF12" s="4">
        <v>17466.54</v>
      </c>
      <c r="CG12" s="4"/>
      <c r="CH12" s="14">
        <v>90</v>
      </c>
      <c r="CI12" s="32">
        <v>55</v>
      </c>
      <c r="CJ12" s="4"/>
      <c r="CK12" s="2">
        <v>5284</v>
      </c>
      <c r="CL12" s="2">
        <v>3906967</v>
      </c>
      <c r="CM12" s="4">
        <v>74.190142427101591</v>
      </c>
      <c r="CN12" s="8">
        <v>0.54855873994698301</v>
      </c>
      <c r="CO12" s="8"/>
      <c r="CP12" s="3">
        <v>61.408390038590277</v>
      </c>
      <c r="CQ12" s="3">
        <v>0</v>
      </c>
      <c r="CR12" s="3">
        <v>15.400930242398166</v>
      </c>
      <c r="CS12" s="28">
        <v>0</v>
      </c>
      <c r="CT12" s="28">
        <v>11.591341183474354</v>
      </c>
      <c r="CU12" s="28">
        <v>5.9680779288284587</v>
      </c>
      <c r="CV12" s="28">
        <v>25.832796133722592</v>
      </c>
      <c r="CW12" s="28">
        <v>16.91840218032058</v>
      </c>
      <c r="CX12" s="28">
        <v>77.611986014265739</v>
      </c>
      <c r="CY12" s="28">
        <v>10.244016364731131</v>
      </c>
      <c r="CZ12" s="28">
        <v>4.916880806359905</v>
      </c>
      <c r="DA12" s="28">
        <v>46.300577700915674</v>
      </c>
      <c r="DB12" s="28">
        <v>74.721231439947971</v>
      </c>
      <c r="DC12" s="28">
        <v>18.053878081586927</v>
      </c>
      <c r="DD12" s="28">
        <v>74.288346302302926</v>
      </c>
      <c r="DE12" s="28">
        <v>0</v>
      </c>
      <c r="DF12" s="28">
        <v>0</v>
      </c>
      <c r="DG12" s="28">
        <v>10.139652013613084</v>
      </c>
      <c r="DH12" s="28">
        <v>11.591341183474354</v>
      </c>
      <c r="DI12" s="28"/>
      <c r="DJ12" s="3">
        <v>263.8</v>
      </c>
      <c r="DK12" s="3">
        <v>304.10000000000002</v>
      </c>
      <c r="DL12" s="35">
        <v>345</v>
      </c>
      <c r="DM12" s="3">
        <v>337.9</v>
      </c>
      <c r="DN12" s="1">
        <v>0.23536231884057968</v>
      </c>
      <c r="DO12" s="1">
        <v>6.6000000000000003E-2</v>
      </c>
      <c r="DP12" s="28"/>
      <c r="DQ12" t="s">
        <v>297</v>
      </c>
      <c r="DR12">
        <v>37</v>
      </c>
      <c r="DS12">
        <v>59</v>
      </c>
      <c r="DT12" s="28"/>
      <c r="DU12" s="2">
        <v>2459818</v>
      </c>
      <c r="DV12" s="43">
        <v>64.8</v>
      </c>
      <c r="DW12" s="43">
        <v>3.1</v>
      </c>
      <c r="DX12" s="43">
        <v>1.1000000000000001</v>
      </c>
      <c r="DY12" s="43">
        <v>2.6</v>
      </c>
      <c r="DZ12" s="43">
        <v>4.4000000000000004</v>
      </c>
      <c r="EA12" s="43">
        <v>19.399999999999999</v>
      </c>
      <c r="EB12" s="43">
        <v>4.7</v>
      </c>
      <c r="EC1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392.6</v>
      </c>
      <c r="ED12" s="43">
        <v>0.3</v>
      </c>
      <c r="EE12" s="43">
        <v>15.9</v>
      </c>
      <c r="EF12" s="43">
        <v>20.8</v>
      </c>
      <c r="EG12" s="43">
        <v>29.5</v>
      </c>
      <c r="EH12" s="43">
        <v>23.2</v>
      </c>
      <c r="EI12" s="43">
        <v>8</v>
      </c>
      <c r="EJ12" s="43">
        <v>2.2999999999999998</v>
      </c>
      <c r="EK12" s="2">
        <v>1505533</v>
      </c>
      <c r="EL12" s="1">
        <v>0.61205056634271315</v>
      </c>
      <c r="EM12" s="28"/>
      <c r="EN12" s="48">
        <v>4</v>
      </c>
      <c r="EO12" s="28" t="s">
        <v>560</v>
      </c>
      <c r="EP12" s="28" t="s">
        <v>561</v>
      </c>
      <c r="EQ12" s="28" t="s">
        <v>562</v>
      </c>
      <c r="ER12" s="28"/>
      <c r="ES12" s="28" t="s">
        <v>563</v>
      </c>
      <c r="ET12" s="28"/>
      <c r="EU12" s="28"/>
      <c r="EV12" s="28"/>
      <c r="EW12" s="28"/>
      <c r="EX12" s="28"/>
    </row>
    <row r="13" spans="1:154" x14ac:dyDescent="0.3">
      <c r="A13" t="s">
        <v>151</v>
      </c>
      <c r="B13" t="s">
        <v>391</v>
      </c>
      <c r="C13" t="s">
        <v>20</v>
      </c>
      <c r="D13" s="2"/>
      <c r="E13" s="2"/>
      <c r="F13" s="2"/>
      <c r="H13" s="2">
        <v>6138333</v>
      </c>
      <c r="I13" s="12">
        <v>0.1031</v>
      </c>
      <c r="K13" s="2">
        <v>6077522</v>
      </c>
      <c r="L13" s="51">
        <v>1244.1751170275693</v>
      </c>
      <c r="M13" s="51">
        <v>87.664064080605783</v>
      </c>
      <c r="N13" s="51">
        <v>4884.7802184950224</v>
      </c>
      <c r="O13" s="51"/>
      <c r="P13" s="51"/>
      <c r="Q13" s="2">
        <v>1670188</v>
      </c>
      <c r="R13" s="2">
        <v>1200953</v>
      </c>
      <c r="S13" s="2">
        <f>Table1113[[#This Row],[Sum of Biden]]+Table1113[[#This Row],[Sum of Trump]]</f>
        <v>2871141</v>
      </c>
      <c r="T13" s="2">
        <v>2887646</v>
      </c>
      <c r="U13" s="1">
        <f>Table1113[[#This Row],[Total with Other]]/Table1113[[#This Row],[Sum of Population (2020)]]</f>
        <v>0.47042837200262677</v>
      </c>
      <c r="V13" s="1">
        <f>Table1113[[#This Row],[Total with Other]]/(Table1113[[#This Row],[18+]]*Table1113[[#This Row],[Sum of Population (2020)]])</f>
        <v>0.59084833961084349</v>
      </c>
      <c r="W13" s="1">
        <f>Table1113[[#This Row],[Sum of Biden]]/Table1113[[#This Row],[2 Party Vote]]</f>
        <v>0.58171577083814419</v>
      </c>
      <c r="X13" s="1">
        <f>Table1113[[#This Row],[Sum of Trump]]/Table1113[[#This Row],[2 Party Vote]]</f>
        <v>0.41828422916185587</v>
      </c>
      <c r="Y13" s="1">
        <f>Table1113[[#This Row],[Trump %]]-Table1113[[#This Row],[Biden %]]</f>
        <v>-0.16343154167628832</v>
      </c>
      <c r="Z13" s="1">
        <v>-3.3599999999999998E-2</v>
      </c>
      <c r="AB13" s="1">
        <v>0.29087799570339373</v>
      </c>
      <c r="AC13" s="1">
        <v>0.45868707351002302</v>
      </c>
      <c r="AD13" s="1">
        <v>0.18768906802547206</v>
      </c>
      <c r="AE13" s="1">
        <v>2.5913875965999238E-2</v>
      </c>
      <c r="AF13" s="1">
        <v>9.8430632551215445E-4</v>
      </c>
      <c r="AG13" s="1">
        <v>2.5658432020550206E-4</v>
      </c>
      <c r="AH13" s="1">
        <v>7.6278038353409629E-3</v>
      </c>
      <c r="AI13" s="1">
        <v>2.7963292314053343E-2</v>
      </c>
      <c r="AJ1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1.6322625546320269</v>
      </c>
      <c r="AK1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1.6258164233565973</v>
      </c>
      <c r="AL13" s="4"/>
      <c r="AM13" s="1">
        <v>5.5162533541272527E-2</v>
      </c>
      <c r="AN13" s="1">
        <v>0.10194021731958823</v>
      </c>
      <c r="AO13" s="1">
        <v>4.6705840168658169E-2</v>
      </c>
      <c r="AP13" s="1">
        <f>SUM(Table1113[[#This Row],[0 to 5]:[14 to 17]])</f>
        <v>0.20380859102951893</v>
      </c>
      <c r="AQ13" s="1">
        <v>0.79619140897048102</v>
      </c>
      <c r="AR13" s="1">
        <v>7.7630685725261245E-2</v>
      </c>
      <c r="AS13" s="1">
        <v>0.26288717148450563</v>
      </c>
      <c r="AT13" s="1">
        <v>0.27147712579294736</v>
      </c>
      <c r="AU13" s="1">
        <v>0.18419642596776681</v>
      </c>
      <c r="AV13" s="38">
        <v>41.6</v>
      </c>
      <c r="AX13" s="2">
        <v>618152</v>
      </c>
      <c r="AY13" s="2">
        <v>1148497</v>
      </c>
      <c r="AZ13" s="2">
        <v>1175331</v>
      </c>
      <c r="BA13" s="2">
        <v>1450825</v>
      </c>
      <c r="BB13" s="2">
        <f>SUM(Table1113[[#This Row],[Sum of Less than a high school diploma]:[Sum of Bachelor''s degree or higher]])</f>
        <v>4392805</v>
      </c>
      <c r="BC13" s="1">
        <f>Table1113[[#This Row],[Sum of Less than a high school diploma]]/Table1113[[#This Row],[Sum]]</f>
        <v>0.1407191987807335</v>
      </c>
      <c r="BD13" s="1">
        <f>Table1113[[#This Row],[Sum of High school diploma only]]/Table1113[[#This Row],[Sum]]</f>
        <v>0.26144957492991378</v>
      </c>
      <c r="BE13" s="1">
        <f>Table1113[[#This Row],[Sum of Some college or associate''s degree]]/Table1113[[#This Row],[Sum]]</f>
        <v>0.26755820028432858</v>
      </c>
      <c r="BF13" s="1">
        <f>Table1113[[#This Row],[Sum of Bachelor''s degree or higher]]/Table1113[[#This Row],[Sum]]</f>
        <v>0.33027302600502412</v>
      </c>
      <c r="BG1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2.7873850535136429</v>
      </c>
      <c r="BH13" s="4"/>
      <c r="BI13" s="2">
        <v>2928088</v>
      </c>
      <c r="BJ13" s="8">
        <v>0.4770168057027861</v>
      </c>
      <c r="BK13" s="7">
        <v>5</v>
      </c>
      <c r="BL13" s="7">
        <v>29.9</v>
      </c>
      <c r="BM13" s="38">
        <v>85.9</v>
      </c>
      <c r="BN13" s="38">
        <v>76.7</v>
      </c>
      <c r="BO13" s="38">
        <v>9.1999999999999993</v>
      </c>
      <c r="BP13" s="38">
        <v>3</v>
      </c>
      <c r="BQ13" s="38">
        <v>1.5</v>
      </c>
      <c r="BR13" s="38">
        <v>0.5</v>
      </c>
      <c r="BS13" s="38">
        <v>1.9</v>
      </c>
      <c r="BT13" s="7">
        <v>7.1</v>
      </c>
      <c r="BU13" s="4"/>
      <c r="BV13" s="2">
        <v>311361739</v>
      </c>
      <c r="BW13" s="4">
        <v>50.724152469408224</v>
      </c>
      <c r="BX13" s="2">
        <v>64190</v>
      </c>
      <c r="BY13" s="4">
        <v>109.983</v>
      </c>
      <c r="BZ13" s="4"/>
      <c r="CA13" s="4">
        <v>84.2</v>
      </c>
      <c r="CB13" s="4">
        <v>70.7</v>
      </c>
      <c r="CC13" s="4">
        <v>77.400000000000006</v>
      </c>
      <c r="CD13" s="4">
        <v>67.41</v>
      </c>
      <c r="CE13" s="4">
        <v>0</v>
      </c>
      <c r="CF13" s="4">
        <v>19744.21</v>
      </c>
      <c r="CG13" s="4"/>
      <c r="CH13" s="14">
        <v>39</v>
      </c>
      <c r="CI13" s="32">
        <v>26</v>
      </c>
      <c r="CJ13" s="4"/>
      <c r="CK13" s="2">
        <v>3828</v>
      </c>
      <c r="CL13" s="2">
        <v>2839658</v>
      </c>
      <c r="CM13" s="4">
        <v>62.362208110899161</v>
      </c>
      <c r="CN13" s="8">
        <v>0.46261061431499401</v>
      </c>
      <c r="CO13" s="8"/>
      <c r="CP13" s="3">
        <v>51.091859569207948</v>
      </c>
      <c r="CQ13" s="3">
        <v>0</v>
      </c>
      <c r="CR13" s="3">
        <v>66.038841767578731</v>
      </c>
      <c r="CS13" s="28">
        <v>49.515240572758522</v>
      </c>
      <c r="CT13" s="28">
        <v>28.389135543891548</v>
      </c>
      <c r="CU13" s="28">
        <v>5.8090155447201228</v>
      </c>
      <c r="CV13" s="28">
        <v>7.9887243070862279</v>
      </c>
      <c r="CW13" s="28">
        <v>0</v>
      </c>
      <c r="CX13" s="28">
        <v>54.819579871928383</v>
      </c>
      <c r="CY13" s="28">
        <v>0</v>
      </c>
      <c r="CZ13" s="28">
        <v>9.1813614539158941</v>
      </c>
      <c r="DA13" s="28">
        <v>84.679160449092052</v>
      </c>
      <c r="DB13" s="28">
        <v>48.955372165348315</v>
      </c>
      <c r="DC13" s="28">
        <v>17.603892723379925</v>
      </c>
      <c r="DD13" s="28">
        <v>57.947659378427169</v>
      </c>
      <c r="DE13" s="28">
        <v>0</v>
      </c>
      <c r="DF13" s="28">
        <v>0</v>
      </c>
      <c r="DG13" s="28">
        <v>47.245829968732089</v>
      </c>
      <c r="DH13" s="28">
        <v>28.389135543891548</v>
      </c>
      <c r="DI13" s="28"/>
      <c r="DJ13" s="3">
        <v>398</v>
      </c>
      <c r="DK13" s="3">
        <v>480</v>
      </c>
      <c r="DL13" s="35">
        <v>557.5</v>
      </c>
      <c r="DM13" s="3">
        <v>550</v>
      </c>
      <c r="DN13" s="1">
        <v>0.28609865470852014</v>
      </c>
      <c r="DO13" s="1">
        <v>0.1</v>
      </c>
      <c r="DP13" s="28"/>
      <c r="DQ13" t="s">
        <v>297</v>
      </c>
      <c r="DR13">
        <v>25</v>
      </c>
      <c r="DS13">
        <v>38</v>
      </c>
      <c r="DT13" s="28"/>
      <c r="DU13" s="2">
        <v>2249934</v>
      </c>
      <c r="DV13" s="43">
        <v>45.5</v>
      </c>
      <c r="DW13" s="43">
        <v>10.199999999999999</v>
      </c>
      <c r="DX13" s="43">
        <v>2.4</v>
      </c>
      <c r="DY13" s="43">
        <v>4.5</v>
      </c>
      <c r="DZ13" s="43">
        <v>5.5</v>
      </c>
      <c r="EA13" s="43">
        <v>29.9</v>
      </c>
      <c r="EB13" s="43">
        <v>2</v>
      </c>
      <c r="EC1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439.99999999999994</v>
      </c>
      <c r="ED13" s="43">
        <v>0.1</v>
      </c>
      <c r="EE13" s="43">
        <v>5.9</v>
      </c>
      <c r="EF13" s="43">
        <v>12.6</v>
      </c>
      <c r="EG13" s="43">
        <v>34.5</v>
      </c>
      <c r="EH13" s="43">
        <v>31.8</v>
      </c>
      <c r="EI13" s="43">
        <v>13.1</v>
      </c>
      <c r="EJ13" s="43">
        <v>2.1</v>
      </c>
      <c r="EK13" s="2">
        <v>1348710</v>
      </c>
      <c r="EL13" s="1">
        <v>0.59944425036467741</v>
      </c>
      <c r="EM13" s="28"/>
      <c r="EN13" s="48">
        <v>5</v>
      </c>
      <c r="EO13" s="28" t="s">
        <v>578</v>
      </c>
      <c r="EP13" s="28" t="s">
        <v>579</v>
      </c>
      <c r="EQ13" s="28" t="s">
        <v>580</v>
      </c>
      <c r="ER13" s="28" t="s">
        <v>581</v>
      </c>
      <c r="ES13" s="28" t="s">
        <v>582</v>
      </c>
      <c r="ET13" s="28"/>
      <c r="EU13" s="28"/>
      <c r="EV13" s="28"/>
      <c r="EW13" s="28"/>
      <c r="EX13" s="28"/>
    </row>
    <row r="14" spans="1:154" x14ac:dyDescent="0.3">
      <c r="A14" t="s">
        <v>164</v>
      </c>
      <c r="B14" t="s">
        <v>386</v>
      </c>
      <c r="C14" t="s">
        <v>12</v>
      </c>
      <c r="D14" s="2"/>
      <c r="E14" s="2"/>
      <c r="F14" s="2"/>
      <c r="H14" s="2">
        <v>13200998</v>
      </c>
      <c r="I14" s="12">
        <v>2.9000000000000001E-2</v>
      </c>
      <c r="K14" s="2">
        <v>12237376</v>
      </c>
      <c r="L14" s="51">
        <v>1636.8259698500533</v>
      </c>
      <c r="M14" s="51">
        <v>18.635885571670602</v>
      </c>
      <c r="N14" s="51">
        <v>7476.284116582684</v>
      </c>
      <c r="O14" t="s">
        <v>657</v>
      </c>
      <c r="P14" s="51"/>
      <c r="Q14" s="2">
        <v>3842894</v>
      </c>
      <c r="R14" s="2">
        <v>1822028</v>
      </c>
      <c r="S14" s="2">
        <f>Table1113[[#This Row],[Sum of Biden]]+Table1113[[#This Row],[Sum of Trump]]</f>
        <v>5664922</v>
      </c>
      <c r="T14" s="2">
        <v>5785168</v>
      </c>
      <c r="U14" s="1">
        <f>Table1113[[#This Row],[Total with Other]]/Table1113[[#This Row],[Sum of Population (2020)]]</f>
        <v>0.4382371696442951</v>
      </c>
      <c r="V14" s="1">
        <f>Table1113[[#This Row],[Total with Other]]/(Table1113[[#This Row],[18+]]*Table1113[[#This Row],[Sum of Population (2020)]])</f>
        <v>0.55891325299901151</v>
      </c>
      <c r="W14" s="1">
        <f>Table1113[[#This Row],[Sum of Biden]]/Table1113[[#This Row],[2 Party Vote]]</f>
        <v>0.67836662181756435</v>
      </c>
      <c r="X14" s="1">
        <f>Table1113[[#This Row],[Sum of Trump]]/Table1113[[#This Row],[2 Party Vote]]</f>
        <v>0.3216333781824357</v>
      </c>
      <c r="Y14" s="1">
        <f>Table1113[[#This Row],[Trump %]]-Table1113[[#This Row],[Biden %]]</f>
        <v>-0.35673324363512865</v>
      </c>
      <c r="Z14" s="1">
        <v>0.29160000000000003</v>
      </c>
      <c r="AB14" s="1">
        <v>0.28499845238973598</v>
      </c>
      <c r="AC14" s="1">
        <v>0.44629936312390928</v>
      </c>
      <c r="AD14" s="1">
        <v>6.1358466988632225E-2</v>
      </c>
      <c r="AE14" s="1">
        <v>0.16463611311811424</v>
      </c>
      <c r="AF14" s="1">
        <v>1.7991821527433001E-3</v>
      </c>
      <c r="AG14" s="1">
        <v>2.138929193080705E-3</v>
      </c>
      <c r="AH14" s="1">
        <v>5.5678366135651263E-3</v>
      </c>
      <c r="AI14" s="1">
        <v>3.320165642021914E-2</v>
      </c>
      <c r="AJ1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1.6460117799660521</v>
      </c>
      <c r="AK1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1.6443432418192439</v>
      </c>
      <c r="AL14" s="4"/>
      <c r="AM14" s="1">
        <v>5.6011674268869674E-2</v>
      </c>
      <c r="AN14" s="1">
        <v>0.10975352015052195</v>
      </c>
      <c r="AO14" s="1">
        <v>5.0146814657497867E-2</v>
      </c>
      <c r="AP14" s="1">
        <f>SUM(Table1113[[#This Row],[0 to 5]:[14 to 17]])</f>
        <v>0.21591200907688951</v>
      </c>
      <c r="AQ14" s="1">
        <v>0.78408799092311054</v>
      </c>
      <c r="AR14" s="1">
        <v>9.0271281004663431E-2</v>
      </c>
      <c r="AS14" s="1">
        <v>0.29348462896517369</v>
      </c>
      <c r="AT14" s="1">
        <v>0.25782990043631548</v>
      </c>
      <c r="AU14" s="1">
        <v>0.14250218051695787</v>
      </c>
      <c r="AV14" s="38">
        <v>37.6</v>
      </c>
      <c r="AX14" s="2">
        <v>1700601</v>
      </c>
      <c r="AY14" s="2">
        <v>1783211</v>
      </c>
      <c r="AZ14" s="2">
        <v>2390134</v>
      </c>
      <c r="BA14" s="2">
        <v>3218089</v>
      </c>
      <c r="BB14" s="2">
        <f>SUM(Table1113[[#This Row],[Sum of Less than a high school diploma]:[Sum of Bachelor''s degree or higher]])</f>
        <v>9092035</v>
      </c>
      <c r="BC14" s="1">
        <f>Table1113[[#This Row],[Sum of Less than a high school diploma]]/Table1113[[#This Row],[Sum]]</f>
        <v>0.18704294473129504</v>
      </c>
      <c r="BD14" s="1">
        <f>Table1113[[#This Row],[Sum of High school diploma only]]/Table1113[[#This Row],[Sum]]</f>
        <v>0.19612891943332819</v>
      </c>
      <c r="BE14" s="1">
        <f>Table1113[[#This Row],[Sum of Some college or associate''s degree]]/Table1113[[#This Row],[Sum]]</f>
        <v>0.26288218204175412</v>
      </c>
      <c r="BF14" s="1">
        <f>Table1113[[#This Row],[Sum of Bachelor''s degree or higher]]/Table1113[[#This Row],[Sum]]</f>
        <v>0.35394595379362265</v>
      </c>
      <c r="BG1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2.783731144897704</v>
      </c>
      <c r="BH14" s="4"/>
      <c r="BI14" s="2">
        <v>6339312</v>
      </c>
      <c r="BJ14" s="8">
        <v>0.48021460195660964</v>
      </c>
      <c r="BK14" s="7">
        <v>7.5</v>
      </c>
      <c r="BL14" s="7">
        <v>30.8</v>
      </c>
      <c r="BM14" s="38">
        <v>82.6</v>
      </c>
      <c r="BN14" s="38">
        <v>73.099999999999994</v>
      </c>
      <c r="BO14" s="38">
        <v>9.5</v>
      </c>
      <c r="BP14" s="38">
        <v>4.5</v>
      </c>
      <c r="BQ14" s="38">
        <v>2.4</v>
      </c>
      <c r="BR14" s="38">
        <v>0.6</v>
      </c>
      <c r="BS14" s="38">
        <v>1.6</v>
      </c>
      <c r="BT14" s="7">
        <v>8.3000000000000007</v>
      </c>
      <c r="BU14" s="4"/>
      <c r="BV14" s="2">
        <v>880234370</v>
      </c>
      <c r="BW14" s="4">
        <v>66.679380604405821</v>
      </c>
      <c r="BX14" s="2">
        <v>69805</v>
      </c>
      <c r="BY14" s="4">
        <v>111.895</v>
      </c>
      <c r="BZ14" s="4"/>
      <c r="CA14" s="4">
        <v>70.599999999999994</v>
      </c>
      <c r="CB14" s="4">
        <v>56.6</v>
      </c>
      <c r="CC14" s="4">
        <v>63.6</v>
      </c>
      <c r="CD14" s="4">
        <v>12.23</v>
      </c>
      <c r="CE14" s="4">
        <v>-1</v>
      </c>
      <c r="CF14" s="4">
        <v>20247.91</v>
      </c>
      <c r="CG14" s="4"/>
      <c r="CH14" s="14">
        <v>16</v>
      </c>
      <c r="CI14" s="32">
        <v>12</v>
      </c>
      <c r="CJ14" s="4"/>
      <c r="CK14" s="2">
        <v>7144</v>
      </c>
      <c r="CL14" s="2">
        <v>6689928</v>
      </c>
      <c r="CM14" s="4">
        <v>54.117120538916822</v>
      </c>
      <c r="CN14" s="8">
        <v>0.50677441205581575</v>
      </c>
      <c r="CO14" s="8"/>
      <c r="CP14" s="3">
        <v>85.292510930775578</v>
      </c>
      <c r="CQ14" s="3">
        <v>5.8952508773999952</v>
      </c>
      <c r="CR14" s="3">
        <v>2.6596009346428011</v>
      </c>
      <c r="CS14" s="28">
        <v>0</v>
      </c>
      <c r="CT14" s="28">
        <v>0.80689597055309303</v>
      </c>
      <c r="CU14" s="28">
        <v>85.284227621036237</v>
      </c>
      <c r="CV14" s="28">
        <v>9.7653811268134163</v>
      </c>
      <c r="CW14" s="28">
        <v>15.077606706868458</v>
      </c>
      <c r="CX14" s="28">
        <v>0</v>
      </c>
      <c r="CY14" s="28">
        <v>17.119193122786399</v>
      </c>
      <c r="CZ14" s="28">
        <v>7.2128540906674976</v>
      </c>
      <c r="DA14" s="28">
        <v>28.504968929498304</v>
      </c>
      <c r="DB14" s="28">
        <v>19.820128804080728</v>
      </c>
      <c r="DC14" s="28">
        <v>17.768625340099998</v>
      </c>
      <c r="DD14" s="28">
        <v>31.970925476698916</v>
      </c>
      <c r="DE14" s="28">
        <v>22.831619449107528</v>
      </c>
      <c r="DF14" s="28">
        <v>0</v>
      </c>
      <c r="DG14" s="28">
        <v>77.001625118321144</v>
      </c>
      <c r="DH14" s="28">
        <v>0.80689597055309303</v>
      </c>
      <c r="DI14" s="28"/>
      <c r="DJ14" s="3">
        <v>673.1</v>
      </c>
      <c r="DK14" s="3">
        <v>801.3</v>
      </c>
      <c r="DL14" s="35">
        <v>849.4</v>
      </c>
      <c r="DM14" s="3">
        <v>829.1</v>
      </c>
      <c r="DN14" s="1">
        <v>0.20755827643042146</v>
      </c>
      <c r="DO14" s="1">
        <v>-1.2999999999999999E-2</v>
      </c>
      <c r="DP14" s="28"/>
      <c r="DQ14" t="s">
        <v>296</v>
      </c>
      <c r="DR14">
        <v>11</v>
      </c>
      <c r="DS14">
        <v>14</v>
      </c>
      <c r="DT14" s="28"/>
      <c r="DU14" s="2">
        <v>4400403</v>
      </c>
      <c r="DV14" s="43">
        <v>49.6</v>
      </c>
      <c r="DW14" s="43">
        <v>8</v>
      </c>
      <c r="DX14" s="43">
        <v>2.4</v>
      </c>
      <c r="DY14" s="43">
        <v>6</v>
      </c>
      <c r="DZ14" s="43">
        <v>7.4</v>
      </c>
      <c r="EA14" s="43">
        <v>24.7</v>
      </c>
      <c r="EB14" s="43">
        <v>1.9</v>
      </c>
      <c r="EC1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505.2</v>
      </c>
      <c r="ED14" s="43">
        <v>0.1</v>
      </c>
      <c r="EE14" s="43">
        <v>3.9</v>
      </c>
      <c r="EF14" s="43">
        <v>6</v>
      </c>
      <c r="EG14" s="43">
        <v>20.2</v>
      </c>
      <c r="EH14" s="43">
        <v>31.8</v>
      </c>
      <c r="EI14" s="43">
        <v>26.5</v>
      </c>
      <c r="EJ14" s="43">
        <v>11.5</v>
      </c>
      <c r="EK14" s="2">
        <v>2148369</v>
      </c>
      <c r="EL14" s="1">
        <v>0.48822096521614045</v>
      </c>
      <c r="EM14" s="28"/>
      <c r="EN14" s="48">
        <v>10</v>
      </c>
      <c r="EO14" s="28" t="s">
        <v>572</v>
      </c>
      <c r="EP14" s="28" t="s">
        <v>573</v>
      </c>
      <c r="EQ14" s="28" t="s">
        <v>574</v>
      </c>
      <c r="ER14" s="28" t="s">
        <v>575</v>
      </c>
      <c r="ES14" s="28" t="s">
        <v>576</v>
      </c>
      <c r="ET14" s="28"/>
      <c r="EU14" s="28"/>
      <c r="EV14" s="28"/>
      <c r="EW14" s="28"/>
      <c r="EX14" s="28"/>
    </row>
    <row r="15" spans="1:154" x14ac:dyDescent="0.3">
      <c r="A15" t="s">
        <v>97</v>
      </c>
      <c r="B15" t="s">
        <v>393</v>
      </c>
      <c r="C15" t="s">
        <v>26</v>
      </c>
      <c r="D15" s="2" t="s">
        <v>15</v>
      </c>
      <c r="E15" s="2"/>
      <c r="F15" s="2"/>
      <c r="H15" s="2">
        <v>3690261</v>
      </c>
      <c r="I15" s="12">
        <v>0.1026</v>
      </c>
      <c r="K15" s="2">
        <v>2914866</v>
      </c>
      <c r="L15" s="51">
        <v>1014.7929349479612</v>
      </c>
      <c r="M15" s="51">
        <v>66.966684787728752</v>
      </c>
      <c r="N15" s="51">
        <v>2872.3751413873165</v>
      </c>
      <c r="O15" s="51"/>
      <c r="P15" s="51"/>
      <c r="Q15" s="2">
        <v>1259771</v>
      </c>
      <c r="R15" s="2">
        <v>843877</v>
      </c>
      <c r="S15" s="2">
        <f>Table1113[[#This Row],[Sum of Biden]]+Table1113[[#This Row],[Sum of Trump]]</f>
        <v>2103648</v>
      </c>
      <c r="T15" s="2">
        <v>2154823</v>
      </c>
      <c r="U15" s="1">
        <f>Table1113[[#This Row],[Total with Other]]/Table1113[[#This Row],[Sum of Population (2020)]]</f>
        <v>0.58392157085908014</v>
      </c>
      <c r="V15" s="1">
        <f>Table1113[[#This Row],[Total with Other]]/(Table1113[[#This Row],[18+]]*Table1113[[#This Row],[Sum of Population (2020)]])</f>
        <v>0.76500953056508492</v>
      </c>
      <c r="W15" s="1">
        <f>Table1113[[#This Row],[Sum of Biden]]/Table1113[[#This Row],[2 Party Vote]]</f>
        <v>0.59885066322882918</v>
      </c>
      <c r="X15" s="1">
        <f>Table1113[[#This Row],[Sum of Trump]]/Table1113[[#This Row],[2 Party Vote]]</f>
        <v>0.40114933677117082</v>
      </c>
      <c r="Y15" s="1">
        <f>Table1113[[#This Row],[Trump %]]-Table1113[[#This Row],[Biden %]]</f>
        <v>-0.19770132645765837</v>
      </c>
      <c r="Z15" s="1">
        <v>7.1099999999999997E-2</v>
      </c>
      <c r="AB15" s="1">
        <v>0.71763135453020799</v>
      </c>
      <c r="AC15" s="1">
        <v>6.5746298161566352E-2</v>
      </c>
      <c r="AD15" s="1">
        <v>9.0283857971021564E-2</v>
      </c>
      <c r="AE15" s="1">
        <v>7.1604691375488069E-2</v>
      </c>
      <c r="AF15" s="1">
        <v>5.4565246198033145E-3</v>
      </c>
      <c r="AG15" s="1">
        <v>3.175927122769907E-4</v>
      </c>
      <c r="AH15" s="1">
        <v>4.2368276932173632E-3</v>
      </c>
      <c r="AI15" s="1">
        <v>4.4722852936418318E-2</v>
      </c>
      <c r="AJ1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1.4126657389807757</v>
      </c>
      <c r="AK1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1.4141552033846794</v>
      </c>
      <c r="AL15" s="4"/>
      <c r="AM15" s="1">
        <v>6.227201815806524E-2</v>
      </c>
      <c r="AN15" s="1">
        <v>0.12029935010016907</v>
      </c>
      <c r="AO15" s="1">
        <v>5.4141969904025755E-2</v>
      </c>
      <c r="AP15" s="1">
        <f>SUM(Table1113[[#This Row],[0 to 5]:[14 to 17]])</f>
        <v>0.23671333816226006</v>
      </c>
      <c r="AQ15" s="1">
        <v>0.76328666183773997</v>
      </c>
      <c r="AR15" s="1">
        <v>8.217223659789917E-2</v>
      </c>
      <c r="AS15" s="1">
        <v>0.28219955173902334</v>
      </c>
      <c r="AT15" s="1">
        <v>0.25515132940461394</v>
      </c>
      <c r="AU15" s="1">
        <v>0.14376354409620348</v>
      </c>
      <c r="AV15" s="38">
        <v>37.5</v>
      </c>
      <c r="AX15" s="2">
        <v>150672</v>
      </c>
      <c r="AY15" s="2">
        <v>510312</v>
      </c>
      <c r="AZ15" s="2">
        <v>742927</v>
      </c>
      <c r="BA15" s="2">
        <v>1046013</v>
      </c>
      <c r="BB15" s="2">
        <f>SUM(Table1113[[#This Row],[Sum of Less than a high school diploma]:[Sum of Bachelor''s degree or higher]])</f>
        <v>2449924</v>
      </c>
      <c r="BC15" s="1">
        <f>Table1113[[#This Row],[Sum of Less than a high school diploma]]/Table1113[[#This Row],[Sum]]</f>
        <v>6.1500683286501948E-2</v>
      </c>
      <c r="BD15" s="1">
        <f>Table1113[[#This Row],[Sum of High school diploma only]]/Table1113[[#This Row],[Sum]]</f>
        <v>0.2082970737051435</v>
      </c>
      <c r="BE15" s="1">
        <f>Table1113[[#This Row],[Sum of Some college or associate''s degree]]/Table1113[[#This Row],[Sum]]</f>
        <v>0.30324491698517997</v>
      </c>
      <c r="BF15" s="1">
        <f>Table1113[[#This Row],[Sum of Bachelor''s degree or higher]]/Table1113[[#This Row],[Sum]]</f>
        <v>0.4269573260231746</v>
      </c>
      <c r="BG15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3.0956588857450273</v>
      </c>
      <c r="BH15" s="4"/>
      <c r="BI15" s="2">
        <v>1923174</v>
      </c>
      <c r="BJ15" s="8">
        <v>0.52114850413019564</v>
      </c>
      <c r="BK15" s="7">
        <v>7.0000000000000009</v>
      </c>
      <c r="BL15" s="7">
        <v>25.6</v>
      </c>
      <c r="BM15" s="38">
        <v>82.8</v>
      </c>
      <c r="BN15" s="38">
        <v>75</v>
      </c>
      <c r="BO15" s="38">
        <v>7.8</v>
      </c>
      <c r="BP15" s="38">
        <v>4.2</v>
      </c>
      <c r="BQ15" s="38">
        <v>2.1</v>
      </c>
      <c r="BR15" s="38">
        <v>0.7</v>
      </c>
      <c r="BS15" s="38">
        <v>0.9</v>
      </c>
      <c r="BT15" s="7">
        <v>9.1999999999999993</v>
      </c>
      <c r="BU15" s="4"/>
      <c r="BV15" s="2">
        <v>235353129</v>
      </c>
      <c r="BW15" s="4">
        <v>63.776824728657402</v>
      </c>
      <c r="BX15" s="2">
        <v>67214</v>
      </c>
      <c r="BY15" s="4">
        <v>103.18899999999999</v>
      </c>
      <c r="BZ15" s="4"/>
      <c r="CA15" s="4">
        <v>55.4</v>
      </c>
      <c r="CB15" s="4">
        <v>38.4</v>
      </c>
      <c r="CC15" s="4">
        <v>46.9</v>
      </c>
      <c r="CD15" s="4">
        <v>31.62</v>
      </c>
      <c r="CE15" s="4">
        <v>51.2</v>
      </c>
      <c r="CF15" s="4">
        <v>14209.82</v>
      </c>
      <c r="CG15" s="4"/>
      <c r="CH15" s="14">
        <v>33</v>
      </c>
      <c r="CI15" s="32">
        <v>22</v>
      </c>
      <c r="CJ15" s="4"/>
      <c r="CK15" s="2">
        <v>2474</v>
      </c>
      <c r="CL15" s="2">
        <v>1727186</v>
      </c>
      <c r="CM15" s="4">
        <v>67.041328513078071</v>
      </c>
      <c r="CN15" s="8">
        <v>0.46803898152461304</v>
      </c>
      <c r="CO15" s="8"/>
      <c r="CP15" s="3">
        <v>12.712776920739357</v>
      </c>
      <c r="CQ15" s="3">
        <v>0</v>
      </c>
      <c r="CR15" s="3">
        <v>0</v>
      </c>
      <c r="CS15" s="28">
        <v>29.661407469059707</v>
      </c>
      <c r="CT15" s="28">
        <v>2.0123701122136231</v>
      </c>
      <c r="CU15" s="28">
        <v>1.3174610484570415</v>
      </c>
      <c r="CV15" s="28">
        <v>18.564782193209957</v>
      </c>
      <c r="CW15" s="28">
        <v>15.215149875475133</v>
      </c>
      <c r="CX15" s="28">
        <v>0</v>
      </c>
      <c r="CY15" s="28">
        <v>17.281485439841134</v>
      </c>
      <c r="CZ15" s="28">
        <v>7.5536691155209397</v>
      </c>
      <c r="DA15" s="28">
        <v>12.012135271052875</v>
      </c>
      <c r="DB15" s="28">
        <v>8.1312637498343747</v>
      </c>
      <c r="DC15" s="28">
        <v>25.794917048464161</v>
      </c>
      <c r="DD15" s="28">
        <v>22.563751827541349</v>
      </c>
      <c r="DE15" s="28">
        <v>0</v>
      </c>
      <c r="DF15" s="28">
        <v>0</v>
      </c>
      <c r="DG15" s="28">
        <v>6.8384028973403348</v>
      </c>
      <c r="DH15" s="28">
        <v>2.0123701122136231</v>
      </c>
      <c r="DI15" s="28"/>
      <c r="DJ15" s="3">
        <v>315.2</v>
      </c>
      <c r="DK15" s="3">
        <v>354.8</v>
      </c>
      <c r="DL15" s="35">
        <v>375.4</v>
      </c>
      <c r="DM15" s="3">
        <v>365.6</v>
      </c>
      <c r="DN15" s="1">
        <v>0.16036228023441657</v>
      </c>
      <c r="DO15" s="1">
        <v>3.9E-2</v>
      </c>
      <c r="DP15" s="28"/>
      <c r="DQ15" t="s">
        <v>297</v>
      </c>
      <c r="DR15">
        <v>26</v>
      </c>
      <c r="DS15">
        <v>39</v>
      </c>
      <c r="DT15" s="28"/>
      <c r="DU15" s="2">
        <v>1420611</v>
      </c>
      <c r="DV15" s="43">
        <v>61.8</v>
      </c>
      <c r="DW15" s="43">
        <v>10.6</v>
      </c>
      <c r="DX15" s="43">
        <v>2.2000000000000002</v>
      </c>
      <c r="DY15" s="43">
        <v>2</v>
      </c>
      <c r="DZ15" s="43">
        <v>2.2000000000000002</v>
      </c>
      <c r="EA15" s="43">
        <v>19.7</v>
      </c>
      <c r="EB15" s="43">
        <v>1.5</v>
      </c>
      <c r="EC1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462.5</v>
      </c>
      <c r="ED15" s="43">
        <v>0.2</v>
      </c>
      <c r="EE15" s="43">
        <v>6.9</v>
      </c>
      <c r="EF15" s="43">
        <v>13.6</v>
      </c>
      <c r="EG15" s="43">
        <v>28.4</v>
      </c>
      <c r="EH15" s="43">
        <v>24.1</v>
      </c>
      <c r="EI15" s="43">
        <v>13.3</v>
      </c>
      <c r="EJ15" s="43">
        <v>13.4</v>
      </c>
      <c r="EK15" s="2">
        <v>1006383</v>
      </c>
      <c r="EL15" s="1">
        <v>0.70841560427168315</v>
      </c>
      <c r="EM15" s="28"/>
      <c r="EN15" s="48">
        <v>5</v>
      </c>
      <c r="EO15" s="28" t="s">
        <v>585</v>
      </c>
      <c r="EP15" s="28" t="s">
        <v>586</v>
      </c>
      <c r="EQ15" s="28" t="s">
        <v>587</v>
      </c>
      <c r="ER15" s="28" t="s">
        <v>588</v>
      </c>
      <c r="ES15" s="28" t="s">
        <v>589</v>
      </c>
      <c r="ET15" s="28"/>
      <c r="EU15" s="28"/>
      <c r="EV15" s="28"/>
      <c r="EW15" s="28"/>
      <c r="EX15" s="28"/>
    </row>
    <row r="16" spans="1:154" x14ac:dyDescent="0.3">
      <c r="A16" t="s">
        <v>159</v>
      </c>
      <c r="B16" t="s">
        <v>396</v>
      </c>
      <c r="C16" t="s">
        <v>38</v>
      </c>
      <c r="D16" s="2"/>
      <c r="E16" s="2"/>
      <c r="F16" s="2"/>
      <c r="H16" s="2">
        <v>1989519</v>
      </c>
      <c r="I16" s="12">
        <v>0.20860000000000001</v>
      </c>
      <c r="K16" s="2">
        <v>1158642</v>
      </c>
      <c r="L16" s="51">
        <v>584.95406001881088</v>
      </c>
      <c r="M16" s="51">
        <v>5.3078964072420414</v>
      </c>
      <c r="N16" s="51">
        <v>1980.740162676605</v>
      </c>
      <c r="O16" s="51"/>
      <c r="P16" s="51"/>
      <c r="Q16" s="2">
        <v>399251</v>
      </c>
      <c r="R16" s="2">
        <v>493356</v>
      </c>
      <c r="S16" s="2">
        <f>Table1113[[#This Row],[Sum of Biden]]+Table1113[[#This Row],[Sum of Trump]]</f>
        <v>892607</v>
      </c>
      <c r="T16" s="2">
        <v>913562</v>
      </c>
      <c r="U16" s="1">
        <f>Table1113[[#This Row],[Total with Other]]/Table1113[[#This Row],[Sum of Population (2020)]]</f>
        <v>0.4591873714199261</v>
      </c>
      <c r="V16" s="1">
        <f>Table1113[[#This Row],[Total with Other]]/(Table1113[[#This Row],[18+]]*Table1113[[#This Row],[Sum of Population (2020)]])</f>
        <v>0.59653984661444981</v>
      </c>
      <c r="W16" s="1">
        <f>Table1113[[#This Row],[Sum of Biden]]/Table1113[[#This Row],[2 Party Vote]]</f>
        <v>0.44728643176672378</v>
      </c>
      <c r="X16" s="1">
        <f>Table1113[[#This Row],[Sum of Trump]]/Table1113[[#This Row],[2 Party Vote]]</f>
        <v>0.55271356823327622</v>
      </c>
      <c r="Y16" s="1">
        <f>Table1113[[#This Row],[Trump %]]-Table1113[[#This Row],[Biden %]]</f>
        <v>0.10542713646655244</v>
      </c>
      <c r="Z16" s="1">
        <v>-0.2321</v>
      </c>
      <c r="AB16" s="1">
        <v>0.6832616325855646</v>
      </c>
      <c r="AC16" s="1">
        <v>9.7447171904364818E-2</v>
      </c>
      <c r="AD16" s="1">
        <v>0.14162568942543399</v>
      </c>
      <c r="AE16" s="1">
        <v>3.0670227326303492E-2</v>
      </c>
      <c r="AF16" s="1">
        <v>2.1130735620016696E-3</v>
      </c>
      <c r="AG16" s="1">
        <v>4.5438118459788522E-4</v>
      </c>
      <c r="AH16" s="1">
        <v>4.1014938786711761E-3</v>
      </c>
      <c r="AI16" s="1">
        <v>4.0326330133062312E-2</v>
      </c>
      <c r="AJ1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1.4556595749859307</v>
      </c>
      <c r="AK1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1.4541040420596829</v>
      </c>
      <c r="AL16" s="4"/>
      <c r="AM16" s="1">
        <v>6.2074803005148484E-2</v>
      </c>
      <c r="AN16" s="1">
        <v>0.11608635051989953</v>
      </c>
      <c r="AO16" s="1">
        <v>5.2087464356962661E-2</v>
      </c>
      <c r="AP16" s="1">
        <f>SUM(Table1113[[#This Row],[0 to 5]:[14 to 17]])</f>
        <v>0.23024861788201068</v>
      </c>
      <c r="AQ16" s="1">
        <v>0.76975138211798932</v>
      </c>
      <c r="AR16" s="1">
        <v>9.0469103336032475E-2</v>
      </c>
      <c r="AS16" s="1">
        <v>0.29281600225984272</v>
      </c>
      <c r="AT16" s="1">
        <v>0.25107475726544959</v>
      </c>
      <c r="AU16" s="1">
        <v>0.13539151925666454</v>
      </c>
      <c r="AV16" s="38">
        <v>36.799999999999997</v>
      </c>
      <c r="AX16" s="2">
        <v>121858</v>
      </c>
      <c r="AY16" s="2">
        <v>335161</v>
      </c>
      <c r="AZ16" s="2">
        <v>351343</v>
      </c>
      <c r="BA16" s="2">
        <v>480723</v>
      </c>
      <c r="BB16" s="2">
        <f>SUM(Table1113[[#This Row],[Sum of Less than a high school diploma]:[Sum of Bachelor''s degree or higher]])</f>
        <v>1289085</v>
      </c>
      <c r="BC16" s="1">
        <f>Table1113[[#This Row],[Sum of Less than a high school diploma]]/Table1113[[#This Row],[Sum]]</f>
        <v>9.4530616677721016E-2</v>
      </c>
      <c r="BD16" s="1">
        <f>Table1113[[#This Row],[Sum of High school diploma only]]/Table1113[[#This Row],[Sum]]</f>
        <v>0.25999914668156093</v>
      </c>
      <c r="BE16" s="1">
        <f>Table1113[[#This Row],[Sum of Some college or associate''s degree]]/Table1113[[#This Row],[Sum]]</f>
        <v>0.27255223666399037</v>
      </c>
      <c r="BF16" s="1">
        <f>Table1113[[#This Row],[Sum of Bachelor''s degree or higher]]/Table1113[[#This Row],[Sum]]</f>
        <v>0.3729179999767277</v>
      </c>
      <c r="BG1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2.9238576199397248</v>
      </c>
      <c r="BH16" s="4"/>
      <c r="BI16" s="2">
        <v>977672</v>
      </c>
      <c r="BJ16" s="8">
        <v>0.49141124060639785</v>
      </c>
      <c r="BK16" s="7">
        <v>2.2000000000000002</v>
      </c>
      <c r="BL16" s="7">
        <v>28.1</v>
      </c>
      <c r="BM16" s="38">
        <v>87.8</v>
      </c>
      <c r="BN16" s="38">
        <v>79.099999999999994</v>
      </c>
      <c r="BO16" s="38">
        <v>8.6999999999999993</v>
      </c>
      <c r="BP16" s="38">
        <v>0.9</v>
      </c>
      <c r="BQ16" s="38">
        <v>1.2</v>
      </c>
      <c r="BR16" s="38">
        <v>0.1</v>
      </c>
      <c r="BS16" s="38">
        <v>1.1000000000000001</v>
      </c>
      <c r="BT16" s="7">
        <v>8.9</v>
      </c>
      <c r="BU16" s="4"/>
      <c r="BV16" s="2">
        <v>116868257</v>
      </c>
      <c r="BW16" s="4">
        <v>58.741965771626205</v>
      </c>
      <c r="BX16" s="2">
        <v>62076</v>
      </c>
      <c r="BY16" s="4">
        <v>96.98</v>
      </c>
      <c r="BZ16" s="4"/>
      <c r="CA16" s="4">
        <v>71.599999999999994</v>
      </c>
      <c r="CB16" s="4">
        <v>50</v>
      </c>
      <c r="CC16" s="4">
        <v>60.8</v>
      </c>
      <c r="CD16" s="4">
        <v>50.51</v>
      </c>
      <c r="CE16" s="4">
        <v>4.7</v>
      </c>
      <c r="CF16" s="4">
        <v>15731.04</v>
      </c>
      <c r="CG16" s="4"/>
      <c r="CH16" s="14">
        <v>75</v>
      </c>
      <c r="CI16" s="32">
        <v>44</v>
      </c>
      <c r="CJ16" s="4"/>
      <c r="CK16" s="2">
        <v>2721</v>
      </c>
      <c r="CL16" s="2">
        <v>1029462</v>
      </c>
      <c r="CM16" s="4">
        <v>136.7667260277484</v>
      </c>
      <c r="CN16" s="8">
        <v>0.51744265825056202</v>
      </c>
      <c r="CO16" s="8"/>
      <c r="CP16" s="3">
        <v>15.52239589519683</v>
      </c>
      <c r="CQ16" s="3">
        <v>0</v>
      </c>
      <c r="CR16" s="3">
        <v>0</v>
      </c>
      <c r="CS16" s="28">
        <v>18.655191272536207</v>
      </c>
      <c r="CT16" s="28">
        <v>3.8368738875262034</v>
      </c>
      <c r="CU16" s="28">
        <v>7.5988919491745142</v>
      </c>
      <c r="CV16" s="28">
        <v>12.93534540832875</v>
      </c>
      <c r="CW16" s="28">
        <v>10.761876352443952</v>
      </c>
      <c r="CX16" s="28">
        <v>3.2249387762298696</v>
      </c>
      <c r="CY16" s="28">
        <v>12.835798414018548</v>
      </c>
      <c r="CZ16" s="28">
        <v>10.746351591622597</v>
      </c>
      <c r="DA16" s="28">
        <v>12.048158854663946</v>
      </c>
      <c r="DB16" s="28">
        <v>19.737808382809312</v>
      </c>
      <c r="DC16" s="28">
        <v>14.855310743946443</v>
      </c>
      <c r="DD16" s="28">
        <v>26.510338035454328</v>
      </c>
      <c r="DE16" s="28">
        <v>0</v>
      </c>
      <c r="DF16" s="28">
        <v>0</v>
      </c>
      <c r="DG16" s="28">
        <v>0.50404800058009436</v>
      </c>
      <c r="DH16" s="28">
        <v>3.8368738875262034</v>
      </c>
      <c r="DI16" s="28"/>
      <c r="DJ16" s="3">
        <v>298.89999999999998</v>
      </c>
      <c r="DK16" s="3">
        <v>349.5</v>
      </c>
      <c r="DL16" s="35">
        <v>403.7</v>
      </c>
      <c r="DM16" s="3">
        <v>400.1</v>
      </c>
      <c r="DN16" s="1">
        <v>0.25959871191478823</v>
      </c>
      <c r="DO16" s="1">
        <v>7.4999999999999997E-2</v>
      </c>
      <c r="DP16" s="28"/>
      <c r="DQ16" t="s">
        <v>297</v>
      </c>
      <c r="DR16">
        <v>44</v>
      </c>
      <c r="DS16">
        <v>70</v>
      </c>
      <c r="DT16" s="28"/>
      <c r="DU16" s="2">
        <v>749602</v>
      </c>
      <c r="DV16" s="43">
        <v>67.099999999999994</v>
      </c>
      <c r="DW16" s="43">
        <v>5.9</v>
      </c>
      <c r="DX16" s="43">
        <v>2.2999999999999998</v>
      </c>
      <c r="DY16" s="43">
        <v>2.5</v>
      </c>
      <c r="DZ16" s="43">
        <v>4.8</v>
      </c>
      <c r="EA16" s="43">
        <v>13.3</v>
      </c>
      <c r="EB16" s="43">
        <v>4</v>
      </c>
      <c r="EC1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401.70000000000005</v>
      </c>
      <c r="ED16" s="43">
        <v>0.5</v>
      </c>
      <c r="EE16" s="43">
        <v>15.2</v>
      </c>
      <c r="EF16" s="43">
        <v>18.8</v>
      </c>
      <c r="EG16" s="43">
        <v>30.8</v>
      </c>
      <c r="EH16" s="43">
        <v>21.3</v>
      </c>
      <c r="EI16" s="43">
        <v>9.1</v>
      </c>
      <c r="EJ16" s="43">
        <v>4.3</v>
      </c>
      <c r="EK16" s="2">
        <v>494986</v>
      </c>
      <c r="EL16" s="1">
        <v>0.66033174938167183</v>
      </c>
      <c r="EM16" s="28"/>
      <c r="EN16" s="48">
        <v>3</v>
      </c>
      <c r="EO16" s="28"/>
      <c r="EP16" s="28" t="s">
        <v>590</v>
      </c>
      <c r="EQ16" s="28"/>
      <c r="ER16" s="28" t="s">
        <v>591</v>
      </c>
      <c r="ES16" s="28" t="s">
        <v>592</v>
      </c>
      <c r="ET16" s="28"/>
      <c r="EU16" s="28"/>
      <c r="EV16" s="28"/>
      <c r="EW16" s="28"/>
      <c r="EX16" s="28"/>
    </row>
    <row r="17" spans="1:154" x14ac:dyDescent="0.3">
      <c r="A17" t="s">
        <v>115</v>
      </c>
      <c r="B17" t="s">
        <v>342</v>
      </c>
      <c r="C17" t="s">
        <v>22</v>
      </c>
      <c r="D17" s="2" t="s">
        <v>301</v>
      </c>
      <c r="E17" s="2"/>
      <c r="F17" s="2"/>
      <c r="H17" s="2">
        <v>4941632</v>
      </c>
      <c r="I17" s="12">
        <v>8.5500000000000007E-2</v>
      </c>
      <c r="K17" s="2">
        <v>4382009</v>
      </c>
      <c r="L17" s="51">
        <v>1655.8874037254227</v>
      </c>
      <c r="M17" s="51">
        <v>71.690397021144506</v>
      </c>
      <c r="N17" s="51">
        <v>2646.3206315485804</v>
      </c>
      <c r="O17" s="51"/>
      <c r="P17" s="51"/>
      <c r="Q17" s="2">
        <v>1743643</v>
      </c>
      <c r="R17" s="2">
        <v>803274</v>
      </c>
      <c r="S17" s="2">
        <f>Table1113[[#This Row],[Sum of Biden]]+Table1113[[#This Row],[Sum of Trump]]</f>
        <v>2546917</v>
      </c>
      <c r="T17" s="2">
        <v>2602488</v>
      </c>
      <c r="U17" s="1">
        <f>Table1113[[#This Row],[Total with Other]]/Table1113[[#This Row],[Sum of Population (2020)]]</f>
        <v>0.52664544830533722</v>
      </c>
      <c r="V17" s="1">
        <f>Table1113[[#This Row],[Total with Other]]/(Table1113[[#This Row],[18+]]*Table1113[[#This Row],[Sum of Population (2020)]])</f>
        <v>0.65612607763375008</v>
      </c>
      <c r="W17" s="1">
        <f>Table1113[[#This Row],[Sum of Biden]]/Table1113[[#This Row],[2 Party Vote]]</f>
        <v>0.68460927466423127</v>
      </c>
      <c r="X17" s="1">
        <f>Table1113[[#This Row],[Sum of Trump]]/Table1113[[#This Row],[2 Party Vote]]</f>
        <v>0.31539072533576867</v>
      </c>
      <c r="Y17" s="1">
        <f>Table1113[[#This Row],[Trump %]]-Table1113[[#This Row],[Biden %]]</f>
        <v>-0.3692185493284626</v>
      </c>
      <c r="Z17" s="1">
        <v>0.33460000000000001</v>
      </c>
      <c r="AB17" s="1">
        <v>0.66623354389804823</v>
      </c>
      <c r="AC17" s="1">
        <v>0.1175425446492171</v>
      </c>
      <c r="AD17" s="1">
        <v>6.8729318573297241E-2</v>
      </c>
      <c r="AE17" s="1">
        <v>8.6245596596428067E-2</v>
      </c>
      <c r="AF17" s="1">
        <v>1.0994343569088107E-3</v>
      </c>
      <c r="AG17" s="1">
        <v>2.2684813438151607E-4</v>
      </c>
      <c r="AH17" s="1">
        <v>1.3686369199487134E-2</v>
      </c>
      <c r="AI17" s="1">
        <v>4.623634459223188E-2</v>
      </c>
      <c r="AJ1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1.468900710458414</v>
      </c>
      <c r="AK1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1.4563520468323714</v>
      </c>
      <c r="AL17" s="4"/>
      <c r="AM17" s="1">
        <v>5.1532368254050484E-2</v>
      </c>
      <c r="AN17" s="1">
        <v>9.857876911918978E-2</v>
      </c>
      <c r="AO17" s="1">
        <v>4.7229943468068851E-2</v>
      </c>
      <c r="AP17" s="1">
        <f>SUM(Table1113[[#This Row],[0 to 5]:[14 to 17]])</f>
        <v>0.19734108084130914</v>
      </c>
      <c r="AQ17" s="1">
        <v>0.80265891915869092</v>
      </c>
      <c r="AR17" s="1">
        <v>9.8943830702083846E-2</v>
      </c>
      <c r="AS17" s="1">
        <v>0.27965882526258534</v>
      </c>
      <c r="AT17" s="1">
        <v>0.26452091131027161</v>
      </c>
      <c r="AU17" s="1">
        <v>0.15953535188375015</v>
      </c>
      <c r="AV17" s="38">
        <v>38.799999999999997</v>
      </c>
      <c r="AX17" s="2">
        <v>272991</v>
      </c>
      <c r="AY17" s="2">
        <v>734596</v>
      </c>
      <c r="AZ17" s="2">
        <v>730650</v>
      </c>
      <c r="BA17" s="2">
        <v>1666453</v>
      </c>
      <c r="BB17" s="2">
        <f>SUM(Table1113[[#This Row],[Sum of Less than a high school diploma]:[Sum of Bachelor''s degree or higher]])</f>
        <v>3404690</v>
      </c>
      <c r="BC17" s="1">
        <f>Table1113[[#This Row],[Sum of Less than a high school diploma]]/Table1113[[#This Row],[Sum]]</f>
        <v>8.0180868155397406E-2</v>
      </c>
      <c r="BD17" s="1">
        <f>Table1113[[#This Row],[Sum of High school diploma only]]/Table1113[[#This Row],[Sum]]</f>
        <v>0.21576002514178971</v>
      </c>
      <c r="BE17" s="1">
        <f>Table1113[[#This Row],[Sum of Some college or associate''s degree]]/Table1113[[#This Row],[Sum]]</f>
        <v>0.21460103563026295</v>
      </c>
      <c r="BF17" s="1">
        <f>Table1113[[#This Row],[Sum of Bachelor''s degree or higher]]/Table1113[[#This Row],[Sum]]</f>
        <v>0.48945807107254991</v>
      </c>
      <c r="BG17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3.1133363096199651</v>
      </c>
      <c r="BH17" s="4"/>
      <c r="BI17" s="2">
        <v>2579522</v>
      </c>
      <c r="BJ17" s="8">
        <v>0.52199799580381545</v>
      </c>
      <c r="BK17" s="7">
        <v>18.600000000000001</v>
      </c>
      <c r="BL17" s="7">
        <v>31.5</v>
      </c>
      <c r="BM17" s="38">
        <v>71.3</v>
      </c>
      <c r="BN17" s="38">
        <v>64.400000000000006</v>
      </c>
      <c r="BO17" s="38">
        <v>6.9</v>
      </c>
      <c r="BP17" s="38">
        <v>12.3</v>
      </c>
      <c r="BQ17" s="38">
        <v>5.3</v>
      </c>
      <c r="BR17" s="38">
        <v>1</v>
      </c>
      <c r="BS17" s="38">
        <v>1.3</v>
      </c>
      <c r="BT17" s="7">
        <v>8.8000000000000007</v>
      </c>
      <c r="BU17" s="4"/>
      <c r="BV17" s="2">
        <v>412676257</v>
      </c>
      <c r="BW17" s="4">
        <v>83.510115079390772</v>
      </c>
      <c r="BX17" s="2">
        <v>85724</v>
      </c>
      <c r="BY17" s="4">
        <v>110.218</v>
      </c>
      <c r="BZ17" s="4"/>
      <c r="CA17" s="4">
        <v>59.3</v>
      </c>
      <c r="CB17" s="4">
        <v>44.5</v>
      </c>
      <c r="CC17" s="4">
        <v>51.9</v>
      </c>
      <c r="CD17" s="4">
        <v>43.59</v>
      </c>
      <c r="CE17" s="4">
        <v>49.2</v>
      </c>
      <c r="CF17" s="4">
        <v>14760.47</v>
      </c>
      <c r="CG17" s="4"/>
      <c r="CH17" s="14">
        <v>4</v>
      </c>
      <c r="CI17" s="32">
        <v>4</v>
      </c>
      <c r="CJ17" s="4"/>
      <c r="CK17" s="2">
        <v>2835</v>
      </c>
      <c r="CL17" s="2">
        <v>2487613</v>
      </c>
      <c r="CM17" s="4">
        <v>57.369711059018563</v>
      </c>
      <c r="CN17" s="8">
        <v>0.50339907949438567</v>
      </c>
      <c r="CO17" s="8"/>
      <c r="CP17" s="3">
        <v>12.010074031226074</v>
      </c>
      <c r="CQ17" s="3">
        <v>0</v>
      </c>
      <c r="CR17" s="3">
        <v>5.7900433031723608</v>
      </c>
      <c r="CS17" s="28">
        <v>13.528384894097442</v>
      </c>
      <c r="CT17" s="28">
        <v>8.9184272272326055</v>
      </c>
      <c r="CU17" s="28">
        <v>8.1976478666135772</v>
      </c>
      <c r="CV17" s="28">
        <v>4.6352143900746547</v>
      </c>
      <c r="CW17" s="28">
        <v>6.2734462644585491</v>
      </c>
      <c r="CX17" s="28">
        <v>5.4979472862339946</v>
      </c>
      <c r="CY17" s="28">
        <v>18.098852677679037</v>
      </c>
      <c r="CZ17" s="28">
        <v>10.1929425768601</v>
      </c>
      <c r="DA17" s="28">
        <v>23.490155399990613</v>
      </c>
      <c r="DB17" s="28">
        <v>14.300286888415277</v>
      </c>
      <c r="DC17" s="28">
        <v>6.4286890017468483</v>
      </c>
      <c r="DD17" s="28">
        <v>17.472061221949716</v>
      </c>
      <c r="DE17" s="28">
        <v>0</v>
      </c>
      <c r="DF17" s="28">
        <v>0</v>
      </c>
      <c r="DG17" s="28">
        <v>4.54749521672837</v>
      </c>
      <c r="DH17" s="28">
        <v>8.9184272272326055</v>
      </c>
      <c r="DI17" s="28"/>
      <c r="DJ17" s="3">
        <v>563.70000000000005</v>
      </c>
      <c r="DK17" s="3">
        <v>642.20000000000005</v>
      </c>
      <c r="DL17" s="35">
        <v>685.6</v>
      </c>
      <c r="DM17" s="3">
        <v>657.9</v>
      </c>
      <c r="DN17" s="1">
        <v>0.17780046674445737</v>
      </c>
      <c r="DO17" s="1">
        <v>3.5000000000000003E-2</v>
      </c>
      <c r="DP17" s="28"/>
      <c r="DQ17" t="s">
        <v>296</v>
      </c>
      <c r="DR17">
        <v>7</v>
      </c>
      <c r="DS17">
        <v>10</v>
      </c>
      <c r="DT17" s="28"/>
      <c r="DU17" s="2">
        <v>1895247</v>
      </c>
      <c r="DV17" s="43">
        <v>48.1</v>
      </c>
      <c r="DW17" s="43">
        <v>6.4</v>
      </c>
      <c r="DX17" s="43">
        <v>9.8000000000000007</v>
      </c>
      <c r="DY17" s="43">
        <v>10.3</v>
      </c>
      <c r="DZ17" s="43">
        <v>5.8</v>
      </c>
      <c r="EA17" s="43">
        <v>18.600000000000001</v>
      </c>
      <c r="EB17" s="43">
        <v>1.1000000000000001</v>
      </c>
      <c r="EC1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528.9</v>
      </c>
      <c r="ED17" s="43">
        <v>0.1</v>
      </c>
      <c r="EE17" s="43">
        <v>5.7</v>
      </c>
      <c r="EF17" s="43">
        <v>7.5</v>
      </c>
      <c r="EG17" s="43">
        <v>18.2</v>
      </c>
      <c r="EH17" s="43">
        <v>21.2</v>
      </c>
      <c r="EI17" s="43">
        <v>15.7</v>
      </c>
      <c r="EJ17" s="43">
        <v>31.7</v>
      </c>
      <c r="EK17" s="2">
        <v>1166581</v>
      </c>
      <c r="EL17" s="1">
        <v>0.61552979638010241</v>
      </c>
      <c r="EM17" s="28"/>
      <c r="EN17" s="48">
        <v>5</v>
      </c>
      <c r="EO17" s="28" t="s">
        <v>523</v>
      </c>
      <c r="EP17" s="28" t="s">
        <v>524</v>
      </c>
      <c r="EQ17" s="28" t="s">
        <v>525</v>
      </c>
      <c r="ER17" s="28" t="s">
        <v>526</v>
      </c>
      <c r="ES17" s="28" t="s">
        <v>527</v>
      </c>
      <c r="ET17" s="28"/>
      <c r="EU17" s="28"/>
      <c r="EV17" s="28"/>
      <c r="EW17" s="28"/>
      <c r="EX17" s="28"/>
    </row>
    <row r="18" spans="1:154" x14ac:dyDescent="0.3">
      <c r="A18" t="s">
        <v>167</v>
      </c>
      <c r="B18" t="s">
        <v>399</v>
      </c>
      <c r="C18" t="s">
        <v>10</v>
      </c>
      <c r="D18" s="2" t="s">
        <v>300</v>
      </c>
      <c r="E18" s="2" t="s">
        <v>11</v>
      </c>
      <c r="F18" s="2"/>
      <c r="H18" s="2">
        <v>20140470</v>
      </c>
      <c r="I18" s="12">
        <v>6.5799999999999997E-2</v>
      </c>
      <c r="K18" s="2">
        <v>19426449</v>
      </c>
      <c r="L18" s="51">
        <v>3248.119717543093</v>
      </c>
      <c r="M18" s="51">
        <v>211.85714451186647</v>
      </c>
      <c r="N18" s="51">
        <v>5980.8291224851591</v>
      </c>
      <c r="O18" s="51"/>
      <c r="P18" s="51"/>
      <c r="Q18" s="2">
        <v>5424999</v>
      </c>
      <c r="R18" s="2">
        <v>3044643</v>
      </c>
      <c r="S18" s="2">
        <f>Table1113[[#This Row],[Sum of Biden]]+Table1113[[#This Row],[Sum of Trump]]</f>
        <v>8469642</v>
      </c>
      <c r="T18" s="2">
        <v>8571470</v>
      </c>
      <c r="U18" s="1">
        <f>Table1113[[#This Row],[Total with Other]]/Table1113[[#This Row],[Sum of Population (2020)]]</f>
        <v>0.42558440791103685</v>
      </c>
      <c r="V18" s="1">
        <f>Table1113[[#This Row],[Total with Other]]/(Table1113[[#This Row],[18+]]*Table1113[[#This Row],[Sum of Population (2020)]])</f>
        <v>0.5427296201037658</v>
      </c>
      <c r="W18" s="1">
        <f>Table1113[[#This Row],[Sum of Biden]]/Table1113[[#This Row],[2 Party Vote]]</f>
        <v>0.64052282257030457</v>
      </c>
      <c r="X18" s="1">
        <f>Table1113[[#This Row],[Sum of Trump]]/Table1113[[#This Row],[2 Party Vote]]</f>
        <v>0.35947717742969537</v>
      </c>
      <c r="Y18" s="1">
        <f>Table1113[[#This Row],[Trump %]]-Table1113[[#This Row],[Biden %]]</f>
        <v>-0.2810456451406092</v>
      </c>
      <c r="Z18" s="1">
        <v>0.2311</v>
      </c>
      <c r="AB18" s="1">
        <v>0.43257064010919311</v>
      </c>
      <c r="AC18" s="1">
        <v>0.25161413810104727</v>
      </c>
      <c r="AD18" s="1">
        <v>0.14888465860032066</v>
      </c>
      <c r="AE18" s="1">
        <v>0.12357005571369487</v>
      </c>
      <c r="AF18" s="1">
        <v>1.642364850472705E-3</v>
      </c>
      <c r="AG18" s="1">
        <v>2.6295314856108126E-4</v>
      </c>
      <c r="AH18" s="1">
        <v>1.0618471167753284E-2</v>
      </c>
      <c r="AI18" s="1">
        <v>3.083671830895704E-2</v>
      </c>
      <c r="AJ1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1.6687730482409671</v>
      </c>
      <c r="AK1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1.659944376635647</v>
      </c>
      <c r="AL18" s="4"/>
      <c r="AM18" s="1">
        <v>5.9430787861455073E-2</v>
      </c>
      <c r="AN18" s="1">
        <v>0.1076221657190721</v>
      </c>
      <c r="AO18" s="1">
        <v>4.8791562461054781E-2</v>
      </c>
      <c r="AP18" s="1">
        <f>SUM(Table1113[[#This Row],[0 to 5]:[14 to 17]])</f>
        <v>0.21584451604158197</v>
      </c>
      <c r="AQ18" s="1">
        <v>0.78415548395841805</v>
      </c>
      <c r="AR18" s="1">
        <v>8.2923983402572038E-2</v>
      </c>
      <c r="AS18" s="1">
        <v>0.27821808527804964</v>
      </c>
      <c r="AT18" s="1">
        <v>0.26236195083828728</v>
      </c>
      <c r="AU18" s="1">
        <v>0.16065146443950912</v>
      </c>
      <c r="AV18" s="38">
        <v>39</v>
      </c>
      <c r="AX18" s="2">
        <v>1755449</v>
      </c>
      <c r="AY18" s="2">
        <v>3254072</v>
      </c>
      <c r="AZ18" s="2">
        <v>2884938</v>
      </c>
      <c r="BA18" s="2">
        <v>5582000</v>
      </c>
      <c r="BB18" s="2">
        <f>SUM(Table1113[[#This Row],[Sum of Less than a high school diploma]:[Sum of Bachelor''s degree or higher]])</f>
        <v>13476459</v>
      </c>
      <c r="BC18" s="1">
        <f>Table1113[[#This Row],[Sum of Less than a high school diploma]]/Table1113[[#This Row],[Sum]]</f>
        <v>0.13026040445787726</v>
      </c>
      <c r="BD18" s="1">
        <f>Table1113[[#This Row],[Sum of High school diploma only]]/Table1113[[#This Row],[Sum]]</f>
        <v>0.24146342893188782</v>
      </c>
      <c r="BE18" s="1">
        <f>Table1113[[#This Row],[Sum of Some college or associate''s degree]]/Table1113[[#This Row],[Sum]]</f>
        <v>0.21407240581520709</v>
      </c>
      <c r="BF18" s="1">
        <f>Table1113[[#This Row],[Sum of Bachelor''s degree or higher]]/Table1113[[#This Row],[Sum]]</f>
        <v>0.41420376079502785</v>
      </c>
      <c r="BG1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2.9122195229473857</v>
      </c>
      <c r="BH18" s="4"/>
      <c r="BI18" s="2">
        <v>9256554</v>
      </c>
      <c r="BJ18" s="8">
        <v>0.459599701496539</v>
      </c>
      <c r="BK18" s="7">
        <v>36.200000000000003</v>
      </c>
      <c r="BL18" s="7">
        <v>37</v>
      </c>
      <c r="BM18" s="38">
        <v>54.7</v>
      </c>
      <c r="BN18" s="38">
        <v>48.5</v>
      </c>
      <c r="BO18" s="38">
        <v>6.3</v>
      </c>
      <c r="BP18" s="38">
        <v>29.8</v>
      </c>
      <c r="BQ18" s="38">
        <v>5.7</v>
      </c>
      <c r="BR18" s="38">
        <v>0.7</v>
      </c>
      <c r="BS18" s="38">
        <v>1.7</v>
      </c>
      <c r="BT18" s="7">
        <v>7.4</v>
      </c>
      <c r="BU18" s="4"/>
      <c r="BV18" s="2">
        <v>1500986298</v>
      </c>
      <c r="BW18" s="4">
        <v>74.525882365207963</v>
      </c>
      <c r="BX18" s="2">
        <v>82322</v>
      </c>
      <c r="BY18" s="4">
        <v>115.47499999999999</v>
      </c>
      <c r="BZ18" s="4"/>
      <c r="CA18" s="4">
        <v>61.6</v>
      </c>
      <c r="CB18" s="4">
        <v>47</v>
      </c>
      <c r="CC18" s="4">
        <v>54.3</v>
      </c>
      <c r="CD18" s="4">
        <v>43.29</v>
      </c>
      <c r="CE18" s="4">
        <v>25.9</v>
      </c>
      <c r="CF18" s="4">
        <v>16237.04</v>
      </c>
      <c r="CG18" s="4"/>
      <c r="CH18" s="14">
        <v>7</v>
      </c>
      <c r="CI18" s="32">
        <v>7</v>
      </c>
      <c r="CJ18" s="4"/>
      <c r="CK18" s="2">
        <v>11033</v>
      </c>
      <c r="CL18" s="2">
        <v>10792267</v>
      </c>
      <c r="CM18" s="4">
        <v>54.780250907749426</v>
      </c>
      <c r="CN18" s="8">
        <v>0.53584980886741973</v>
      </c>
      <c r="CO18" s="8"/>
      <c r="CP18" s="3">
        <v>27.882350281661466</v>
      </c>
      <c r="CQ18" s="3">
        <v>0</v>
      </c>
      <c r="CR18" s="3">
        <v>31.647731194130735</v>
      </c>
      <c r="CS18" s="28">
        <v>1.5770053272541924</v>
      </c>
      <c r="CT18" s="28">
        <v>1.7992194831755794</v>
      </c>
      <c r="CU18" s="28">
        <v>15.746675225707394</v>
      </c>
      <c r="CV18" s="28">
        <v>5.542592053798943</v>
      </c>
      <c r="CW18" s="28">
        <v>31.811999725899081</v>
      </c>
      <c r="CX18" s="28">
        <v>11.123204852776061</v>
      </c>
      <c r="CY18" s="28">
        <v>39.670295940509433</v>
      </c>
      <c r="CZ18" s="28">
        <v>14.364199391681375</v>
      </c>
      <c r="DA18" s="28">
        <v>26.604185205536833</v>
      </c>
      <c r="DB18" s="28">
        <v>25.766427139942699</v>
      </c>
      <c r="DC18" s="28">
        <v>44.282207068827546</v>
      </c>
      <c r="DD18" s="28">
        <v>33.376420842617598</v>
      </c>
      <c r="DE18" s="28">
        <v>0</v>
      </c>
      <c r="DF18" s="28">
        <v>0</v>
      </c>
      <c r="DG18" s="28">
        <v>2.5527042290245472</v>
      </c>
      <c r="DH18" s="28">
        <v>1.7992194831755794</v>
      </c>
      <c r="DI18" s="28"/>
      <c r="DJ18" s="3">
        <v>469.1</v>
      </c>
      <c r="DK18" s="3">
        <v>561</v>
      </c>
      <c r="DL18" s="35">
        <v>607.6</v>
      </c>
      <c r="DM18" s="3">
        <v>594.29999999999995</v>
      </c>
      <c r="DN18" s="1">
        <v>0.22794601711652407</v>
      </c>
      <c r="DO18" s="1">
        <v>4.9000000000000002E-2</v>
      </c>
      <c r="DP18" s="28"/>
      <c r="DQ18" t="s">
        <v>296</v>
      </c>
      <c r="DR18">
        <v>1</v>
      </c>
      <c r="DS18">
        <v>1</v>
      </c>
      <c r="DT18" s="28"/>
      <c r="DU18" s="2">
        <v>7248123</v>
      </c>
      <c r="DV18" s="43">
        <v>36.1</v>
      </c>
      <c r="DW18" s="43">
        <v>7.2</v>
      </c>
      <c r="DX18" s="43">
        <v>10.3</v>
      </c>
      <c r="DY18" s="43">
        <v>7.2</v>
      </c>
      <c r="DZ18" s="43">
        <v>5.3</v>
      </c>
      <c r="EA18" s="43">
        <v>33.5</v>
      </c>
      <c r="EB18" s="43">
        <v>0.4</v>
      </c>
      <c r="EC1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540.80000000000007</v>
      </c>
      <c r="ED18" s="43">
        <v>0</v>
      </c>
      <c r="EE18" s="43">
        <v>3.9</v>
      </c>
      <c r="EF18" s="43">
        <v>6.4</v>
      </c>
      <c r="EG18" s="43">
        <v>14</v>
      </c>
      <c r="EH18" s="43">
        <v>23.4</v>
      </c>
      <c r="EI18" s="43">
        <v>24.6</v>
      </c>
      <c r="EJ18" s="43">
        <v>27.6</v>
      </c>
      <c r="EK18" s="2">
        <v>3752874</v>
      </c>
      <c r="EL18" s="1">
        <v>0.51777184244803798</v>
      </c>
      <c r="EM18" s="28"/>
      <c r="EN18" s="48">
        <v>11</v>
      </c>
      <c r="EO18" s="28" t="s">
        <v>595</v>
      </c>
      <c r="EP18" s="28" t="s">
        <v>596</v>
      </c>
      <c r="EQ18" s="28" t="s">
        <v>597</v>
      </c>
      <c r="ER18" s="28" t="s">
        <v>598</v>
      </c>
      <c r="ES18" s="28" t="s">
        <v>599</v>
      </c>
      <c r="ET18" s="28"/>
      <c r="EU18" s="28"/>
      <c r="EV18" s="28"/>
      <c r="EW18" s="28"/>
      <c r="EX18" s="28"/>
    </row>
    <row r="19" spans="1:154" x14ac:dyDescent="0.3">
      <c r="A19" t="s">
        <v>142</v>
      </c>
      <c r="B19" t="s">
        <v>404</v>
      </c>
      <c r="C19" t="s">
        <v>20</v>
      </c>
      <c r="D19" s="2"/>
      <c r="E19" s="2"/>
      <c r="F19" s="2"/>
      <c r="H19" s="2">
        <v>2673376</v>
      </c>
      <c r="I19" s="12">
        <v>0.2525</v>
      </c>
      <c r="K19" s="2">
        <v>1853896</v>
      </c>
      <c r="L19" s="51">
        <v>644.61435767269961</v>
      </c>
      <c r="M19" s="51">
        <v>65.141921506972238</v>
      </c>
      <c r="N19" s="51">
        <v>2875.9768967809873</v>
      </c>
      <c r="O19" t="s">
        <v>654</v>
      </c>
      <c r="P19" s="51"/>
      <c r="Q19" s="2">
        <v>708344</v>
      </c>
      <c r="R19" s="2">
        <v>569978</v>
      </c>
      <c r="S19" s="2">
        <f>Table1113[[#This Row],[Sum of Biden]]+Table1113[[#This Row],[Sum of Trump]]</f>
        <v>1278322</v>
      </c>
      <c r="T19" s="2">
        <v>1291968</v>
      </c>
      <c r="U19" s="1">
        <f>Table1113[[#This Row],[Total with Other]]/Table1113[[#This Row],[Sum of Population (2020)]]</f>
        <v>0.48327208742803107</v>
      </c>
      <c r="V19" s="1">
        <f>Table1113[[#This Row],[Total with Other]]/(Table1113[[#This Row],[18+]]*Table1113[[#This Row],[Sum of Population (2020)]])</f>
        <v>0.61764904140119925</v>
      </c>
      <c r="W19" s="1">
        <f>Table1113[[#This Row],[Sum of Biden]]/Table1113[[#This Row],[2 Party Vote]]</f>
        <v>0.55412016690630372</v>
      </c>
      <c r="X19" s="1">
        <f>Table1113[[#This Row],[Sum of Trump]]/Table1113[[#This Row],[2 Party Vote]]</f>
        <v>0.44587983309369628</v>
      </c>
      <c r="Y19" s="1">
        <f>Table1113[[#This Row],[Trump %]]-Table1113[[#This Row],[Biden %]]</f>
        <v>-0.10824033381260745</v>
      </c>
      <c r="Z19" s="1">
        <v>-3.3599999999999998E-2</v>
      </c>
      <c r="AB19" s="1">
        <v>0.43466014507499134</v>
      </c>
      <c r="AC19" s="1">
        <v>0.32020486456076513</v>
      </c>
      <c r="AD19" s="1">
        <v>0.14473384963432004</v>
      </c>
      <c r="AE19" s="1">
        <v>4.5547652107298039E-2</v>
      </c>
      <c r="AF19" s="1">
        <v>1.7019678488921872E-3</v>
      </c>
      <c r="AG19" s="1">
        <v>7.1594867313838379E-4</v>
      </c>
      <c r="AH19" s="1">
        <v>9.7719138647163733E-3</v>
      </c>
      <c r="AI19" s="1">
        <v>4.2663658235878532E-2</v>
      </c>
      <c r="AJ1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1.630658945212152</v>
      </c>
      <c r="AK1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1.6232060482918254</v>
      </c>
      <c r="AL19" s="4"/>
      <c r="AM19" s="1">
        <v>5.6311944148522315E-2</v>
      </c>
      <c r="AN19" s="1">
        <v>0.11070234789270196</v>
      </c>
      <c r="AO19" s="1">
        <v>5.0547696994362186E-2</v>
      </c>
      <c r="AP19" s="1">
        <f>SUM(Table1113[[#This Row],[0 to 5]:[14 to 17]])</f>
        <v>0.21756198903558646</v>
      </c>
      <c r="AQ19" s="1">
        <v>0.78243801096441357</v>
      </c>
      <c r="AR19" s="1">
        <v>9.0544315502196479E-2</v>
      </c>
      <c r="AS19" s="1">
        <v>0.29113300934847924</v>
      </c>
      <c r="AT19" s="1">
        <v>0.25040286140071583</v>
      </c>
      <c r="AU19" s="1">
        <v>0.15035782471302203</v>
      </c>
      <c r="AV19" s="38">
        <v>37.9</v>
      </c>
      <c r="AX19" s="2">
        <v>183076</v>
      </c>
      <c r="AY19" s="2">
        <v>446485</v>
      </c>
      <c r="AZ19" s="2">
        <v>548018</v>
      </c>
      <c r="BA19" s="2">
        <v>583836</v>
      </c>
      <c r="BB19" s="2">
        <f>SUM(Table1113[[#This Row],[Sum of Less than a high school diploma]:[Sum of Bachelor''s degree or higher]])</f>
        <v>1761415</v>
      </c>
      <c r="BC19" s="1">
        <f>Table1113[[#This Row],[Sum of Less than a high school diploma]]/Table1113[[#This Row],[Sum]]</f>
        <v>0.10393689164677263</v>
      </c>
      <c r="BD19" s="1">
        <f>Table1113[[#This Row],[Sum of High school diploma only]]/Table1113[[#This Row],[Sum]]</f>
        <v>0.25348086623538463</v>
      </c>
      <c r="BE19" s="1">
        <f>Table1113[[#This Row],[Sum of Some college or associate''s degree]]/Table1113[[#This Row],[Sum]]</f>
        <v>0.311123727230664</v>
      </c>
      <c r="BF19" s="1">
        <f>Table1113[[#This Row],[Sum of Bachelor''s degree or higher]]/Table1113[[#This Row],[Sum]]</f>
        <v>0.33145851488717876</v>
      </c>
      <c r="BG1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2.8701038653582494</v>
      </c>
      <c r="BH19" s="4"/>
      <c r="BI19" s="2">
        <v>1238047</v>
      </c>
      <c r="BJ19" s="8">
        <v>0.46310245921262105</v>
      </c>
      <c r="BK19" s="7">
        <v>2.9</v>
      </c>
      <c r="BL19" s="7">
        <v>29.5</v>
      </c>
      <c r="BM19" s="38">
        <v>87.5</v>
      </c>
      <c r="BN19" s="38">
        <v>77.8</v>
      </c>
      <c r="BO19" s="38">
        <v>9.6999999999999993</v>
      </c>
      <c r="BP19" s="38">
        <v>1.4</v>
      </c>
      <c r="BQ19" s="38">
        <v>1.1000000000000001</v>
      </c>
      <c r="BR19" s="38">
        <v>0.4</v>
      </c>
      <c r="BS19" s="38">
        <v>1.8</v>
      </c>
      <c r="BT19" s="7">
        <v>7.8</v>
      </c>
      <c r="BU19" s="4"/>
      <c r="BV19" s="2">
        <v>123298407</v>
      </c>
      <c r="BW19" s="4">
        <v>46.120862534862283</v>
      </c>
      <c r="BX19" s="2">
        <v>48223</v>
      </c>
      <c r="BY19" s="4">
        <v>98.662000000000006</v>
      </c>
      <c r="BZ19" s="4"/>
      <c r="CA19" s="4">
        <v>83.2</v>
      </c>
      <c r="CB19" s="4">
        <v>62.7</v>
      </c>
      <c r="CC19" s="4">
        <v>73</v>
      </c>
      <c r="CD19" s="4">
        <v>51.45</v>
      </c>
      <c r="CE19" s="4">
        <v>0</v>
      </c>
      <c r="CF19" s="4">
        <v>18745.97</v>
      </c>
      <c r="CG19" s="4"/>
      <c r="CH19" s="14">
        <v>112</v>
      </c>
      <c r="CI19" s="32">
        <v>68</v>
      </c>
      <c r="CJ19" s="4"/>
      <c r="CK19" s="2">
        <v>1939</v>
      </c>
      <c r="CL19" s="2">
        <v>1293500</v>
      </c>
      <c r="CM19" s="4">
        <v>72.530014483559356</v>
      </c>
      <c r="CN19" s="8">
        <v>0.48384514561363612</v>
      </c>
      <c r="CO19" s="8"/>
      <c r="CP19" s="3">
        <v>25.449949791502508</v>
      </c>
      <c r="CQ19" s="3">
        <v>0</v>
      </c>
      <c r="CR19" s="3">
        <v>2.3516400874627017</v>
      </c>
      <c r="CS19" s="28">
        <v>74.636233719116532</v>
      </c>
      <c r="CT19" s="28">
        <v>17.405118419454432</v>
      </c>
      <c r="CU19" s="28">
        <v>4.7829120090444421</v>
      </c>
      <c r="CV19" s="28">
        <v>5.9496561303433637</v>
      </c>
      <c r="CW19" s="28">
        <v>0</v>
      </c>
      <c r="CX19" s="28">
        <v>21.703365219873159</v>
      </c>
      <c r="CY19" s="28">
        <v>0</v>
      </c>
      <c r="CZ19" s="28">
        <v>10.161933037129645</v>
      </c>
      <c r="DA19" s="28">
        <v>41.532577359033759</v>
      </c>
      <c r="DB19" s="28">
        <v>13.914080920561478</v>
      </c>
      <c r="DC19" s="28">
        <v>35.279090402943673</v>
      </c>
      <c r="DD19" s="28">
        <v>44.832726212537985</v>
      </c>
      <c r="DE19" s="28">
        <v>0</v>
      </c>
      <c r="DF19" s="28">
        <v>0</v>
      </c>
      <c r="DG19" s="28">
        <v>38.339840046394499</v>
      </c>
      <c r="DH19" s="28">
        <v>17.405118419454432</v>
      </c>
      <c r="DI19" s="28"/>
      <c r="DJ19" s="3">
        <v>301.60000000000002</v>
      </c>
      <c r="DK19" s="3">
        <v>356.9</v>
      </c>
      <c r="DL19" s="35">
        <v>420</v>
      </c>
      <c r="DM19" s="3">
        <v>422.7</v>
      </c>
      <c r="DN19" s="1">
        <v>0.28190476190476188</v>
      </c>
      <c r="DO19" s="1">
        <v>0.112</v>
      </c>
      <c r="DP19" s="28"/>
      <c r="DQ19" t="s">
        <v>297</v>
      </c>
      <c r="DR19">
        <v>38</v>
      </c>
      <c r="DS19">
        <v>60</v>
      </c>
      <c r="DT19" s="28"/>
      <c r="DU19" s="2">
        <v>915794</v>
      </c>
      <c r="DV19" s="43">
        <v>62.2</v>
      </c>
      <c r="DW19" s="43">
        <v>6.8</v>
      </c>
      <c r="DX19" s="43">
        <v>1.3</v>
      </c>
      <c r="DY19" s="43">
        <v>3.9</v>
      </c>
      <c r="DZ19" s="43">
        <v>5.3</v>
      </c>
      <c r="EA19" s="43">
        <v>14.9</v>
      </c>
      <c r="EB19" s="43">
        <v>5.6</v>
      </c>
      <c r="EC1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389.70000000000005</v>
      </c>
      <c r="ED19" s="43">
        <v>0.3</v>
      </c>
      <c r="EE19" s="43">
        <v>12.2</v>
      </c>
      <c r="EF19" s="43">
        <v>21.6</v>
      </c>
      <c r="EG19" s="43">
        <v>39.200000000000003</v>
      </c>
      <c r="EH19" s="43">
        <v>18.899999999999999</v>
      </c>
      <c r="EI19" s="43">
        <v>6.4</v>
      </c>
      <c r="EJ19" s="43">
        <v>1.5</v>
      </c>
      <c r="EK19" s="2">
        <v>573466</v>
      </c>
      <c r="EL19" s="1">
        <v>0.62619541075831464</v>
      </c>
      <c r="EM19" s="28"/>
      <c r="EN19" s="48">
        <v>2</v>
      </c>
      <c r="EO19" s="28"/>
      <c r="EP19" s="28"/>
      <c r="EQ19" s="28" t="s">
        <v>601</v>
      </c>
      <c r="ER19" s="28"/>
      <c r="ES19" s="28" t="s">
        <v>602</v>
      </c>
      <c r="ET19" s="28"/>
      <c r="EU19" s="28"/>
      <c r="EV19" s="28"/>
      <c r="EW19" s="28"/>
      <c r="EX19" s="28"/>
    </row>
    <row r="20" spans="1:154" x14ac:dyDescent="0.3">
      <c r="A20" t="s">
        <v>110</v>
      </c>
      <c r="B20" t="s">
        <v>408</v>
      </c>
      <c r="C20" t="s">
        <v>11</v>
      </c>
      <c r="D20" s="2" t="s">
        <v>300</v>
      </c>
      <c r="E20" s="2" t="s">
        <v>303</v>
      </c>
      <c r="F20" s="2" t="s">
        <v>19</v>
      </c>
      <c r="H20" s="2">
        <v>6245051</v>
      </c>
      <c r="I20" s="12">
        <v>4.6899999999999997E-2</v>
      </c>
      <c r="K20" s="2">
        <v>5696125</v>
      </c>
      <c r="L20" s="51">
        <v>1898.1897132341926</v>
      </c>
      <c r="M20" s="51">
        <v>51.79319749744014</v>
      </c>
      <c r="N20" s="51">
        <v>3000.8196547934986</v>
      </c>
      <c r="O20" s="51"/>
      <c r="P20" s="51"/>
      <c r="Q20" s="2">
        <v>2159492</v>
      </c>
      <c r="R20" s="2">
        <v>1162186</v>
      </c>
      <c r="S20" s="2">
        <f>Table1113[[#This Row],[Sum of Biden]]+Table1113[[#This Row],[Sum of Trump]]</f>
        <v>3321678</v>
      </c>
      <c r="T20" s="2">
        <v>3363366</v>
      </c>
      <c r="U20" s="1">
        <f>Table1113[[#This Row],[Total with Other]]/Table1113[[#This Row],[Sum of Population (2020)]]</f>
        <v>0.5385650173233173</v>
      </c>
      <c r="V20" s="1">
        <f>Table1113[[#This Row],[Total with Other]]/(Table1113[[#This Row],[18+]]*Table1113[[#This Row],[Sum of Population (2020)]])</f>
        <v>0.68835319748552271</v>
      </c>
      <c r="W20" s="1">
        <f>Table1113[[#This Row],[Sum of Biden]]/Table1113[[#This Row],[2 Party Vote]]</f>
        <v>0.65012081243275233</v>
      </c>
      <c r="X20" s="1">
        <f>Table1113[[#This Row],[Sum of Trump]]/Table1113[[#This Row],[2 Party Vote]]</f>
        <v>0.34987918756724762</v>
      </c>
      <c r="Y20" s="1">
        <f>Table1113[[#This Row],[Trump %]]-Table1113[[#This Row],[Biden %]]</f>
        <v>-0.30024162486550471</v>
      </c>
      <c r="Z20" s="1">
        <v>1.1599999999999999E-2</v>
      </c>
      <c r="AB20" s="1">
        <v>0.59095434128560365</v>
      </c>
      <c r="AC20" s="1">
        <v>0.10186482063957523</v>
      </c>
      <c r="AD20" s="1">
        <v>0.19767076361746286</v>
      </c>
      <c r="AE20" s="1">
        <v>6.5871039323778136E-2</v>
      </c>
      <c r="AF20" s="1">
        <v>1.286778923022406E-3</v>
      </c>
      <c r="AG20" s="1">
        <v>2.7910100333848354E-4</v>
      </c>
      <c r="AH20" s="1">
        <v>5.2510379819156001E-3</v>
      </c>
      <c r="AI20" s="1">
        <v>3.6822117225303687E-2</v>
      </c>
      <c r="AJ2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1.5533409087253038</v>
      </c>
      <c r="AK2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1.5496264435724947</v>
      </c>
      <c r="AL20" s="4"/>
      <c r="AM20" s="1">
        <v>5.6329243748369708E-2</v>
      </c>
      <c r="AN20" s="1">
        <v>0.1105007789367933</v>
      </c>
      <c r="AO20" s="1">
        <v>5.0773644602742238E-2</v>
      </c>
      <c r="AP20" s="1">
        <f>SUM(Table1113[[#This Row],[0 to 5]:[14 to 17]])</f>
        <v>0.21760366728790526</v>
      </c>
      <c r="AQ20" s="1">
        <v>0.78239633271209474</v>
      </c>
      <c r="AR20" s="1">
        <v>8.6161826380601214E-2</v>
      </c>
      <c r="AS20" s="1">
        <v>0.27001396786031051</v>
      </c>
      <c r="AT20" s="1">
        <v>0.26327535195469182</v>
      </c>
      <c r="AU20" s="1">
        <v>0.16294518651649123</v>
      </c>
      <c r="AV20" s="38">
        <v>39</v>
      </c>
      <c r="AX20" s="2">
        <v>373776</v>
      </c>
      <c r="AY20" s="2">
        <v>1207192</v>
      </c>
      <c r="AZ20" s="2">
        <v>1010892</v>
      </c>
      <c r="BA20" s="2">
        <v>1634591</v>
      </c>
      <c r="BB20" s="2">
        <f>SUM(Table1113[[#This Row],[Sum of Less than a high school diploma]:[Sum of Bachelor''s degree or higher]])</f>
        <v>4226451</v>
      </c>
      <c r="BC20" s="1">
        <f>Table1113[[#This Row],[Sum of Less than a high school diploma]]/Table1113[[#This Row],[Sum]]</f>
        <v>8.8437320106159997E-2</v>
      </c>
      <c r="BD20" s="1">
        <f>Table1113[[#This Row],[Sum of High school diploma only]]/Table1113[[#This Row],[Sum]]</f>
        <v>0.28562782343862497</v>
      </c>
      <c r="BE20" s="1">
        <f>Table1113[[#This Row],[Sum of Some college or associate''s degree]]/Table1113[[#This Row],[Sum]]</f>
        <v>0.23918223587591575</v>
      </c>
      <c r="BF20" s="1">
        <f>Table1113[[#This Row],[Sum of Bachelor''s degree or higher]]/Table1113[[#This Row],[Sum]]</f>
        <v>0.38675262057929927</v>
      </c>
      <c r="BG2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2.9242501569283545</v>
      </c>
      <c r="BH20" s="4"/>
      <c r="BI20" s="2">
        <v>2956445</v>
      </c>
      <c r="BJ20" s="8">
        <v>0.47340606185602008</v>
      </c>
      <c r="BK20" s="7">
        <v>12.8</v>
      </c>
      <c r="BL20" s="7">
        <v>30.1</v>
      </c>
      <c r="BM20" s="38">
        <v>77.900000000000006</v>
      </c>
      <c r="BN20" s="38">
        <v>70.400000000000006</v>
      </c>
      <c r="BO20" s="38">
        <v>7.5</v>
      </c>
      <c r="BP20" s="38">
        <v>8.8000000000000007</v>
      </c>
      <c r="BQ20" s="38">
        <v>3.4</v>
      </c>
      <c r="BR20" s="38">
        <v>0.6</v>
      </c>
      <c r="BS20" s="38">
        <v>1.2</v>
      </c>
      <c r="BT20" s="7">
        <v>8.1999999999999993</v>
      </c>
      <c r="BU20" s="4"/>
      <c r="BV20" s="2">
        <v>382410722</v>
      </c>
      <c r="BW20" s="4">
        <v>61.23420321147097</v>
      </c>
      <c r="BX20" s="2">
        <v>69705</v>
      </c>
      <c r="BY20" s="4">
        <v>102.254</v>
      </c>
      <c r="BZ20" s="4"/>
      <c r="CA20" s="4">
        <v>65.2</v>
      </c>
      <c r="CB20" s="4">
        <v>47.3</v>
      </c>
      <c r="CC20" s="4">
        <v>56.3</v>
      </c>
      <c r="CD20" s="4">
        <v>44.11</v>
      </c>
      <c r="CE20" s="4">
        <v>23.1</v>
      </c>
      <c r="CF20" s="4">
        <v>14981.08</v>
      </c>
      <c r="CG20" s="4"/>
      <c r="CH20" s="14">
        <v>31</v>
      </c>
      <c r="CI20" s="32">
        <v>20</v>
      </c>
      <c r="CJ20" s="4"/>
      <c r="CK20" s="2">
        <v>4720</v>
      </c>
      <c r="CL20" s="2">
        <v>3061625</v>
      </c>
      <c r="CM20" s="4">
        <v>75.579847146164227</v>
      </c>
      <c r="CN20" s="8">
        <v>0.4902481981332098</v>
      </c>
      <c r="CO20" s="8"/>
      <c r="CP20" s="3">
        <v>18.783574249267335</v>
      </c>
      <c r="CQ20" s="3">
        <v>0</v>
      </c>
      <c r="CR20" s="3">
        <v>18.252286317847364</v>
      </c>
      <c r="CS20" s="28">
        <v>0</v>
      </c>
      <c r="CT20" s="28">
        <v>7.9067115720902539</v>
      </c>
      <c r="CU20" s="28">
        <v>7.2647061873774152</v>
      </c>
      <c r="CV20" s="28">
        <v>9.5064702499226712</v>
      </c>
      <c r="CW20" s="28">
        <v>35.741959964966405</v>
      </c>
      <c r="CX20" s="28">
        <v>4.2766156539447522</v>
      </c>
      <c r="CY20" s="28">
        <v>20.713932381832482</v>
      </c>
      <c r="CZ20" s="28">
        <v>9.232519919253205</v>
      </c>
      <c r="DA20" s="28">
        <v>27.940454302712954</v>
      </c>
      <c r="DB20" s="28">
        <v>16.33840947134296</v>
      </c>
      <c r="DC20" s="28">
        <v>22.401261310171193</v>
      </c>
      <c r="DD20" s="28">
        <v>28.677944110252412</v>
      </c>
      <c r="DE20" s="28">
        <v>0</v>
      </c>
      <c r="DF20" s="28">
        <v>0</v>
      </c>
      <c r="DG20" s="28">
        <v>4.4698119057271466</v>
      </c>
      <c r="DH20" s="28">
        <v>7.9067115720902539</v>
      </c>
      <c r="DI20" s="28"/>
      <c r="DJ20" s="3">
        <v>272.89999999999998</v>
      </c>
      <c r="DK20" s="3">
        <v>305</v>
      </c>
      <c r="DL20" s="35">
        <v>333.1</v>
      </c>
      <c r="DM20" s="3">
        <v>329.5</v>
      </c>
      <c r="DN20" s="1">
        <v>0.18072650855598926</v>
      </c>
      <c r="DO20" s="1">
        <v>7.4999999999999997E-2</v>
      </c>
      <c r="DP20" s="28"/>
      <c r="DQ20" t="s">
        <v>296</v>
      </c>
      <c r="DR20">
        <v>20</v>
      </c>
      <c r="DS20">
        <v>28</v>
      </c>
      <c r="DT20" s="28"/>
      <c r="DU20" s="2">
        <v>2391340</v>
      </c>
      <c r="DV20" s="43">
        <v>45.4</v>
      </c>
      <c r="DW20" s="43">
        <v>29.4</v>
      </c>
      <c r="DX20" s="43">
        <v>4</v>
      </c>
      <c r="DY20" s="43">
        <v>3.8</v>
      </c>
      <c r="DZ20" s="43">
        <v>3.5</v>
      </c>
      <c r="EA20" s="43">
        <v>12.8</v>
      </c>
      <c r="EB20" s="43">
        <v>1.1000000000000001</v>
      </c>
      <c r="EC2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515.5</v>
      </c>
      <c r="ED20" s="43">
        <v>0.1</v>
      </c>
      <c r="EE20" s="43">
        <v>4.2</v>
      </c>
      <c r="EF20" s="43">
        <v>8.1</v>
      </c>
      <c r="EG20" s="43">
        <v>19.7</v>
      </c>
      <c r="EH20" s="43">
        <v>24.4</v>
      </c>
      <c r="EI20" s="43">
        <v>22.6</v>
      </c>
      <c r="EJ20" s="43">
        <v>20.9</v>
      </c>
      <c r="EK20" s="2">
        <v>1602406</v>
      </c>
      <c r="EL20" s="1">
        <v>0.67008706415649799</v>
      </c>
      <c r="EM20" s="28"/>
      <c r="EN20" s="48">
        <v>5</v>
      </c>
      <c r="EO20" s="28" t="s">
        <v>603</v>
      </c>
      <c r="EP20" s="28" t="s">
        <v>604</v>
      </c>
      <c r="EQ20" s="28" t="s">
        <v>605</v>
      </c>
      <c r="ER20" s="28" t="s">
        <v>606</v>
      </c>
      <c r="ES20" s="28" t="s">
        <v>607</v>
      </c>
      <c r="ET20" s="28"/>
      <c r="EU20" s="28"/>
      <c r="EV20" s="28"/>
      <c r="EW20" s="28"/>
      <c r="EX20" s="28"/>
    </row>
    <row r="21" spans="1:154" x14ac:dyDescent="0.3">
      <c r="A21" t="s">
        <v>80</v>
      </c>
      <c r="B21" t="s">
        <v>412</v>
      </c>
      <c r="C21" t="s">
        <v>31</v>
      </c>
      <c r="D21" s="2" t="s">
        <v>25</v>
      </c>
      <c r="E21" s="2"/>
      <c r="F21" s="2"/>
      <c r="H21" s="2">
        <v>2512859</v>
      </c>
      <c r="I21" s="12">
        <v>0.12889999999999999</v>
      </c>
      <c r="K21" s="2">
        <v>2104238</v>
      </c>
      <c r="L21" s="51">
        <v>519.29988710372402</v>
      </c>
      <c r="M21" s="51">
        <v>10.713237281408254</v>
      </c>
      <c r="N21" s="51">
        <v>4052.0671239424</v>
      </c>
      <c r="O21" s="51"/>
      <c r="P21" s="51"/>
      <c r="Q21" s="2">
        <v>900757</v>
      </c>
      <c r="R21" s="2">
        <v>469466</v>
      </c>
      <c r="S21" s="2">
        <f>Table1113[[#This Row],[Sum of Biden]]+Table1113[[#This Row],[Sum of Trump]]</f>
        <v>1370223</v>
      </c>
      <c r="T21" s="2">
        <v>1415523</v>
      </c>
      <c r="U21" s="1">
        <f>Table1113[[#This Row],[Total with Other]]/Table1113[[#This Row],[Sum of Population (2020)]]</f>
        <v>0.56331174968432374</v>
      </c>
      <c r="V21" s="1">
        <f>Table1113[[#This Row],[Total with Other]]/(Table1113[[#This Row],[18+]]*Table1113[[#This Row],[Sum of Population (2020)]])</f>
        <v>0.71417659123073007</v>
      </c>
      <c r="W21" s="1">
        <f>Table1113[[#This Row],[Sum of Biden]]/Table1113[[#This Row],[2 Party Vote]]</f>
        <v>0.65737985714734026</v>
      </c>
      <c r="X21" s="1">
        <f>Table1113[[#This Row],[Sum of Trump]]/Table1113[[#This Row],[2 Party Vote]]</f>
        <v>0.34262014285265974</v>
      </c>
      <c r="Y21" s="1">
        <f>Table1113[[#This Row],[Trump %]]-Table1113[[#This Row],[Biden %]]</f>
        <v>-0.31475971429468053</v>
      </c>
      <c r="Z21" s="1">
        <v>0.1608</v>
      </c>
      <c r="AB21" s="1">
        <v>0.6870990373912742</v>
      </c>
      <c r="AC21" s="1">
        <v>0.13218210810873193</v>
      </c>
      <c r="AD21" s="1">
        <v>2.9035851195789338E-2</v>
      </c>
      <c r="AE21" s="1">
        <v>7.0152364298991701E-2</v>
      </c>
      <c r="AF21" s="1">
        <v>6.0906720194010087E-3</v>
      </c>
      <c r="AG21" s="1">
        <v>5.9728779052067782E-3</v>
      </c>
      <c r="AH21" s="1">
        <v>5.4264883147044857E-3</v>
      </c>
      <c r="AI21" s="1">
        <v>6.4040600765900513E-2</v>
      </c>
      <c r="AJ2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1.4231208462252689</v>
      </c>
      <c r="AK2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1.4296556895036243</v>
      </c>
      <c r="AL21" s="4"/>
      <c r="AM21" s="1">
        <v>5.3245327334323175E-2</v>
      </c>
      <c r="AN21" s="1">
        <v>0.10878803784852234</v>
      </c>
      <c r="AO21" s="1">
        <v>4.9209685063905294E-2</v>
      </c>
      <c r="AP21" s="1">
        <f>SUM(Table1113[[#This Row],[0 to 5]:[14 to 17]])</f>
        <v>0.2112430502467508</v>
      </c>
      <c r="AQ21" s="1">
        <v>0.78875694975324917</v>
      </c>
      <c r="AR21" s="1">
        <v>7.8184649437155043E-2</v>
      </c>
      <c r="AS21" s="1">
        <v>0.30405605726385765</v>
      </c>
      <c r="AT21" s="1">
        <v>0.25323983558170193</v>
      </c>
      <c r="AU21" s="1">
        <v>0.15327640747053456</v>
      </c>
      <c r="AV21" s="38">
        <v>38.700000000000003</v>
      </c>
      <c r="AX21" s="2">
        <v>131270</v>
      </c>
      <c r="AY21" s="2">
        <v>349419</v>
      </c>
      <c r="AZ21" s="2">
        <v>560974</v>
      </c>
      <c r="BA21" s="2">
        <v>704748</v>
      </c>
      <c r="BB21" s="2">
        <f>SUM(Table1113[[#This Row],[Sum of Less than a high school diploma]:[Sum of Bachelor''s degree or higher]])</f>
        <v>1746411</v>
      </c>
      <c r="BC21" s="1">
        <f>Table1113[[#This Row],[Sum of Less than a high school diploma]]/Table1113[[#This Row],[Sum]]</f>
        <v>7.5165582443078971E-2</v>
      </c>
      <c r="BD21" s="1">
        <f>Table1113[[#This Row],[Sum of High school diploma only]]/Table1113[[#This Row],[Sum]]</f>
        <v>0.20007833207646997</v>
      </c>
      <c r="BE21" s="1">
        <f>Table1113[[#This Row],[Sum of Some college or associate''s degree]]/Table1113[[#This Row],[Sum]]</f>
        <v>0.32121533819931275</v>
      </c>
      <c r="BF21" s="1">
        <f>Table1113[[#This Row],[Sum of Bachelor''s degree or higher]]/Table1113[[#This Row],[Sum]]</f>
        <v>0.40354074728113831</v>
      </c>
      <c r="BG21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3.0531312503185104</v>
      </c>
      <c r="BH21" s="4"/>
      <c r="BI21" s="2">
        <v>1251088</v>
      </c>
      <c r="BJ21" s="8">
        <v>0.49787433357780919</v>
      </c>
      <c r="BK21" s="7">
        <v>11.1</v>
      </c>
      <c r="BL21" s="7">
        <v>26.9</v>
      </c>
      <c r="BM21" s="38">
        <v>77.400000000000006</v>
      </c>
      <c r="BN21" s="38">
        <v>68.599999999999994</v>
      </c>
      <c r="BO21" s="38">
        <v>8.8000000000000007</v>
      </c>
      <c r="BP21" s="38">
        <v>5.8</v>
      </c>
      <c r="BQ21" s="38">
        <v>3.3</v>
      </c>
      <c r="BR21" s="38">
        <v>2</v>
      </c>
      <c r="BS21" s="38">
        <v>1.2</v>
      </c>
      <c r="BT21" s="7">
        <v>10.4</v>
      </c>
      <c r="BU21" s="4"/>
      <c r="BV21" s="2">
        <v>148455652</v>
      </c>
      <c r="BW21" s="4">
        <v>59.078385217793759</v>
      </c>
      <c r="BX21" s="2">
        <v>62603</v>
      </c>
      <c r="BY21" s="4">
        <v>105.67100000000001</v>
      </c>
      <c r="BZ21" s="4"/>
      <c r="CA21" s="4">
        <v>62.6</v>
      </c>
      <c r="CB21" s="4">
        <v>46.9</v>
      </c>
      <c r="CC21" s="4">
        <v>54.7</v>
      </c>
      <c r="CD21" s="4">
        <v>44.07</v>
      </c>
      <c r="CE21" s="4">
        <v>3.6</v>
      </c>
      <c r="CF21" s="4">
        <v>14193.62</v>
      </c>
      <c r="CG21" s="4"/>
      <c r="CH21" s="14">
        <v>19</v>
      </c>
      <c r="CI21" s="32">
        <v>15</v>
      </c>
      <c r="CJ21" s="4"/>
      <c r="CK21" s="2">
        <v>1868</v>
      </c>
      <c r="CL21" s="2">
        <v>894937</v>
      </c>
      <c r="CM21" s="4">
        <v>74.337636930683345</v>
      </c>
      <c r="CN21" s="8">
        <v>0.35614294315757472</v>
      </c>
      <c r="CO21" s="8"/>
      <c r="CP21" s="3">
        <v>21.944331155630568</v>
      </c>
      <c r="CQ21" s="3">
        <v>3.2507229029971678</v>
      </c>
      <c r="CR21" s="3">
        <v>5.2436736303805294</v>
      </c>
      <c r="CS21" s="28">
        <v>1.8510182941912818</v>
      </c>
      <c r="CT21" s="28">
        <v>4.7091196399368318E-2</v>
      </c>
      <c r="CU21" s="28">
        <v>21.786826540708908</v>
      </c>
      <c r="CV21" s="28">
        <v>4.4387687003109235</v>
      </c>
      <c r="CW21" s="28">
        <v>8.6447200438287641</v>
      </c>
      <c r="CX21" s="28">
        <v>0</v>
      </c>
      <c r="CY21" s="28">
        <v>17.192379486147352</v>
      </c>
      <c r="CZ21" s="28">
        <v>11.038970007105796</v>
      </c>
      <c r="DA21" s="28">
        <v>9.018859508954046</v>
      </c>
      <c r="DB21" s="28">
        <v>9.3041829287361271</v>
      </c>
      <c r="DC21" s="28">
        <v>4.0014624302132749</v>
      </c>
      <c r="DD21" s="28">
        <v>12.791956762344352</v>
      </c>
      <c r="DE21" s="28">
        <v>0</v>
      </c>
      <c r="DF21" s="28">
        <v>64.966750475590572</v>
      </c>
      <c r="DG21" s="28">
        <v>2.9044064050907892</v>
      </c>
      <c r="DH21" s="28">
        <v>4.7091196399368318E-2</v>
      </c>
      <c r="DI21" s="28"/>
      <c r="DJ21" s="3">
        <v>451</v>
      </c>
      <c r="DK21" s="3">
        <v>536.4</v>
      </c>
      <c r="DL21" s="35">
        <v>591</v>
      </c>
      <c r="DM21" s="3">
        <v>567.5</v>
      </c>
      <c r="DN21" s="1">
        <v>0.23688663282571909</v>
      </c>
      <c r="DO21" s="1">
        <v>3.7999999999999999E-2</v>
      </c>
      <c r="DP21" s="28"/>
      <c r="DQ21" t="s">
        <v>297</v>
      </c>
      <c r="DR21">
        <v>27</v>
      </c>
      <c r="DS21">
        <v>41</v>
      </c>
      <c r="DT21" s="28"/>
      <c r="DU21" s="2">
        <v>972105</v>
      </c>
      <c r="DV21" s="43">
        <v>62.3</v>
      </c>
      <c r="DW21" s="43">
        <v>5.7</v>
      </c>
      <c r="DX21" s="43">
        <v>2.4</v>
      </c>
      <c r="DY21" s="43">
        <v>4.3</v>
      </c>
      <c r="DZ21" s="43">
        <v>5</v>
      </c>
      <c r="EA21" s="43">
        <v>16.7</v>
      </c>
      <c r="EB21" s="43">
        <v>3.7</v>
      </c>
      <c r="EC2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449.5</v>
      </c>
      <c r="ED21" s="43">
        <v>0.2</v>
      </c>
      <c r="EE21" s="43">
        <v>9.1</v>
      </c>
      <c r="EF21" s="43">
        <v>14.1</v>
      </c>
      <c r="EG21" s="43">
        <v>28.7</v>
      </c>
      <c r="EH21" s="43">
        <v>25</v>
      </c>
      <c r="EI21" s="43">
        <v>11.3</v>
      </c>
      <c r="EJ21" s="43">
        <v>11.6</v>
      </c>
      <c r="EK21" s="2">
        <v>606408</v>
      </c>
      <c r="EL21" s="1">
        <v>0.62380915641828816</v>
      </c>
      <c r="EM21" s="28"/>
      <c r="EN21" s="48">
        <v>2</v>
      </c>
      <c r="EO21" s="28"/>
      <c r="EP21" s="28"/>
      <c r="EQ21" s="28" t="s">
        <v>615</v>
      </c>
      <c r="ER21" s="28"/>
      <c r="ES21" s="28" t="s">
        <v>616</v>
      </c>
      <c r="ET21" s="28"/>
      <c r="EU21" s="28"/>
      <c r="EV21" s="28"/>
      <c r="EW21" s="28"/>
      <c r="EX21" s="28"/>
    </row>
    <row r="22" spans="1:154" x14ac:dyDescent="0.3">
      <c r="A22" t="s">
        <v>161</v>
      </c>
      <c r="B22" t="s">
        <v>422</v>
      </c>
      <c r="C22" t="s">
        <v>47</v>
      </c>
      <c r="D22" s="2"/>
      <c r="E22" s="2"/>
      <c r="F22" s="2"/>
      <c r="H22" s="2">
        <v>1257936</v>
      </c>
      <c r="I22" s="12">
        <v>0.15629999999999999</v>
      </c>
      <c r="K22" s="2">
        <v>1178533</v>
      </c>
      <c r="L22" s="51">
        <v>300.41571505350606</v>
      </c>
      <c r="M22" s="51">
        <v>0.19721906047441146</v>
      </c>
      <c r="N22" s="51">
        <v>3923.0071562338053</v>
      </c>
      <c r="O22" s="51"/>
      <c r="P22" s="51"/>
      <c r="Q22" s="2">
        <v>298849</v>
      </c>
      <c r="R22" s="2">
        <v>251188</v>
      </c>
      <c r="S22" s="2">
        <f>Table1113[[#This Row],[Sum of Biden]]+Table1113[[#This Row],[Sum of Trump]]</f>
        <v>550037</v>
      </c>
      <c r="T22" s="2">
        <v>572693</v>
      </c>
      <c r="U22" s="1">
        <f>Table1113[[#This Row],[Total with Other]]/Table1113[[#This Row],[Sum of Population (2020)]]</f>
        <v>0.45526401979114994</v>
      </c>
      <c r="V22" s="1">
        <f>Table1113[[#This Row],[Total with Other]]/(Table1113[[#This Row],[18+]]*Table1113[[#This Row],[Sum of Population (2020)]])</f>
        <v>0.62325791461251323</v>
      </c>
      <c r="W22" s="1">
        <f>Table1113[[#This Row],[Sum of Biden]]/Table1113[[#This Row],[2 Party Vote]]</f>
        <v>0.54332526720929686</v>
      </c>
      <c r="X22" s="1">
        <f>Table1113[[#This Row],[Sum of Trump]]/Table1113[[#This Row],[2 Party Vote]]</f>
        <v>0.4566747327907032</v>
      </c>
      <c r="Y22" s="1">
        <f>Table1113[[#This Row],[Trump %]]-Table1113[[#This Row],[Biden %]]</f>
        <v>-8.6650534418593661E-2</v>
      </c>
      <c r="Z22" s="1">
        <v>-0.20480000000000001</v>
      </c>
      <c r="AB22" s="1">
        <v>0.68295445873239979</v>
      </c>
      <c r="AC22" s="1">
        <v>0.19206859490466924</v>
      </c>
      <c r="AD22" s="1">
        <v>1.7816486689306927E-2</v>
      </c>
      <c r="AE22" s="1">
        <v>4.0345454776713599E-2</v>
      </c>
      <c r="AF22" s="1">
        <v>6.0813904681955204E-3</v>
      </c>
      <c r="AG22" s="1">
        <v>1.735461899492502E-2</v>
      </c>
      <c r="AH22" s="1">
        <v>4.6258315208404883E-3</v>
      </c>
      <c r="AI22" s="1">
        <v>3.8753163912949466E-2</v>
      </c>
      <c r="AJ2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1.4279186081741302</v>
      </c>
      <c r="AK2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1.4463692216886654</v>
      </c>
      <c r="AL22" s="4"/>
      <c r="AM22" s="1">
        <v>6.962754861932563E-2</v>
      </c>
      <c r="AN22" s="1">
        <v>0.13792752572467915</v>
      </c>
      <c r="AO22" s="1">
        <v>6.1986460360463493E-2</v>
      </c>
      <c r="AP22" s="1">
        <f>SUM(Table1113[[#This Row],[0 to 5]:[14 to 17]])</f>
        <v>0.26954153470446829</v>
      </c>
      <c r="AQ22" s="1">
        <v>0.73045846529553171</v>
      </c>
      <c r="AR22" s="1">
        <v>9.4242473384973477E-2</v>
      </c>
      <c r="AS22" s="1">
        <v>0.31130677554342989</v>
      </c>
      <c r="AT22" s="1">
        <v>0.2142318846109818</v>
      </c>
      <c r="AU22" s="1">
        <v>0.11067733175614658</v>
      </c>
      <c r="AV22" s="38">
        <v>33.299999999999997</v>
      </c>
      <c r="AX22" s="2">
        <v>64859</v>
      </c>
      <c r="AY22" s="2">
        <v>175462</v>
      </c>
      <c r="AZ22" s="2">
        <v>252307</v>
      </c>
      <c r="BA22" s="2">
        <v>274902</v>
      </c>
      <c r="BB22" s="2">
        <f>SUM(Table1113[[#This Row],[Sum of Less than a high school diploma]:[Sum of Bachelor''s degree or higher]])</f>
        <v>767530</v>
      </c>
      <c r="BC22" s="1">
        <f>Table1113[[#This Row],[Sum of Less than a high school diploma]]/Table1113[[#This Row],[Sum]]</f>
        <v>8.4503537321016772E-2</v>
      </c>
      <c r="BD22" s="1">
        <f>Table1113[[#This Row],[Sum of High school diploma only]]/Table1113[[#This Row],[Sum]]</f>
        <v>0.22860604797206624</v>
      </c>
      <c r="BE22" s="1">
        <f>Table1113[[#This Row],[Sum of Some college or associate''s degree]]/Table1113[[#This Row],[Sum]]</f>
        <v>0.32872591299362891</v>
      </c>
      <c r="BF22" s="1">
        <f>Table1113[[#This Row],[Sum of Bachelor''s degree or higher]]/Table1113[[#This Row],[Sum]]</f>
        <v>0.35816450171328806</v>
      </c>
      <c r="BG2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2.9605513790991882</v>
      </c>
      <c r="BH22" s="4"/>
      <c r="BI22" s="2">
        <v>624355</v>
      </c>
      <c r="BJ22" s="8">
        <v>0.49633288180002799</v>
      </c>
      <c r="BK22" s="7">
        <v>5.8999999999999995</v>
      </c>
      <c r="BL22" s="7">
        <v>22.9</v>
      </c>
      <c r="BM22" s="38">
        <v>84</v>
      </c>
      <c r="BN22" s="38">
        <v>73.2</v>
      </c>
      <c r="BO22" s="38">
        <v>10.7</v>
      </c>
      <c r="BP22" s="38">
        <v>3.3</v>
      </c>
      <c r="BQ22" s="38">
        <v>2</v>
      </c>
      <c r="BR22" s="38">
        <v>0.6</v>
      </c>
      <c r="BS22" s="38">
        <v>0.9</v>
      </c>
      <c r="BT22" s="7">
        <v>9.1999999999999993</v>
      </c>
      <c r="BU22" s="4"/>
      <c r="BV22" s="2">
        <v>88190592</v>
      </c>
      <c r="BW22" s="4">
        <v>70.107375891937266</v>
      </c>
      <c r="BX22" s="2">
        <v>58008</v>
      </c>
      <c r="BY22" s="4">
        <v>97.72</v>
      </c>
      <c r="BZ22" s="4"/>
      <c r="CA22" s="4">
        <v>64.900000000000006</v>
      </c>
      <c r="CB22" s="4">
        <v>44.4</v>
      </c>
      <c r="CC22" s="4">
        <v>54.7</v>
      </c>
      <c r="CD22" s="4">
        <v>15.52</v>
      </c>
      <c r="CE22" s="4">
        <v>51.9</v>
      </c>
      <c r="CF22" s="4">
        <v>17180.060000000001</v>
      </c>
      <c r="CG22" s="4"/>
      <c r="CH22" s="14">
        <v>12</v>
      </c>
      <c r="CI22" s="32">
        <v>9</v>
      </c>
      <c r="CJ22" s="4"/>
      <c r="CK22" s="2">
        <v>1790</v>
      </c>
      <c r="CL22" s="2">
        <v>850263</v>
      </c>
      <c r="CM22" s="4">
        <v>142.29658742575137</v>
      </c>
      <c r="CN22" s="8">
        <v>0.67591912466135007</v>
      </c>
      <c r="CO22" s="8"/>
      <c r="CP22" s="3">
        <v>19.584187548091837</v>
      </c>
      <c r="CQ22" s="3">
        <v>44.185304303829852</v>
      </c>
      <c r="CR22" s="3">
        <v>3.0276448599081727</v>
      </c>
      <c r="CS22" s="28">
        <v>0</v>
      </c>
      <c r="CT22" s="28">
        <v>3.3534077880319813</v>
      </c>
      <c r="CU22" s="28">
        <v>19.256533896483376</v>
      </c>
      <c r="CV22" s="28">
        <v>7.058097874643571</v>
      </c>
      <c r="CW22" s="28">
        <v>2.3104391605654442E-2</v>
      </c>
      <c r="CX22" s="28">
        <v>0</v>
      </c>
      <c r="CY22" s="28">
        <v>13.82278578833073</v>
      </c>
      <c r="CZ22" s="28">
        <v>18.941698529282363</v>
      </c>
      <c r="DA22" s="28">
        <v>22.263066260311927</v>
      </c>
      <c r="DB22" s="28">
        <v>10.488729418239812</v>
      </c>
      <c r="DC22" s="28">
        <v>9.307876768094431</v>
      </c>
      <c r="DD22" s="28">
        <v>12.262728031555238</v>
      </c>
      <c r="DE22" s="28">
        <v>0</v>
      </c>
      <c r="DF22" s="28">
        <v>0</v>
      </c>
      <c r="DG22" s="28">
        <v>17.99607490702612</v>
      </c>
      <c r="DH22" s="28">
        <v>3.3534077880319813</v>
      </c>
      <c r="DI22" s="28"/>
      <c r="DJ22" s="3">
        <v>391</v>
      </c>
      <c r="DK22" s="3">
        <v>486.1</v>
      </c>
      <c r="DL22" s="35">
        <v>569.1</v>
      </c>
      <c r="DM22" s="3">
        <v>524.79999999999995</v>
      </c>
      <c r="DN22" s="1">
        <v>0.3129502723598665</v>
      </c>
      <c r="DO22" s="1">
        <v>3.7999999999999999E-2</v>
      </c>
      <c r="DP22" s="28"/>
      <c r="DQ22" t="s">
        <v>297</v>
      </c>
      <c r="DR22">
        <v>47</v>
      </c>
      <c r="DS22">
        <v>74</v>
      </c>
      <c r="DT22" s="28"/>
      <c r="DU22" s="2">
        <v>420931</v>
      </c>
      <c r="DV22" s="43">
        <v>64.5</v>
      </c>
      <c r="DW22" s="43">
        <v>8.1999999999999993</v>
      </c>
      <c r="DX22" s="43">
        <v>2.2999999999999998</v>
      </c>
      <c r="DY22" s="43">
        <v>3.5</v>
      </c>
      <c r="DZ22" s="43">
        <v>3.7</v>
      </c>
      <c r="EA22" s="43">
        <v>15.9</v>
      </c>
      <c r="EB22" s="43">
        <v>1.9</v>
      </c>
      <c r="EC2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430.5</v>
      </c>
      <c r="ED22" s="43">
        <v>0.2</v>
      </c>
      <c r="EE22" s="43">
        <v>12.5</v>
      </c>
      <c r="EF22" s="43">
        <v>15.1</v>
      </c>
      <c r="EG22" s="43">
        <v>27.2</v>
      </c>
      <c r="EH22" s="43">
        <v>26</v>
      </c>
      <c r="EI22" s="43">
        <v>11.8</v>
      </c>
      <c r="EJ22" s="43">
        <v>7.2</v>
      </c>
      <c r="EK22" s="2">
        <v>286989</v>
      </c>
      <c r="EL22" s="1">
        <v>0.68179582877003597</v>
      </c>
      <c r="EM22" s="28"/>
      <c r="EN22" s="48">
        <v>2</v>
      </c>
      <c r="EO22" s="28"/>
      <c r="EP22" s="28"/>
      <c r="EQ22" s="28" t="s">
        <v>619</v>
      </c>
      <c r="ER22" s="28"/>
      <c r="ES22" s="28" t="s">
        <v>620</v>
      </c>
      <c r="ET22" s="28"/>
      <c r="EU22" s="28"/>
      <c r="EV22" s="28"/>
      <c r="EW22" s="28"/>
      <c r="EX22" s="28"/>
    </row>
    <row r="23" spans="1:154" x14ac:dyDescent="0.3">
      <c r="A23" t="s">
        <v>163</v>
      </c>
      <c r="B23" t="s">
        <v>426</v>
      </c>
      <c r="C23" t="s">
        <v>12</v>
      </c>
      <c r="D23" s="2"/>
      <c r="E23" s="2"/>
      <c r="F23" s="2"/>
      <c r="H23" s="2">
        <v>2000468</v>
      </c>
      <c r="I23" s="12">
        <v>8.8999999999999996E-2</v>
      </c>
      <c r="K23" s="2">
        <v>1837446</v>
      </c>
      <c r="L23" s="51">
        <v>285.47872692846454</v>
      </c>
      <c r="M23" s="51">
        <v>0.49087988052454296</v>
      </c>
      <c r="N23" s="51">
        <v>6436.3675001970587</v>
      </c>
      <c r="O23" s="51"/>
      <c r="P23" s="51"/>
      <c r="Q23" s="2">
        <v>635595</v>
      </c>
      <c r="R23" s="2">
        <v>225202</v>
      </c>
      <c r="S23" s="2">
        <f>Table1113[[#This Row],[Sum of Biden]]+Table1113[[#This Row],[Sum of Trump]]</f>
        <v>860797</v>
      </c>
      <c r="T23" s="2">
        <v>879343</v>
      </c>
      <c r="U23" s="1">
        <f>Table1113[[#This Row],[Total with Other]]/Table1113[[#This Row],[Sum of Population (2020)]]</f>
        <v>0.43956864093802051</v>
      </c>
      <c r="V23" s="1">
        <f>Table1113[[#This Row],[Total with Other]]/(Table1113[[#This Row],[18+]]*Table1113[[#This Row],[Sum of Population (2020)]])</f>
        <v>0.56214272472143556</v>
      </c>
      <c r="W23" s="1">
        <f>Table1113[[#This Row],[Sum of Biden]]/Table1113[[#This Row],[2 Party Vote]]</f>
        <v>0.7383796644272691</v>
      </c>
      <c r="X23" s="1">
        <f>Table1113[[#This Row],[Sum of Trump]]/Table1113[[#This Row],[2 Party Vote]]</f>
        <v>0.26162033557273084</v>
      </c>
      <c r="Y23" s="1">
        <f>Table1113[[#This Row],[Trump %]]-Table1113[[#This Row],[Biden %]]</f>
        <v>-0.47675932885453826</v>
      </c>
      <c r="Z23" s="1">
        <v>0.29160000000000003</v>
      </c>
      <c r="AB23" s="1">
        <v>0.28767918307116136</v>
      </c>
      <c r="AC23" s="1">
        <v>0.26323740244782723</v>
      </c>
      <c r="AD23" s="1">
        <v>2.1308513807768981E-2</v>
      </c>
      <c r="AE23" s="1">
        <v>0.37770561688564874</v>
      </c>
      <c r="AF23" s="1">
        <v>1.7300951577330905E-3</v>
      </c>
      <c r="AG23" s="1">
        <v>3.0352897422003251E-3</v>
      </c>
      <c r="AH23" s="1">
        <v>5.2622686291407808E-3</v>
      </c>
      <c r="AI23" s="1">
        <v>4.0041630258519506E-2</v>
      </c>
      <c r="AJ2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1.6547576814429119</v>
      </c>
      <c r="AK2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1.6542209000295054</v>
      </c>
      <c r="AL23" s="4"/>
      <c r="AM23" s="1">
        <v>5.6842698808478816E-2</v>
      </c>
      <c r="AN23" s="1">
        <v>0.11027669525331073</v>
      </c>
      <c r="AO23" s="1">
        <v>5.0928582711645472E-2</v>
      </c>
      <c r="AP23" s="1">
        <f>SUM(Table1113[[#This Row],[0 to 5]:[14 to 17]])</f>
        <v>0.21804797677343501</v>
      </c>
      <c r="AQ23" s="1">
        <v>0.78195202322656499</v>
      </c>
      <c r="AR23" s="1">
        <v>8.2439709108068707E-2</v>
      </c>
      <c r="AS23" s="1">
        <v>0.30656676337736971</v>
      </c>
      <c r="AT23" s="1">
        <v>0.25593811048214715</v>
      </c>
      <c r="AU23" s="1">
        <v>0.1370074402589794</v>
      </c>
      <c r="AV23" s="38">
        <v>37.4</v>
      </c>
      <c r="AX23" s="2">
        <v>158181</v>
      </c>
      <c r="AY23" s="2">
        <v>198096</v>
      </c>
      <c r="AZ23" s="2">
        <v>299413</v>
      </c>
      <c r="BA23" s="2">
        <v>724975</v>
      </c>
      <c r="BB23" s="2">
        <f>SUM(Table1113[[#This Row],[Sum of Less than a high school diploma]:[Sum of Bachelor''s degree or higher]])</f>
        <v>1380665</v>
      </c>
      <c r="BC23" s="1">
        <f>Table1113[[#This Row],[Sum of Less than a high school diploma]]/Table1113[[#This Row],[Sum]]</f>
        <v>0.1145687042113764</v>
      </c>
      <c r="BD23" s="1">
        <f>Table1113[[#This Row],[Sum of High school diploma only]]/Table1113[[#This Row],[Sum]]</f>
        <v>0.14347868599551666</v>
      </c>
      <c r="BE23" s="1">
        <f>Table1113[[#This Row],[Sum of Some college or associate''s degree]]/Table1113[[#This Row],[Sum]]</f>
        <v>0.21686143995828097</v>
      </c>
      <c r="BF23" s="1">
        <f>Table1113[[#This Row],[Sum of Bachelor''s degree or higher]]/Table1113[[#This Row],[Sum]]</f>
        <v>0.52509116983482595</v>
      </c>
      <c r="BG23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3.1524750754165565</v>
      </c>
      <c r="BH23" s="4"/>
      <c r="BI23" s="2">
        <v>1001260</v>
      </c>
      <c r="BJ23" s="8">
        <v>0.50051287998608329</v>
      </c>
      <c r="BK23" s="7">
        <v>7.5</v>
      </c>
      <c r="BL23" s="7">
        <v>29.4</v>
      </c>
      <c r="BM23" s="38">
        <v>81.5</v>
      </c>
      <c r="BN23" s="38">
        <v>71.2</v>
      </c>
      <c r="BO23" s="38">
        <v>10.3</v>
      </c>
      <c r="BP23" s="38">
        <v>3.9</v>
      </c>
      <c r="BQ23" s="38">
        <v>2.1</v>
      </c>
      <c r="BR23" s="38">
        <v>1.5</v>
      </c>
      <c r="BS23" s="38">
        <v>1.4</v>
      </c>
      <c r="BT23" s="7">
        <v>9.6</v>
      </c>
      <c r="BU23" s="4"/>
      <c r="BV23" s="2">
        <v>342172100</v>
      </c>
      <c r="BW23" s="4">
        <v>171.04602523009615</v>
      </c>
      <c r="BX23" s="2">
        <v>121619</v>
      </c>
      <c r="BY23" s="4">
        <v>112.122</v>
      </c>
      <c r="BZ23" s="4"/>
      <c r="CA23" s="4">
        <v>71.5</v>
      </c>
      <c r="CB23" s="4">
        <v>51.5</v>
      </c>
      <c r="CC23" s="4">
        <v>61.5</v>
      </c>
      <c r="CD23" s="4">
        <v>16.14</v>
      </c>
      <c r="CE23" s="4">
        <v>0</v>
      </c>
      <c r="CF23" s="4">
        <v>19330.61</v>
      </c>
      <c r="CG23" s="4"/>
      <c r="CH23" s="14">
        <v>2</v>
      </c>
      <c r="CI23" s="32">
        <v>2</v>
      </c>
      <c r="CJ23" s="4"/>
      <c r="CK23" s="2">
        <v>978</v>
      </c>
      <c r="CL23" s="2">
        <v>928750</v>
      </c>
      <c r="CM23" s="4">
        <v>48.888560076941999</v>
      </c>
      <c r="CN23" s="8">
        <v>0.46426636167136892</v>
      </c>
      <c r="CO23" s="8"/>
      <c r="CP23" s="3">
        <v>22.786348482782383</v>
      </c>
      <c r="CQ23" s="3">
        <v>0</v>
      </c>
      <c r="CR23" s="3">
        <v>1.6700928580272807</v>
      </c>
      <c r="CS23" s="28">
        <v>0</v>
      </c>
      <c r="CT23" s="28">
        <v>8.4663119556385187</v>
      </c>
      <c r="CU23" s="28">
        <v>23.040770647761629</v>
      </c>
      <c r="CV23" s="28">
        <v>4.3176839199202961</v>
      </c>
      <c r="CW23" s="28">
        <v>6.9153324682307353</v>
      </c>
      <c r="CX23" s="28">
        <v>0</v>
      </c>
      <c r="CY23" s="28">
        <v>0</v>
      </c>
      <c r="CZ23" s="28">
        <v>5.6764217299254245</v>
      </c>
      <c r="DA23" s="28">
        <v>8.5445577095752476</v>
      </c>
      <c r="DB23" s="28">
        <v>4.8616028238000926</v>
      </c>
      <c r="DC23" s="28">
        <v>2.0901678589938575</v>
      </c>
      <c r="DD23" s="28">
        <v>6.948324357640665</v>
      </c>
      <c r="DE23" s="28">
        <v>3.1879394852078855</v>
      </c>
      <c r="DF23" s="28">
        <v>0</v>
      </c>
      <c r="DG23" s="28">
        <v>17.992474665679349</v>
      </c>
      <c r="DH23" s="28">
        <v>8.4663119556385187</v>
      </c>
      <c r="DI23" s="28"/>
      <c r="DJ23" s="3">
        <v>1385</v>
      </c>
      <c r="DK23" s="3">
        <v>1640</v>
      </c>
      <c r="DL23" s="35">
        <v>1797.8</v>
      </c>
      <c r="DM23" s="3">
        <v>1577.5</v>
      </c>
      <c r="DN23" s="1">
        <v>0.22961397263321837</v>
      </c>
      <c r="DO23" s="1">
        <v>-5.8000000000000003E-2</v>
      </c>
      <c r="DP23" s="28"/>
      <c r="DQ23" t="s">
        <v>296</v>
      </c>
      <c r="DR23">
        <v>2</v>
      </c>
      <c r="DS23">
        <v>2</v>
      </c>
      <c r="DT23" s="28"/>
      <c r="DU23" s="2">
        <v>665991</v>
      </c>
      <c r="DV23" s="43">
        <v>53.4</v>
      </c>
      <c r="DW23" s="43">
        <v>11</v>
      </c>
      <c r="DX23" s="43">
        <v>1.4</v>
      </c>
      <c r="DY23" s="43">
        <v>5.5</v>
      </c>
      <c r="DZ23" s="43">
        <v>4.7</v>
      </c>
      <c r="EA23" s="43">
        <v>21</v>
      </c>
      <c r="EB23" s="43">
        <v>3</v>
      </c>
      <c r="EC2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465.7</v>
      </c>
      <c r="ED23" s="43">
        <v>0.1</v>
      </c>
      <c r="EE23" s="43">
        <v>7.1</v>
      </c>
      <c r="EF23" s="43">
        <v>9</v>
      </c>
      <c r="EG23" s="43">
        <v>22.4</v>
      </c>
      <c r="EH23" s="43">
        <v>39.1</v>
      </c>
      <c r="EI23" s="43">
        <v>17.5</v>
      </c>
      <c r="EJ23" s="43">
        <v>4.9000000000000004</v>
      </c>
      <c r="EK23" s="2">
        <v>376048</v>
      </c>
      <c r="EL23" s="1">
        <v>0.5646442669645686</v>
      </c>
      <c r="EM23" s="28"/>
      <c r="EN23" s="48">
        <v>2</v>
      </c>
      <c r="EO23" s="28"/>
      <c r="EP23" s="28"/>
      <c r="EQ23" s="28"/>
      <c r="ER23" s="28" t="s">
        <v>625</v>
      </c>
      <c r="ES23" s="28" t="s">
        <v>626</v>
      </c>
      <c r="ET23" s="28"/>
      <c r="EU23" s="28"/>
      <c r="EV23" s="28"/>
      <c r="EW23" s="28"/>
      <c r="EX23" s="28"/>
    </row>
    <row r="24" spans="1:154" x14ac:dyDescent="0.3">
      <c r="A24" t="s">
        <v>120</v>
      </c>
      <c r="B24" t="s">
        <v>429</v>
      </c>
      <c r="C24" t="s">
        <v>25</v>
      </c>
      <c r="D24" s="2"/>
      <c r="E24" s="2"/>
      <c r="F24" s="2"/>
      <c r="H24" s="2">
        <v>4018762</v>
      </c>
      <c r="I24" s="12">
        <v>0.16830000000000001</v>
      </c>
      <c r="K24" s="2">
        <v>3544011</v>
      </c>
      <c r="L24" s="51">
        <v>982.51729119980473</v>
      </c>
      <c r="M24" s="51">
        <v>58.131473196014809</v>
      </c>
      <c r="N24" s="51">
        <v>3607.0723963261935</v>
      </c>
      <c r="O24" s="51"/>
      <c r="P24" s="51"/>
      <c r="Q24" s="2">
        <v>1413544</v>
      </c>
      <c r="R24" s="2">
        <v>633325</v>
      </c>
      <c r="S24" s="2">
        <f>Table1113[[#This Row],[Sum of Biden]]+Table1113[[#This Row],[Sum of Trump]]</f>
        <v>2046869</v>
      </c>
      <c r="T24" s="2">
        <v>2113384</v>
      </c>
      <c r="U24" s="1">
        <f>Table1113[[#This Row],[Total with Other]]/Table1113[[#This Row],[Sum of Population (2020)]]</f>
        <v>0.52587936284855885</v>
      </c>
      <c r="V24" s="1">
        <f>Table1113[[#This Row],[Total with Other]]/(Table1113[[#This Row],[18+]]*Table1113[[#This Row],[Sum of Population (2020)]])</f>
        <v>0.66884426165952737</v>
      </c>
      <c r="W24" s="1">
        <f>Table1113[[#This Row],[Sum of Biden]]/Table1113[[#This Row],[2 Party Vote]]</f>
        <v>0.69058840599960236</v>
      </c>
      <c r="X24" s="1">
        <f>Table1113[[#This Row],[Sum of Trump]]/Table1113[[#This Row],[2 Party Vote]]</f>
        <v>0.30941159400039769</v>
      </c>
      <c r="Y24" s="1">
        <f>Table1113[[#This Row],[Trump %]]-Table1113[[#This Row],[Biden %]]</f>
        <v>-0.38117681199920467</v>
      </c>
      <c r="Z24" s="1">
        <v>0.192</v>
      </c>
      <c r="AB24" s="1">
        <v>0.57948641895190611</v>
      </c>
      <c r="AC24" s="1">
        <v>0.11209322672006951</v>
      </c>
      <c r="AD24" s="1">
        <v>5.9541221898684223E-2</v>
      </c>
      <c r="AE24" s="1">
        <v>0.15241235982623505</v>
      </c>
      <c r="AF24" s="1">
        <v>7.3268832540966597E-3</v>
      </c>
      <c r="AG24" s="1">
        <v>1.0558475470804194E-2</v>
      </c>
      <c r="AH24" s="1">
        <v>5.9478516020605348E-3</v>
      </c>
      <c r="AI24" s="1">
        <v>7.2633562276143745E-2</v>
      </c>
      <c r="AJ2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1.528381272021861</v>
      </c>
      <c r="AK2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1.5401182375835345</v>
      </c>
      <c r="AL24" s="4"/>
      <c r="AM24" s="1">
        <v>5.8543402172111708E-2</v>
      </c>
      <c r="AN24" s="1">
        <v>0.10892409154859133</v>
      </c>
      <c r="AO24" s="1">
        <v>4.6281665846347707E-2</v>
      </c>
      <c r="AP24" s="1">
        <f>SUM(Table1113[[#This Row],[0 to 5]:[14 to 17]])</f>
        <v>0.21374915956705073</v>
      </c>
      <c r="AQ24" s="1">
        <v>0.78625084043294924</v>
      </c>
      <c r="AR24" s="1">
        <v>8.0477271358692051E-2</v>
      </c>
      <c r="AS24" s="1">
        <v>0.32031779936209209</v>
      </c>
      <c r="AT24" s="1">
        <v>0.25002600303277478</v>
      </c>
      <c r="AU24" s="1">
        <v>0.13542976667939033</v>
      </c>
      <c r="AV24" s="38">
        <v>37.200000000000003</v>
      </c>
      <c r="AX24" s="2">
        <v>196213</v>
      </c>
      <c r="AY24" s="2">
        <v>530211</v>
      </c>
      <c r="AZ24" s="2">
        <v>832235</v>
      </c>
      <c r="BA24" s="2">
        <v>1203814</v>
      </c>
      <c r="BB24" s="2">
        <f>SUM(Table1113[[#This Row],[Sum of Less than a high school diploma]:[Sum of Bachelor''s degree or higher]])</f>
        <v>2762473</v>
      </c>
      <c r="BC24" s="1">
        <f>Table1113[[#This Row],[Sum of Less than a high school diploma]]/Table1113[[#This Row],[Sum]]</f>
        <v>7.1028024527298547E-2</v>
      </c>
      <c r="BD24" s="1">
        <f>Table1113[[#This Row],[Sum of High school diploma only]]/Table1113[[#This Row],[Sum]]</f>
        <v>0.1919334596211438</v>
      </c>
      <c r="BE24" s="1">
        <f>Table1113[[#This Row],[Sum of Some college or associate''s degree]]/Table1113[[#This Row],[Sum]]</f>
        <v>0.30126448294698266</v>
      </c>
      <c r="BF24" s="1">
        <f>Table1113[[#This Row],[Sum of Bachelor''s degree or higher]]/Table1113[[#This Row],[Sum]]</f>
        <v>0.435774032904575</v>
      </c>
      <c r="BG24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3.101784524228834</v>
      </c>
      <c r="BH24" s="4"/>
      <c r="BI24" s="2">
        <v>2038741</v>
      </c>
      <c r="BJ24" s="8">
        <v>0.50730573246188748</v>
      </c>
      <c r="BK24" s="7">
        <v>14.1</v>
      </c>
      <c r="BL24" s="7">
        <v>31</v>
      </c>
      <c r="BM24" s="38">
        <v>74.7</v>
      </c>
      <c r="BN24" s="38">
        <v>64.900000000000006</v>
      </c>
      <c r="BO24" s="38">
        <v>9.8000000000000007</v>
      </c>
      <c r="BP24" s="38">
        <v>9.1</v>
      </c>
      <c r="BQ24" s="38">
        <v>4</v>
      </c>
      <c r="BR24" s="38">
        <v>1</v>
      </c>
      <c r="BS24" s="38">
        <v>1.2</v>
      </c>
      <c r="BT24" s="7">
        <v>10.1</v>
      </c>
      <c r="BU24" s="4"/>
      <c r="BV24" s="2">
        <v>378145809</v>
      </c>
      <c r="BW24" s="4">
        <v>94.09509918726215</v>
      </c>
      <c r="BX24" s="2">
        <v>80420</v>
      </c>
      <c r="BY24" s="4">
        <v>111.95099999999999</v>
      </c>
      <c r="BZ24" s="4"/>
      <c r="CA24" s="4">
        <v>61.3</v>
      </c>
      <c r="CB24" s="4">
        <v>46.1</v>
      </c>
      <c r="CC24" s="4">
        <v>53.7</v>
      </c>
      <c r="CD24" s="4">
        <v>39.340000000000003</v>
      </c>
      <c r="CE24" s="4">
        <v>6.3</v>
      </c>
      <c r="CF24" s="4">
        <v>14045.95</v>
      </c>
      <c r="CG24" s="4"/>
      <c r="CH24" s="14">
        <v>9</v>
      </c>
      <c r="CI24" s="32">
        <v>8</v>
      </c>
      <c r="CJ24" s="4"/>
      <c r="CK24" s="2">
        <v>2649</v>
      </c>
      <c r="CL24" s="2">
        <v>1652487</v>
      </c>
      <c r="CM24" s="4">
        <v>65.915821837670407</v>
      </c>
      <c r="CN24" s="8">
        <v>0.41119304900364839</v>
      </c>
      <c r="CO24" s="8"/>
      <c r="CP24" s="3">
        <v>25.805094521098869</v>
      </c>
      <c r="CQ24" s="3">
        <v>43.801780481443814</v>
      </c>
      <c r="CR24" s="3">
        <v>33.38330852073603</v>
      </c>
      <c r="CS24" s="28">
        <v>0.13581382053577457</v>
      </c>
      <c r="CT24" s="28">
        <v>1.6265747084377598</v>
      </c>
      <c r="CU24" s="28">
        <v>23.325590880487141</v>
      </c>
      <c r="CV24" s="28">
        <v>3.6544880866222886</v>
      </c>
      <c r="CW24" s="28">
        <v>7.7447063950210859</v>
      </c>
      <c r="CX24" s="28">
        <v>0</v>
      </c>
      <c r="CY24" s="28">
        <v>10.28673147541857</v>
      </c>
      <c r="CZ24" s="28">
        <v>20.555621471373232</v>
      </c>
      <c r="DA24" s="28">
        <v>10.57636798388611</v>
      </c>
      <c r="DB24" s="28">
        <v>5.6501173171484398</v>
      </c>
      <c r="DC24" s="28">
        <v>5.142069702342142</v>
      </c>
      <c r="DD24" s="28">
        <v>11.852679376043515</v>
      </c>
      <c r="DE24" s="28">
        <v>17.660920535694235</v>
      </c>
      <c r="DF24" s="28">
        <v>87.59727822047924</v>
      </c>
      <c r="DG24" s="28">
        <v>2.9228162452509787</v>
      </c>
      <c r="DH24" s="28">
        <v>1.6265747084377598</v>
      </c>
      <c r="DI24" s="28"/>
      <c r="DJ24" s="3">
        <v>596.9</v>
      </c>
      <c r="DK24" s="3">
        <v>698.6</v>
      </c>
      <c r="DL24" s="35">
        <v>756.2</v>
      </c>
      <c r="DM24" s="3">
        <v>708.9</v>
      </c>
      <c r="DN24" s="1">
        <v>0.21065855593758276</v>
      </c>
      <c r="DO24" s="1">
        <v>1.2999999999999999E-2</v>
      </c>
      <c r="DP24" s="28"/>
      <c r="DQ24" t="s">
        <v>296</v>
      </c>
      <c r="DR24">
        <v>14</v>
      </c>
      <c r="DS24">
        <v>21</v>
      </c>
      <c r="DT24" s="28"/>
      <c r="DU24" s="2">
        <v>1541247</v>
      </c>
      <c r="DV24" s="43">
        <v>58.7</v>
      </c>
      <c r="DW24" s="43">
        <v>5.0999999999999996</v>
      </c>
      <c r="DX24" s="43">
        <v>1.9</v>
      </c>
      <c r="DY24" s="43">
        <v>3.9</v>
      </c>
      <c r="DZ24" s="43">
        <v>5.3</v>
      </c>
      <c r="EA24" s="43">
        <v>22.1</v>
      </c>
      <c r="EB24" s="43">
        <v>3</v>
      </c>
      <c r="EC2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439</v>
      </c>
      <c r="ED24" s="43">
        <v>0.2</v>
      </c>
      <c r="EE24" s="43">
        <v>10.5</v>
      </c>
      <c r="EF24" s="43">
        <v>14.8</v>
      </c>
      <c r="EG24" s="43">
        <v>29.4</v>
      </c>
      <c r="EH24" s="43">
        <v>24.3</v>
      </c>
      <c r="EI24" s="43">
        <v>11.3</v>
      </c>
      <c r="EJ24" s="43">
        <v>9.5</v>
      </c>
      <c r="EK24" s="2">
        <v>933755</v>
      </c>
      <c r="EL24" s="1">
        <v>0.60584383943650821</v>
      </c>
      <c r="EM24" s="28"/>
      <c r="EN24" s="48">
        <v>4</v>
      </c>
      <c r="EO24" s="28" t="s">
        <v>627</v>
      </c>
      <c r="EP24" s="28" t="s">
        <v>628</v>
      </c>
      <c r="EQ24" s="28"/>
      <c r="ER24" s="28" t="s">
        <v>629</v>
      </c>
      <c r="ES24" s="28" t="s">
        <v>630</v>
      </c>
      <c r="ET24" s="28"/>
      <c r="EU24" s="28"/>
      <c r="EV24" s="28"/>
      <c r="EW24" s="28"/>
      <c r="EX24" s="28"/>
    </row>
    <row r="25" spans="1:154" x14ac:dyDescent="0.3">
      <c r="A25" t="s">
        <v>177</v>
      </c>
      <c r="B25" t="s">
        <v>376</v>
      </c>
      <c r="C25" t="s">
        <v>28</v>
      </c>
      <c r="D25" s="2" t="s">
        <v>36</v>
      </c>
      <c r="E25" s="2"/>
      <c r="F25" s="2"/>
      <c r="H25" s="2">
        <v>2192035</v>
      </c>
      <c r="I25" s="12">
        <v>9.0899999999999995E-2</v>
      </c>
      <c r="K25" s="2">
        <v>1674218</v>
      </c>
      <c r="L25" s="51">
        <v>714.09843366069651</v>
      </c>
      <c r="M25" s="51">
        <v>8.2709668925106996</v>
      </c>
      <c r="N25" s="51">
        <v>2344.5199164174387</v>
      </c>
      <c r="O25" s="51"/>
      <c r="P25" s="51"/>
      <c r="Q25" s="2">
        <v>558093</v>
      </c>
      <c r="R25" s="2">
        <v>507570</v>
      </c>
      <c r="S25" s="2">
        <f>Table1113[[#This Row],[Sum of Biden]]+Table1113[[#This Row],[Sum of Trump]]</f>
        <v>1065663</v>
      </c>
      <c r="T25" s="2">
        <v>1090135</v>
      </c>
      <c r="U25" s="1">
        <f>Table1113[[#This Row],[Total with Other]]/Table1113[[#This Row],[Sum of Population (2020)]]</f>
        <v>0.49731642058635012</v>
      </c>
      <c r="V25" s="1">
        <f>Table1113[[#This Row],[Total with Other]]/(Table1113[[#This Row],[18+]]*Table1113[[#This Row],[Sum of Population (2020)]])</f>
        <v>0.65569900285945604</v>
      </c>
      <c r="W25" s="1">
        <f>Table1113[[#This Row],[Sum of Biden]]/Table1113[[#This Row],[2 Party Vote]]</f>
        <v>0.52370496113686971</v>
      </c>
      <c r="X25" s="1">
        <f>Table1113[[#This Row],[Sum of Trump]]/Table1113[[#This Row],[2 Party Vote]]</f>
        <v>0.47629503886313029</v>
      </c>
      <c r="Y25" s="1">
        <f>Table1113[[#This Row],[Trump %]]-Table1113[[#This Row],[Biden %]]</f>
        <v>-4.7409922273739413E-2</v>
      </c>
      <c r="Z25" s="1">
        <v>-0.15390000000000001</v>
      </c>
      <c r="AB25" s="1">
        <v>0.68487729438626666</v>
      </c>
      <c r="AC25" s="1">
        <v>0.10457542876824504</v>
      </c>
      <c r="AD25" s="1">
        <v>0.11767102258859918</v>
      </c>
      <c r="AE25" s="1">
        <v>3.0414660349857552E-2</v>
      </c>
      <c r="AF25" s="1">
        <v>3.7362542112694369E-3</v>
      </c>
      <c r="AG25" s="1">
        <v>2.0113729935881497E-3</v>
      </c>
      <c r="AH25" s="1">
        <v>3.8817810846998339E-3</v>
      </c>
      <c r="AI25" s="1">
        <v>5.2832185617474173E-2</v>
      </c>
      <c r="AJ2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1.4427683377759857</v>
      </c>
      <c r="AK2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1.4446011104549035</v>
      </c>
      <c r="AL25" s="4"/>
      <c r="AM25" s="1">
        <v>6.2822902006582929E-2</v>
      </c>
      <c r="AN25" s="1">
        <v>0.12300807240760298</v>
      </c>
      <c r="AO25" s="1">
        <v>5.5716719851644704E-2</v>
      </c>
      <c r="AP25" s="1">
        <f>SUM(Table1113[[#This Row],[0 to 5]:[14 to 17]])</f>
        <v>0.24154769426583059</v>
      </c>
      <c r="AQ25" s="1">
        <v>0.75845230573416944</v>
      </c>
      <c r="AR25" s="1">
        <v>7.943258205275007E-2</v>
      </c>
      <c r="AS25" s="1">
        <v>0.27589340498669046</v>
      </c>
      <c r="AT25" s="1">
        <v>0.25142892335204503</v>
      </c>
      <c r="AU25" s="1">
        <v>0.15169739534268387</v>
      </c>
      <c r="AV25" s="38">
        <v>37.700000000000003</v>
      </c>
      <c r="AX25" s="2">
        <v>109267</v>
      </c>
      <c r="AY25" s="2">
        <v>369044</v>
      </c>
      <c r="AZ25" s="2">
        <v>429910</v>
      </c>
      <c r="BA25" s="2">
        <v>543928</v>
      </c>
      <c r="BB25" s="2">
        <f>SUM(Table1113[[#This Row],[Sum of Less than a high school diploma]:[Sum of Bachelor''s degree or higher]])</f>
        <v>1452149</v>
      </c>
      <c r="BC25" s="1">
        <f>Table1113[[#This Row],[Sum of Less than a high school diploma]]/Table1113[[#This Row],[Sum]]</f>
        <v>7.5245033395333394E-2</v>
      </c>
      <c r="BD25" s="1">
        <f>Table1113[[#This Row],[Sum of High school diploma only]]/Table1113[[#This Row],[Sum]]</f>
        <v>0.25413645569428484</v>
      </c>
      <c r="BE25" s="1">
        <f>Table1113[[#This Row],[Sum of Some college or associate''s degree]]/Table1113[[#This Row],[Sum]]</f>
        <v>0.29605088734007323</v>
      </c>
      <c r="BF25" s="1">
        <f>Table1113[[#This Row],[Sum of Bachelor''s degree or higher]]/Table1113[[#This Row],[Sum]]</f>
        <v>0.37456762357030854</v>
      </c>
      <c r="BG2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2.9699411010853569</v>
      </c>
      <c r="BH25" s="4"/>
      <c r="BI25" s="2">
        <v>1084722</v>
      </c>
      <c r="BJ25" s="8">
        <v>0.49484702570898731</v>
      </c>
      <c r="BK25" s="7">
        <v>2.1</v>
      </c>
      <c r="BL25" s="7">
        <v>23.5</v>
      </c>
      <c r="BM25" s="38">
        <v>89</v>
      </c>
      <c r="BN25" s="38">
        <v>81.400000000000006</v>
      </c>
      <c r="BO25" s="38">
        <v>7.6</v>
      </c>
      <c r="BP25" s="38">
        <v>0.8</v>
      </c>
      <c r="BQ25" s="38">
        <v>1.2</v>
      </c>
      <c r="BR25" s="38">
        <v>0.1</v>
      </c>
      <c r="BS25" s="38">
        <v>0.9</v>
      </c>
      <c r="BT25" s="7">
        <v>7.9</v>
      </c>
      <c r="BU25" s="4"/>
      <c r="BV25" s="2">
        <v>124286491</v>
      </c>
      <c r="BW25" s="4">
        <v>56.699136190799877</v>
      </c>
      <c r="BX25" s="2">
        <v>58057</v>
      </c>
      <c r="BY25" s="4">
        <v>94.701999999999998</v>
      </c>
      <c r="BZ25" s="4"/>
      <c r="CA25" s="4">
        <v>66.3</v>
      </c>
      <c r="CB25" s="4">
        <v>47.5</v>
      </c>
      <c r="CC25" s="4">
        <v>56.9</v>
      </c>
      <c r="CD25" s="4">
        <v>38.130000000000003</v>
      </c>
      <c r="CE25" s="4">
        <v>11</v>
      </c>
      <c r="CF25" s="4">
        <v>15494.37</v>
      </c>
      <c r="CG25" s="4"/>
      <c r="CH25" s="14">
        <v>62</v>
      </c>
      <c r="CI25" s="32">
        <v>35</v>
      </c>
      <c r="CJ25" s="4"/>
      <c r="CK25" s="2">
        <v>2306</v>
      </c>
      <c r="CL25" s="2">
        <v>995898</v>
      </c>
      <c r="CM25" s="4">
        <v>105.1990501976474</v>
      </c>
      <c r="CN25" s="8">
        <v>0.45432577490779114</v>
      </c>
      <c r="CO25" s="8"/>
      <c r="CP25" s="3">
        <v>16.379695411620215</v>
      </c>
      <c r="CQ25" s="3">
        <v>0</v>
      </c>
      <c r="CR25" s="3">
        <v>0</v>
      </c>
      <c r="CS25" s="28">
        <v>24.054864330998676</v>
      </c>
      <c r="CT25" s="28">
        <v>4.618920930699927</v>
      </c>
      <c r="CU25" s="28">
        <v>3.4463274070900538</v>
      </c>
      <c r="CV25" s="28">
        <v>14.510264740738638</v>
      </c>
      <c r="CW25" s="28">
        <v>29.198105366286576</v>
      </c>
      <c r="CX25" s="28">
        <v>0.25154862711519038</v>
      </c>
      <c r="CY25" s="28">
        <v>30.181834602713153</v>
      </c>
      <c r="CZ25" s="28">
        <v>9.3827463764492567</v>
      </c>
      <c r="DA25" s="28">
        <v>18.923213993322168</v>
      </c>
      <c r="DB25" s="28">
        <v>12.628720641244341</v>
      </c>
      <c r="DC25" s="28">
        <v>19.839972059192192</v>
      </c>
      <c r="DD25" s="28">
        <v>30.836752688486293</v>
      </c>
      <c r="DE25" s="28">
        <v>0</v>
      </c>
      <c r="DF25" s="28">
        <v>0</v>
      </c>
      <c r="DG25" s="28">
        <v>2.5606996453229809</v>
      </c>
      <c r="DH25" s="28">
        <v>4.618920930699927</v>
      </c>
      <c r="DI25" s="28"/>
      <c r="DJ25" s="3">
        <v>237.4</v>
      </c>
      <c r="DK25" s="3">
        <v>279.2</v>
      </c>
      <c r="DL25" s="35">
        <v>309.5</v>
      </c>
      <c r="DM25" s="3">
        <v>298.2</v>
      </c>
      <c r="DN25" s="1">
        <v>0.23295638126009688</v>
      </c>
      <c r="DO25" s="1">
        <v>6.7000000000000004E-2</v>
      </c>
      <c r="DP25" s="28"/>
      <c r="DQ25" t="s">
        <v>298</v>
      </c>
      <c r="DR25">
        <v>80</v>
      </c>
      <c r="DS25">
        <v>138</v>
      </c>
      <c r="DT25" s="28"/>
      <c r="DU25" s="2">
        <v>858836</v>
      </c>
      <c r="DV25" s="43">
        <v>70.599999999999994</v>
      </c>
      <c r="DW25" s="43">
        <v>6.3</v>
      </c>
      <c r="DX25" s="43">
        <v>1.9</v>
      </c>
      <c r="DY25" s="43">
        <v>3.7</v>
      </c>
      <c r="DZ25" s="43">
        <v>4.9000000000000004</v>
      </c>
      <c r="EA25" s="43">
        <v>10.9</v>
      </c>
      <c r="EB25" s="43">
        <v>1.6</v>
      </c>
      <c r="EC2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460.7</v>
      </c>
      <c r="ED25" s="43">
        <v>0.2</v>
      </c>
      <c r="EE25" s="43">
        <v>7.1</v>
      </c>
      <c r="EF25" s="43">
        <v>13.8</v>
      </c>
      <c r="EG25" s="43">
        <v>26.8</v>
      </c>
      <c r="EH25" s="43">
        <v>26.4</v>
      </c>
      <c r="EI25" s="43">
        <v>14.9</v>
      </c>
      <c r="EJ25" s="43">
        <v>10.9</v>
      </c>
      <c r="EK25" s="2">
        <v>560653</v>
      </c>
      <c r="EL25" s="1">
        <v>0.65280565789044709</v>
      </c>
      <c r="EM25" s="28"/>
      <c r="EN25" s="48">
        <v>3</v>
      </c>
      <c r="EO25" s="28" t="s">
        <v>567</v>
      </c>
      <c r="EP25" s="28" t="s">
        <v>568</v>
      </c>
      <c r="EQ25" s="28"/>
      <c r="ER25" s="28"/>
      <c r="ES25" s="28" t="s">
        <v>569</v>
      </c>
      <c r="ET25" s="28"/>
      <c r="EU25" s="28"/>
      <c r="EV25" s="28"/>
      <c r="EW25" s="28"/>
      <c r="EX25" s="28"/>
    </row>
    <row r="26" spans="1:154" x14ac:dyDescent="0.3">
      <c r="A26" t="s">
        <v>121</v>
      </c>
      <c r="B26" t="s">
        <v>432</v>
      </c>
      <c r="C26" t="s">
        <v>28</v>
      </c>
      <c r="D26" s="2" t="s">
        <v>13</v>
      </c>
      <c r="E26" s="2"/>
      <c r="F26" s="2"/>
      <c r="H26" s="2">
        <v>2820253</v>
      </c>
      <c r="I26" s="12">
        <v>1.17E-2</v>
      </c>
      <c r="K26" s="2">
        <v>2156323</v>
      </c>
      <c r="L26" s="51">
        <v>910.3697229485233</v>
      </c>
      <c r="M26" s="51">
        <v>12.363141836950597</v>
      </c>
      <c r="N26" s="51">
        <v>2368.6233687737977</v>
      </c>
      <c r="O26" s="51"/>
      <c r="P26" s="51"/>
      <c r="Q26" s="2">
        <v>741752</v>
      </c>
      <c r="R26" s="2">
        <v>693693</v>
      </c>
      <c r="S26" s="2">
        <f>Table1113[[#This Row],[Sum of Biden]]+Table1113[[#This Row],[Sum of Trump]]</f>
        <v>1435445</v>
      </c>
      <c r="T26" s="2">
        <v>1463125</v>
      </c>
      <c r="U26" s="1">
        <f>Table1113[[#This Row],[Total with Other]]/Table1113[[#This Row],[Sum of Population (2020)]]</f>
        <v>0.51879210836758261</v>
      </c>
      <c r="V26" s="1">
        <f>Table1113[[#This Row],[Total with Other]]/(Table1113[[#This Row],[18+]]*Table1113[[#This Row],[Sum of Population (2020)]])</f>
        <v>0.66699170046927037</v>
      </c>
      <c r="W26" s="1">
        <f>Table1113[[#This Row],[Sum of Biden]]/Table1113[[#This Row],[2 Party Vote]]</f>
        <v>0.51674010498486533</v>
      </c>
      <c r="X26" s="1">
        <f>Table1113[[#This Row],[Sum of Trump]]/Table1113[[#This Row],[2 Party Vote]]</f>
        <v>0.48325989501513467</v>
      </c>
      <c r="Y26" s="1">
        <f>Table1113[[#This Row],[Trump %]]-Table1113[[#This Row],[Biden %]]</f>
        <v>-3.3480209969730668E-2</v>
      </c>
      <c r="Z26" s="1">
        <v>-0.15390000000000001</v>
      </c>
      <c r="AB26" s="1">
        <v>0.7032422268498606</v>
      </c>
      <c r="AC26" s="1">
        <v>3.76806619831625E-2</v>
      </c>
      <c r="AD26" s="1">
        <v>0.17847476804385989</v>
      </c>
      <c r="AE26" s="1">
        <v>2.8944211742705353E-2</v>
      </c>
      <c r="AF26" s="1">
        <v>1.8778457110053602E-3</v>
      </c>
      <c r="AG26" s="1">
        <v>3.453590865784027E-4</v>
      </c>
      <c r="AH26" s="1">
        <v>4.0421905410613869E-3</v>
      </c>
      <c r="AI26" s="1">
        <v>4.5392736041766468E-2</v>
      </c>
      <c r="AJ2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1.4196766032294172</v>
      </c>
      <c r="AK2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1.4178376326041562</v>
      </c>
      <c r="AL26" s="4"/>
      <c r="AM26" s="1">
        <v>5.8219954025401269E-2</v>
      </c>
      <c r="AN26" s="1">
        <v>0.1123810523382122</v>
      </c>
      <c r="AO26" s="1">
        <v>5.1590052381825319E-2</v>
      </c>
      <c r="AP26" s="1">
        <f>SUM(Table1113[[#This Row],[0 to 5]:[14 to 17]])</f>
        <v>0.22219105874543879</v>
      </c>
      <c r="AQ26" s="1">
        <v>0.77780894125456124</v>
      </c>
      <c r="AR26" s="1">
        <v>8.0458384407356365E-2</v>
      </c>
      <c r="AS26" s="1">
        <v>0.26363450371296476</v>
      </c>
      <c r="AT26" s="1">
        <v>0.26401106567389521</v>
      </c>
      <c r="AU26" s="1">
        <v>0.16970498746034487</v>
      </c>
      <c r="AV26" s="38">
        <v>39.6</v>
      </c>
      <c r="AX26" s="2">
        <v>146038</v>
      </c>
      <c r="AY26" s="2">
        <v>503254</v>
      </c>
      <c r="AZ26" s="2">
        <v>610593</v>
      </c>
      <c r="BA26" s="2">
        <v>690126</v>
      </c>
      <c r="BB26" s="2">
        <f>SUM(Table1113[[#This Row],[Sum of Less than a high school diploma]:[Sum of Bachelor''s degree or higher]])</f>
        <v>1950011</v>
      </c>
      <c r="BC26" s="1">
        <f>Table1113[[#This Row],[Sum of Less than a high school diploma]]/Table1113[[#This Row],[Sum]]</f>
        <v>7.4890859590022826E-2</v>
      </c>
      <c r="BD26" s="1">
        <f>Table1113[[#This Row],[Sum of High school diploma only]]/Table1113[[#This Row],[Sum]]</f>
        <v>0.25807751853707495</v>
      </c>
      <c r="BE26" s="1">
        <f>Table1113[[#This Row],[Sum of Some college or associate''s degree]]/Table1113[[#This Row],[Sum]]</f>
        <v>0.31312284905059512</v>
      </c>
      <c r="BF26" s="1">
        <f>Table1113[[#This Row],[Sum of Bachelor''s degree or higher]]/Table1113[[#This Row],[Sum]]</f>
        <v>0.35390877282230715</v>
      </c>
      <c r="BG2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2.9460495351051867</v>
      </c>
      <c r="BH26" s="4"/>
      <c r="BI26" s="2">
        <v>1385318</v>
      </c>
      <c r="BJ26" s="8">
        <v>0.49120344876860339</v>
      </c>
      <c r="BK26" s="7">
        <v>3.7</v>
      </c>
      <c r="BL26" s="7">
        <v>25.8</v>
      </c>
      <c r="BM26" s="38">
        <v>88.3</v>
      </c>
      <c r="BN26" s="38">
        <v>81.3</v>
      </c>
      <c r="BO26" s="38">
        <v>7</v>
      </c>
      <c r="BP26" s="38">
        <v>1.9</v>
      </c>
      <c r="BQ26" s="38">
        <v>1.6</v>
      </c>
      <c r="BR26" s="38">
        <v>0.2</v>
      </c>
      <c r="BS26" s="38">
        <v>0.9</v>
      </c>
      <c r="BT26" s="7">
        <v>7.1</v>
      </c>
      <c r="BU26" s="4"/>
      <c r="BV26" s="2">
        <v>149857520</v>
      </c>
      <c r="BW26" s="4">
        <v>53.136197355343654</v>
      </c>
      <c r="BX26" s="2">
        <v>60844</v>
      </c>
      <c r="BY26" s="4">
        <v>95.71</v>
      </c>
      <c r="BZ26" s="4"/>
      <c r="CA26" s="4">
        <v>66.8</v>
      </c>
      <c r="CB26" s="4">
        <v>48</v>
      </c>
      <c r="CC26" s="4">
        <v>57.4</v>
      </c>
      <c r="CD26" s="4">
        <v>41.7</v>
      </c>
      <c r="CE26" s="4">
        <v>16.600000000000001</v>
      </c>
      <c r="CF26" s="4">
        <v>15510.07</v>
      </c>
      <c r="CG26" s="4"/>
      <c r="CH26" s="14">
        <v>68</v>
      </c>
      <c r="CI26" s="32">
        <v>40</v>
      </c>
      <c r="CJ26" s="4"/>
      <c r="CK26" s="2">
        <v>2806</v>
      </c>
      <c r="CL26" s="2">
        <v>1438886</v>
      </c>
      <c r="CM26" s="4">
        <v>99.494619808932043</v>
      </c>
      <c r="CN26" s="8">
        <v>0.5101974893741803</v>
      </c>
      <c r="CO26" s="8"/>
      <c r="CP26" s="3">
        <v>25.313881026562758</v>
      </c>
      <c r="CQ26" s="3">
        <v>0</v>
      </c>
      <c r="CR26" s="3">
        <v>0</v>
      </c>
      <c r="CS26" s="28">
        <v>36.979228135206831</v>
      </c>
      <c r="CT26" s="28">
        <v>4.0604306519602398</v>
      </c>
      <c r="CU26" s="28">
        <v>14.779298767096428</v>
      </c>
      <c r="CV26" s="28">
        <v>21.599008718439954</v>
      </c>
      <c r="CW26" s="28">
        <v>55.089895429821567</v>
      </c>
      <c r="CX26" s="28">
        <v>4.0882428427951423</v>
      </c>
      <c r="CY26" s="28">
        <v>38.08189215119944</v>
      </c>
      <c r="CZ26" s="28">
        <v>11.403688542381373</v>
      </c>
      <c r="DA26" s="28">
        <v>17.479356688036802</v>
      </c>
      <c r="DB26" s="28">
        <v>11.391501595715596</v>
      </c>
      <c r="DC26" s="28">
        <v>24.476579231425404</v>
      </c>
      <c r="DD26" s="28">
        <v>37.03260047449065</v>
      </c>
      <c r="DE26" s="28">
        <v>0</v>
      </c>
      <c r="DF26" s="28">
        <v>0</v>
      </c>
      <c r="DG26" s="28">
        <v>1.3546227906852537</v>
      </c>
      <c r="DH26" s="28">
        <v>4.0604306519602398</v>
      </c>
      <c r="DI26" s="28"/>
      <c r="DJ26" s="3">
        <v>205.8</v>
      </c>
      <c r="DK26" s="3">
        <v>226.1</v>
      </c>
      <c r="DL26" s="35">
        <v>245.3</v>
      </c>
      <c r="DM26" s="3">
        <v>239</v>
      </c>
      <c r="DN26" s="1">
        <v>0.16102731349368116</v>
      </c>
      <c r="DO26" s="1">
        <v>8.3000000000000004E-2</v>
      </c>
      <c r="DP26" s="28"/>
      <c r="DQ26" t="s">
        <v>298</v>
      </c>
      <c r="DR26">
        <v>96</v>
      </c>
      <c r="DS26">
        <v>175</v>
      </c>
      <c r="DT26" s="28"/>
      <c r="DU26" s="2">
        <v>1136574</v>
      </c>
      <c r="DV26" s="43">
        <v>72.099999999999994</v>
      </c>
      <c r="DW26" s="43">
        <v>4.2</v>
      </c>
      <c r="DX26" s="43">
        <v>3.1</v>
      </c>
      <c r="DY26" s="43">
        <v>4.9000000000000004</v>
      </c>
      <c r="DZ26" s="43">
        <v>4.2</v>
      </c>
      <c r="EA26" s="43">
        <v>8.6</v>
      </c>
      <c r="EB26" s="43">
        <v>2.9</v>
      </c>
      <c r="EC2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482.5</v>
      </c>
      <c r="ED26" s="43">
        <v>0.2</v>
      </c>
      <c r="EE26" s="43">
        <v>5.4</v>
      </c>
      <c r="EF26" s="43">
        <v>11.8</v>
      </c>
      <c r="EG26" s="43">
        <v>24.1</v>
      </c>
      <c r="EH26" s="43">
        <v>26</v>
      </c>
      <c r="EI26" s="43">
        <v>17.8</v>
      </c>
      <c r="EJ26" s="43">
        <v>14.7</v>
      </c>
      <c r="EK26" s="2">
        <v>793146</v>
      </c>
      <c r="EL26" s="1">
        <v>0.69783929598952643</v>
      </c>
      <c r="EM26" s="28"/>
      <c r="EN26" s="48">
        <v>3</v>
      </c>
      <c r="EO26" s="28" t="s">
        <v>631</v>
      </c>
      <c r="EP26" s="28"/>
      <c r="EQ26" s="28"/>
      <c r="ER26" s="28" t="s">
        <v>632</v>
      </c>
      <c r="ES26" s="28" t="s">
        <v>633</v>
      </c>
      <c r="ET26" s="28"/>
      <c r="EU26" s="28"/>
      <c r="EV26" s="28"/>
      <c r="EW26" s="28"/>
      <c r="EX26" s="28"/>
    </row>
    <row r="27" spans="1:154" x14ac:dyDescent="0.3">
      <c r="A27" t="s">
        <v>154</v>
      </c>
      <c r="B27" t="s">
        <v>409</v>
      </c>
      <c r="C27" t="s">
        <v>23</v>
      </c>
      <c r="D27" s="2"/>
      <c r="E27" s="2"/>
      <c r="F27" s="2"/>
      <c r="H27" s="2">
        <v>4845832</v>
      </c>
      <c r="I27" s="12">
        <v>0.15570000000000001</v>
      </c>
      <c r="K27" s="2">
        <v>3976313</v>
      </c>
      <c r="L27" s="51">
        <v>1110.4807694089702</v>
      </c>
      <c r="M27" s="51">
        <v>3.4527665765246787</v>
      </c>
      <c r="N27" s="51">
        <v>3580.7130654917223</v>
      </c>
      <c r="O27" t="s">
        <v>655</v>
      </c>
      <c r="P27" s="51"/>
      <c r="Q27" s="2">
        <v>1115880</v>
      </c>
      <c r="R27" s="2">
        <v>1102742</v>
      </c>
      <c r="S27" s="2">
        <f>Table1113[[#This Row],[Sum of Biden]]+Table1113[[#This Row],[Sum of Trump]]</f>
        <v>2218622</v>
      </c>
      <c r="T27" s="2">
        <v>2254512</v>
      </c>
      <c r="U27" s="1">
        <f>Table1113[[#This Row],[Total with Other]]/Table1113[[#This Row],[Sum of Population (2020)]]</f>
        <v>0.46524766025730979</v>
      </c>
      <c r="V27" s="1">
        <f>Table1113[[#This Row],[Total with Other]]/(Table1113[[#This Row],[18+]]*Table1113[[#This Row],[Sum of Population (2020)]])</f>
        <v>0.60757725245030603</v>
      </c>
      <c r="W27" s="1">
        <f>Table1113[[#This Row],[Sum of Biden]]/Table1113[[#This Row],[2 Party Vote]]</f>
        <v>0.5029608468680109</v>
      </c>
      <c r="X27" s="1">
        <f>Table1113[[#This Row],[Sum of Trump]]/Table1113[[#This Row],[2 Party Vote]]</f>
        <v>0.49703915313198915</v>
      </c>
      <c r="Y27" s="1">
        <f>Table1113[[#This Row],[Trump %]]-Table1113[[#This Row],[Biden %]]</f>
        <v>-5.9216937360217492E-3</v>
      </c>
      <c r="Z27" s="1">
        <v>3.0999999999999999E-3</v>
      </c>
      <c r="AB27" s="1">
        <v>0.53604355247973934</v>
      </c>
      <c r="AC27" s="1">
        <v>0.30396183771950824</v>
      </c>
      <c r="AD27" s="1">
        <v>5.4882422667562554E-2</v>
      </c>
      <c r="AE27" s="1">
        <v>4.2139306521563273E-2</v>
      </c>
      <c r="AF27" s="1">
        <v>1.7645886196632488E-2</v>
      </c>
      <c r="AG27" s="1">
        <v>2.1998286362383177E-3</v>
      </c>
      <c r="AH27" s="1">
        <v>4.6124174341991217E-3</v>
      </c>
      <c r="AI27" s="1">
        <v>3.8514748344556725E-2</v>
      </c>
      <c r="AJ2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1.5524997887559002</v>
      </c>
      <c r="AK2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1.5673955952142911</v>
      </c>
      <c r="AL27" s="4"/>
      <c r="AM27" s="1">
        <v>5.927072997990851E-2</v>
      </c>
      <c r="AN27" s="1">
        <v>0.12014531250773861</v>
      </c>
      <c r="AO27" s="1">
        <v>5.4841562811092086E-2</v>
      </c>
      <c r="AP27" s="1">
        <f>SUM(Table1113[[#This Row],[0 to 5]:[14 to 17]])</f>
        <v>0.23425760529873921</v>
      </c>
      <c r="AQ27" s="1">
        <v>0.76574239470126082</v>
      </c>
      <c r="AR27" s="1">
        <v>9.0513042961456361E-2</v>
      </c>
      <c r="AS27" s="1">
        <v>0.2755004713328898</v>
      </c>
      <c r="AT27" s="1">
        <v>0.24087628295822058</v>
      </c>
      <c r="AU27" s="1">
        <v>0.15885259744869407</v>
      </c>
      <c r="AV27" s="38">
        <v>37.299999999999997</v>
      </c>
      <c r="AX27" s="2">
        <v>383212</v>
      </c>
      <c r="AY27" s="2">
        <v>754326</v>
      </c>
      <c r="AZ27" s="2">
        <v>1074582</v>
      </c>
      <c r="BA27" s="2">
        <v>1051665</v>
      </c>
      <c r="BB27" s="2">
        <f>SUM(Table1113[[#This Row],[Sum of Less than a high school diploma]:[Sum of Bachelor''s degree or higher]])</f>
        <v>3263785</v>
      </c>
      <c r="BC27" s="1">
        <f>Table1113[[#This Row],[Sum of Less than a high school diploma]]/Table1113[[#This Row],[Sum]]</f>
        <v>0.11741337128517963</v>
      </c>
      <c r="BD27" s="1">
        <f>Table1113[[#This Row],[Sum of High school diploma only]]/Table1113[[#This Row],[Sum]]</f>
        <v>0.23112000330904151</v>
      </c>
      <c r="BE27" s="1">
        <f>Table1113[[#This Row],[Sum of Some college or associate''s degree]]/Table1113[[#This Row],[Sum]]</f>
        <v>0.3292441138126439</v>
      </c>
      <c r="BF27" s="1">
        <f>Table1113[[#This Row],[Sum of Bachelor''s degree or higher]]/Table1113[[#This Row],[Sum]]</f>
        <v>0.32222251159313497</v>
      </c>
      <c r="BG2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2.8562757657137343</v>
      </c>
      <c r="BH27" s="4"/>
      <c r="BI27" s="2">
        <v>2265326</v>
      </c>
      <c r="BJ27" s="8">
        <v>0.46747926878191404</v>
      </c>
      <c r="BK27" s="7">
        <v>3.8000000000000003</v>
      </c>
      <c r="BL27" s="7">
        <v>26.9</v>
      </c>
      <c r="BM27" s="38">
        <v>84.7</v>
      </c>
      <c r="BN27" s="38">
        <v>73.900000000000006</v>
      </c>
      <c r="BO27" s="38">
        <v>10.8</v>
      </c>
      <c r="BP27" s="38">
        <v>1.7</v>
      </c>
      <c r="BQ27" s="38">
        <v>1.5</v>
      </c>
      <c r="BR27" s="38">
        <v>0.6</v>
      </c>
      <c r="BS27" s="38">
        <v>1.8</v>
      </c>
      <c r="BT27" s="7">
        <v>9.6999999999999993</v>
      </c>
      <c r="BU27" s="4"/>
      <c r="BV27" s="2">
        <v>240714251</v>
      </c>
      <c r="BW27" s="4">
        <v>49.674493667960427</v>
      </c>
      <c r="BX27" s="2">
        <v>51851</v>
      </c>
      <c r="BY27" s="4">
        <v>102.55800000000001</v>
      </c>
      <c r="BZ27" s="4"/>
      <c r="CA27" s="4">
        <v>87.1</v>
      </c>
      <c r="CB27" s="4">
        <v>64.099999999999994</v>
      </c>
      <c r="CC27" s="4">
        <v>75.599999999999994</v>
      </c>
      <c r="CD27" s="4">
        <v>7.22</v>
      </c>
      <c r="CE27" s="4">
        <v>-1</v>
      </c>
      <c r="CF27" s="4">
        <v>20428.939999999999</v>
      </c>
      <c r="CG27" s="4"/>
      <c r="CH27" s="14">
        <v>81</v>
      </c>
      <c r="CI27" s="32">
        <v>49</v>
      </c>
      <c r="CJ27" s="4"/>
      <c r="CK27" s="2">
        <v>2996</v>
      </c>
      <c r="CL27" s="2">
        <v>2258819</v>
      </c>
      <c r="CM27" s="4">
        <v>61.826328275515955</v>
      </c>
      <c r="CN27" s="8">
        <v>0.46613646531699821</v>
      </c>
      <c r="CO27" s="8"/>
      <c r="CP27" s="3">
        <v>25.723151739216533</v>
      </c>
      <c r="CQ27" s="3">
        <v>0</v>
      </c>
      <c r="CR27" s="3">
        <v>0</v>
      </c>
      <c r="CS27" s="28">
        <v>0.18963754153982967</v>
      </c>
      <c r="CT27" s="28">
        <v>5.8835429783412199</v>
      </c>
      <c r="CU27" s="28">
        <v>16.484175180869517</v>
      </c>
      <c r="CV27" s="28">
        <v>32.965436628929695</v>
      </c>
      <c r="CW27" s="28">
        <v>33.708781056108492</v>
      </c>
      <c r="CX27" s="28">
        <v>6.8008410151445355</v>
      </c>
      <c r="CY27" s="28">
        <v>0</v>
      </c>
      <c r="CZ27" s="28">
        <v>9.4037554421895564</v>
      </c>
      <c r="DA27" s="28">
        <v>32.156228381580114</v>
      </c>
      <c r="DB27" s="28">
        <v>20.680594736247158</v>
      </c>
      <c r="DC27" s="28">
        <v>33.623056876988841</v>
      </c>
      <c r="DD27" s="28">
        <v>18.974142043203223</v>
      </c>
      <c r="DE27" s="28">
        <v>0</v>
      </c>
      <c r="DF27" s="28">
        <v>0</v>
      </c>
      <c r="DG27" s="28">
        <v>40.960509744131897</v>
      </c>
      <c r="DH27" s="28">
        <v>5.8835429783412199</v>
      </c>
      <c r="DI27" s="28"/>
      <c r="DJ27" s="3">
        <v>333</v>
      </c>
      <c r="DK27" s="3">
        <v>415.4</v>
      </c>
      <c r="DL27" s="35">
        <v>477.9</v>
      </c>
      <c r="DM27" s="3">
        <v>450.4</v>
      </c>
      <c r="DN27" s="1">
        <v>0.30320150659133704</v>
      </c>
      <c r="DO27" s="1">
        <v>0.01</v>
      </c>
      <c r="DP27" s="28"/>
      <c r="DQ27" t="s">
        <v>297</v>
      </c>
      <c r="DR27">
        <v>31</v>
      </c>
      <c r="DS27">
        <v>46</v>
      </c>
      <c r="DT27" s="28"/>
      <c r="DU27" s="2">
        <v>1777705</v>
      </c>
      <c r="DV27" s="43">
        <v>67.099999999999994</v>
      </c>
      <c r="DW27" s="43">
        <v>5</v>
      </c>
      <c r="DX27" s="43">
        <v>1</v>
      </c>
      <c r="DY27" s="43">
        <v>3.6</v>
      </c>
      <c r="DZ27" s="43">
        <v>4.3</v>
      </c>
      <c r="EA27" s="43">
        <v>13.7</v>
      </c>
      <c r="EB27" s="43">
        <v>5.3</v>
      </c>
      <c r="EC2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392.8</v>
      </c>
      <c r="ED27" s="43">
        <v>0.3</v>
      </c>
      <c r="EE27" s="43">
        <v>9.6</v>
      </c>
      <c r="EF27" s="43">
        <v>24.5</v>
      </c>
      <c r="EG27" s="43">
        <v>36.1</v>
      </c>
      <c r="EH27" s="43">
        <v>22.5</v>
      </c>
      <c r="EI27" s="43">
        <v>6.1</v>
      </c>
      <c r="EJ27" s="43">
        <v>0.9</v>
      </c>
      <c r="EK27" s="2">
        <v>1155238</v>
      </c>
      <c r="EL27" s="1">
        <v>0.64984797815160555</v>
      </c>
      <c r="EM27" s="28"/>
      <c r="EN27" s="48">
        <v>4</v>
      </c>
      <c r="EO27" s="28" t="s">
        <v>608</v>
      </c>
      <c r="EP27" s="28" t="s">
        <v>609</v>
      </c>
      <c r="EQ27" s="28" t="s">
        <v>610</v>
      </c>
      <c r="ER27" s="28" t="s">
        <v>611</v>
      </c>
      <c r="ES27" s="28"/>
      <c r="ET27" s="28"/>
      <c r="EU27" s="28"/>
      <c r="EV27" s="28"/>
      <c r="EW27" s="28"/>
      <c r="EX27" s="28"/>
    </row>
    <row r="28" spans="1:154" x14ac:dyDescent="0.3">
      <c r="A28" t="s">
        <v>136</v>
      </c>
      <c r="B28" t="s">
        <v>344</v>
      </c>
      <c r="C28" t="s">
        <v>10</v>
      </c>
      <c r="D28" s="2"/>
      <c r="E28" s="2"/>
      <c r="F28" s="2"/>
      <c r="H28" s="2">
        <v>1166902</v>
      </c>
      <c r="I28" s="12">
        <v>2.76E-2</v>
      </c>
      <c r="K28" s="2">
        <v>948864</v>
      </c>
      <c r="L28" s="51">
        <v>340.50247993426996</v>
      </c>
      <c r="M28" s="51">
        <v>3.0674879574731619</v>
      </c>
      <c r="N28" s="51">
        <v>2786.6581182702903</v>
      </c>
      <c r="O28" s="51"/>
      <c r="P28" s="51"/>
      <c r="Q28" s="2">
        <v>313203</v>
      </c>
      <c r="R28" s="2">
        <v>253595</v>
      </c>
      <c r="S28" s="2">
        <f>Table1113[[#This Row],[Sum of Biden]]+Table1113[[#This Row],[Sum of Trump]]</f>
        <v>566798</v>
      </c>
      <c r="T28" s="2">
        <v>577101</v>
      </c>
      <c r="U28" s="1">
        <f>Table1113[[#This Row],[Total with Other]]/Table1113[[#This Row],[Sum of Population (2020)]]</f>
        <v>0.49455824053776581</v>
      </c>
      <c r="V28" s="1">
        <f>Table1113[[#This Row],[Total with Other]]/(Table1113[[#This Row],[18+]]*Table1113[[#This Row],[Sum of Population (2020)]])</f>
        <v>0.62070489840828347</v>
      </c>
      <c r="W28" s="1">
        <f>Table1113[[#This Row],[Sum of Biden]]/Table1113[[#This Row],[2 Party Vote]]</f>
        <v>0.55258310720927029</v>
      </c>
      <c r="X28" s="1">
        <f>Table1113[[#This Row],[Sum of Trump]]/Table1113[[#This Row],[2 Party Vote]]</f>
        <v>0.44741689279072966</v>
      </c>
      <c r="Y28" s="1">
        <f>Table1113[[#This Row],[Trump %]]-Table1113[[#This Row],[Biden %]]</f>
        <v>-0.10516621441854063</v>
      </c>
      <c r="Z28" s="1">
        <v>0.2311</v>
      </c>
      <c r="AB28" s="1">
        <v>0.7300758761232734</v>
      </c>
      <c r="AC28" s="1">
        <v>5.7824907318695142E-2</v>
      </c>
      <c r="AD28" s="1">
        <v>0.12518617673120794</v>
      </c>
      <c r="AE28" s="1">
        <v>4.1587896841379993E-2</v>
      </c>
      <c r="AF28" s="1">
        <v>5.9653681286003452E-3</v>
      </c>
      <c r="AG28" s="1">
        <v>2.0910067854884129E-4</v>
      </c>
      <c r="AH28" s="1">
        <v>3.4201672462640391E-3</v>
      </c>
      <c r="AI28" s="1">
        <v>3.5730506932030281E-2</v>
      </c>
      <c r="AJ2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1.4009154821041174</v>
      </c>
      <c r="AK2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1.4036224567810067</v>
      </c>
      <c r="AL28" s="4"/>
      <c r="AM28" s="1">
        <v>5.3213551780697949E-2</v>
      </c>
      <c r="AN28" s="1">
        <v>0.10237706336950318</v>
      </c>
      <c r="AO28" s="1">
        <v>4.7640675909373709E-2</v>
      </c>
      <c r="AP28" s="1">
        <f>SUM(Table1113[[#This Row],[0 to 5]:[14 to 17]])</f>
        <v>0.20323129105957483</v>
      </c>
      <c r="AQ28" s="1">
        <v>0.79676870894042517</v>
      </c>
      <c r="AR28" s="1">
        <v>8.7672315241554138E-2</v>
      </c>
      <c r="AS28" s="1">
        <v>0.25456379370332727</v>
      </c>
      <c r="AT28" s="1">
        <v>0.26970559652824316</v>
      </c>
      <c r="AU28" s="1">
        <v>0.1848270034673006</v>
      </c>
      <c r="AV28" s="38">
        <v>40.799999999999997</v>
      </c>
      <c r="AX28" s="2">
        <v>64298</v>
      </c>
      <c r="AY28" s="2">
        <v>222726</v>
      </c>
      <c r="AZ28" s="2">
        <v>245731</v>
      </c>
      <c r="BA28" s="2">
        <v>266189</v>
      </c>
      <c r="BB28" s="2">
        <f>SUM(Table1113[[#This Row],[Sum of Less than a high school diploma]:[Sum of Bachelor''s degree or higher]])</f>
        <v>798944</v>
      </c>
      <c r="BC28" s="1">
        <f>Table1113[[#This Row],[Sum of Less than a high school diploma]]/Table1113[[#This Row],[Sum]]</f>
        <v>8.0478731926142508E-2</v>
      </c>
      <c r="BD28" s="1">
        <f>Table1113[[#This Row],[Sum of High school diploma only]]/Table1113[[#This Row],[Sum]]</f>
        <v>0.27877548363840271</v>
      </c>
      <c r="BE28" s="1">
        <f>Table1113[[#This Row],[Sum of Some college or associate''s degree]]/Table1113[[#This Row],[Sum]]</f>
        <v>0.30756974205951859</v>
      </c>
      <c r="BF28" s="1">
        <f>Table1113[[#This Row],[Sum of Bachelor''s degree or higher]]/Table1113[[#This Row],[Sum]]</f>
        <v>0.33317604237593623</v>
      </c>
      <c r="BG2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2.8934430948852485</v>
      </c>
      <c r="BH28" s="4"/>
      <c r="BI28" s="2">
        <v>536246</v>
      </c>
      <c r="BJ28" s="8">
        <v>0.4595467314307457</v>
      </c>
      <c r="BK28" s="7">
        <v>5.8000000000000007</v>
      </c>
      <c r="BL28" s="7">
        <v>21.6</v>
      </c>
      <c r="BM28" s="38">
        <v>87.9</v>
      </c>
      <c r="BN28" s="38">
        <v>80.599999999999994</v>
      </c>
      <c r="BO28" s="38">
        <v>7.3</v>
      </c>
      <c r="BP28" s="38">
        <v>2.9</v>
      </c>
      <c r="BQ28" s="38">
        <v>2.5</v>
      </c>
      <c r="BR28" s="38">
        <v>0.4</v>
      </c>
      <c r="BS28" s="38">
        <v>1</v>
      </c>
      <c r="BT28" s="7">
        <v>5.3</v>
      </c>
      <c r="BU28" s="4"/>
      <c r="BV28" s="2">
        <v>58623292</v>
      </c>
      <c r="BW28" s="4">
        <v>50.23840219658549</v>
      </c>
      <c r="BX28" s="2">
        <v>55777</v>
      </c>
      <c r="BY28" s="4">
        <v>95.697000000000003</v>
      </c>
      <c r="BZ28" s="4"/>
      <c r="CA28" s="4">
        <v>56.8</v>
      </c>
      <c r="CB28" s="4">
        <v>40.9</v>
      </c>
      <c r="CC28" s="4">
        <v>48.8</v>
      </c>
      <c r="CD28" s="4">
        <v>40.68</v>
      </c>
      <c r="CE28" s="4">
        <v>95.4</v>
      </c>
      <c r="CF28" s="4">
        <v>13842.57</v>
      </c>
      <c r="CG28" s="4"/>
      <c r="CH28" s="14">
        <v>88</v>
      </c>
      <c r="CI28" s="32">
        <v>54</v>
      </c>
      <c r="CJ28" s="4"/>
      <c r="CK28" s="2">
        <v>930</v>
      </c>
      <c r="CL28" s="2">
        <v>751392</v>
      </c>
      <c r="CM28" s="4">
        <v>79.698209446894424</v>
      </c>
      <c r="CN28" s="8">
        <v>0.64392039777119248</v>
      </c>
      <c r="CO28" s="8"/>
      <c r="CP28" s="3">
        <v>14.715449547420604</v>
      </c>
      <c r="CQ28" s="3">
        <v>0</v>
      </c>
      <c r="CR28" s="3">
        <v>0</v>
      </c>
      <c r="CS28" s="28">
        <v>28.3048242452771</v>
      </c>
      <c r="CT28" s="28">
        <v>6.4222000644270025</v>
      </c>
      <c r="CU28" s="28">
        <v>7.5760849032566551</v>
      </c>
      <c r="CV28" s="28">
        <v>9.7828358386249015</v>
      </c>
      <c r="CW28" s="28">
        <v>1.267882991861508</v>
      </c>
      <c r="CX28" s="28">
        <v>6.534781342711006</v>
      </c>
      <c r="CY28" s="28">
        <v>25.625492333255131</v>
      </c>
      <c r="CZ28" s="28">
        <v>9.5790914644649305</v>
      </c>
      <c r="DA28" s="28">
        <v>18.76076957856392</v>
      </c>
      <c r="DB28" s="28">
        <v>12.746997069596674</v>
      </c>
      <c r="DC28" s="28">
        <v>10.414071881027038</v>
      </c>
      <c r="DD28" s="28">
        <v>34.045255465424638</v>
      </c>
      <c r="DE28" s="28">
        <v>0</v>
      </c>
      <c r="DF28" s="28">
        <v>0</v>
      </c>
      <c r="DG28" s="28">
        <v>2.9649821578828441</v>
      </c>
      <c r="DH28" s="28">
        <v>6.4222000644270025</v>
      </c>
      <c r="DI28" s="28"/>
      <c r="DJ28" s="3">
        <v>178.5</v>
      </c>
      <c r="DK28" s="3">
        <v>209.9</v>
      </c>
      <c r="DL28" s="35">
        <v>230</v>
      </c>
      <c r="DM28" s="3">
        <v>227.8</v>
      </c>
      <c r="DN28" s="1">
        <v>0.22391304347826091</v>
      </c>
      <c r="DO28" s="1">
        <v>5.0999999999999997E-2</v>
      </c>
      <c r="DP28" s="28"/>
      <c r="DQ28" t="s">
        <v>297</v>
      </c>
      <c r="DR28">
        <v>67</v>
      </c>
      <c r="DS28">
        <v>114</v>
      </c>
      <c r="DT28" s="28"/>
      <c r="DU28" s="2">
        <v>493094</v>
      </c>
      <c r="DV28" s="43">
        <v>63.2</v>
      </c>
      <c r="DW28" s="43">
        <v>2.9</v>
      </c>
      <c r="DX28" s="43">
        <v>14.7</v>
      </c>
      <c r="DY28" s="43">
        <v>5.0999999999999996</v>
      </c>
      <c r="DZ28" s="43">
        <v>4.5</v>
      </c>
      <c r="EA28" s="43">
        <v>7.8</v>
      </c>
      <c r="EB28" s="43">
        <v>1.8</v>
      </c>
      <c r="EC2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550.19999999999993</v>
      </c>
      <c r="ED28" s="43">
        <v>0</v>
      </c>
      <c r="EE28" s="43">
        <v>3.3</v>
      </c>
      <c r="EF28" s="43">
        <v>4.8</v>
      </c>
      <c r="EG28" s="43">
        <v>14.3</v>
      </c>
      <c r="EH28" s="43">
        <v>22</v>
      </c>
      <c r="EI28" s="43">
        <v>27.2</v>
      </c>
      <c r="EJ28" s="43">
        <v>28.4</v>
      </c>
      <c r="EK28" s="2">
        <v>327449</v>
      </c>
      <c r="EL28" s="1">
        <v>0.66407013672849391</v>
      </c>
      <c r="EM28" s="28"/>
      <c r="EN28" s="48">
        <v>2</v>
      </c>
      <c r="EO28" s="28"/>
      <c r="EP28" s="28" t="s">
        <v>528</v>
      </c>
      <c r="EQ28" s="28"/>
      <c r="ER28" s="28" t="s">
        <v>529</v>
      </c>
      <c r="ES28" s="28"/>
      <c r="ET28" s="28"/>
      <c r="EU28" s="28"/>
      <c r="EV28" s="28"/>
      <c r="EW28" s="28"/>
      <c r="EX28" s="28"/>
    </row>
    <row r="29" spans="1:154" x14ac:dyDescent="0.3">
      <c r="A29" t="s">
        <v>103</v>
      </c>
      <c r="B29" t="s">
        <v>416</v>
      </c>
      <c r="C29" t="s">
        <v>29</v>
      </c>
      <c r="D29" s="2"/>
      <c r="E29" s="2"/>
      <c r="F29" s="2"/>
      <c r="H29" s="2">
        <v>1413982</v>
      </c>
      <c r="I29" s="12">
        <v>0.25080000000000002</v>
      </c>
      <c r="K29" s="2">
        <v>1106646</v>
      </c>
      <c r="L29" s="51">
        <v>554.81865707485906</v>
      </c>
      <c r="M29" s="51">
        <v>5.3554916084553286</v>
      </c>
      <c r="N29" s="51">
        <v>1994.6084831294443</v>
      </c>
      <c r="O29" s="51"/>
      <c r="P29" s="51"/>
      <c r="Q29" s="2">
        <v>450472</v>
      </c>
      <c r="R29" s="2">
        <v>315451</v>
      </c>
      <c r="S29" s="2">
        <f>Table1113[[#This Row],[Sum of Biden]]+Table1113[[#This Row],[Sum of Trump]]</f>
        <v>765923</v>
      </c>
      <c r="T29" s="2">
        <v>780538</v>
      </c>
      <c r="U29" s="1">
        <f>Table1113[[#This Row],[Total with Other]]/Table1113[[#This Row],[Sum of Population (2020)]]</f>
        <v>0.55201409918938149</v>
      </c>
      <c r="V29" s="1">
        <f>Table1113[[#This Row],[Total with Other]]/(Table1113[[#This Row],[18+]]*Table1113[[#This Row],[Sum of Population (2020)]])</f>
        <v>0.72480889377539726</v>
      </c>
      <c r="W29" s="1">
        <f>Table1113[[#This Row],[Sum of Biden]]/Table1113[[#This Row],[2 Party Vote]]</f>
        <v>0.58814267230517947</v>
      </c>
      <c r="X29" s="1">
        <f>Table1113[[#This Row],[Sum of Trump]]/Table1113[[#This Row],[2 Party Vote]]</f>
        <v>0.41185732769482047</v>
      </c>
      <c r="Y29" s="1">
        <f>Table1113[[#This Row],[Trump %]]-Table1113[[#This Row],[Biden %]]</f>
        <v>-0.176285344610359</v>
      </c>
      <c r="Z29" s="1">
        <v>-1.35E-2</v>
      </c>
      <c r="AB29" s="1">
        <v>0.58258803860303743</v>
      </c>
      <c r="AC29" s="1">
        <v>0.11994707146201296</v>
      </c>
      <c r="AD29" s="1">
        <v>0.17918262042939725</v>
      </c>
      <c r="AE29" s="1">
        <v>6.9978259977849788E-2</v>
      </c>
      <c r="AF29" s="1">
        <v>2.7574608446217846E-3</v>
      </c>
      <c r="AG29" s="1">
        <v>3.8260741650176594E-4</v>
      </c>
      <c r="AH29" s="1">
        <v>5.2334471018725837E-3</v>
      </c>
      <c r="AI29" s="1">
        <v>3.9930494164706481E-2</v>
      </c>
      <c r="AJ2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1.5608923050249417</v>
      </c>
      <c r="AK2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1.5587637872368798</v>
      </c>
      <c r="AL29" s="4"/>
      <c r="AM29" s="1">
        <v>5.9140781141485535E-2</v>
      </c>
      <c r="AN29" s="1">
        <v>0.12222786428681554</v>
      </c>
      <c r="AO29" s="1">
        <v>5.7031843403947152E-2</v>
      </c>
      <c r="AP29" s="1">
        <f>SUM(Table1113[[#This Row],[0 to 5]:[14 to 17]])</f>
        <v>0.23840048883224821</v>
      </c>
      <c r="AQ29" s="1">
        <v>0.76159951116775182</v>
      </c>
      <c r="AR29" s="1">
        <v>8.7114263123575827E-2</v>
      </c>
      <c r="AS29" s="1">
        <v>0.2874598120768157</v>
      </c>
      <c r="AT29" s="1">
        <v>0.26159880394517043</v>
      </c>
      <c r="AU29" s="1">
        <v>0.12542663202218982</v>
      </c>
      <c r="AV29" s="38">
        <v>37.299999999999997</v>
      </c>
      <c r="AX29" s="2">
        <v>70324</v>
      </c>
      <c r="AY29" s="2">
        <v>159635</v>
      </c>
      <c r="AZ29" s="2">
        <v>247179</v>
      </c>
      <c r="BA29" s="2">
        <v>437530</v>
      </c>
      <c r="BB29" s="2">
        <f>SUM(Table1113[[#This Row],[Sum of Less than a high school diploma]:[Sum of Bachelor''s degree or higher]])</f>
        <v>914668</v>
      </c>
      <c r="BC29" s="1">
        <f>Table1113[[#This Row],[Sum of Less than a high school diploma]]/Table1113[[#This Row],[Sum]]</f>
        <v>7.6884727573283421E-2</v>
      </c>
      <c r="BD29" s="1">
        <f>Table1113[[#This Row],[Sum of High school diploma only]]/Table1113[[#This Row],[Sum]]</f>
        <v>0.17452780681077723</v>
      </c>
      <c r="BE29" s="1">
        <f>Table1113[[#This Row],[Sum of Some college or associate''s degree]]/Table1113[[#This Row],[Sum]]</f>
        <v>0.2702390375524234</v>
      </c>
      <c r="BF29" s="1">
        <f>Table1113[[#This Row],[Sum of Bachelor''s degree or higher]]/Table1113[[#This Row],[Sum]]</f>
        <v>0.47834842806351596</v>
      </c>
      <c r="BG29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3.1500511661061719</v>
      </c>
      <c r="BH29" s="4"/>
      <c r="BI29" s="2">
        <v>697647</v>
      </c>
      <c r="BJ29" s="8">
        <v>0.49339171220001388</v>
      </c>
      <c r="BK29" s="7">
        <v>2.2000000000000002</v>
      </c>
      <c r="BL29" s="7">
        <v>26.8</v>
      </c>
      <c r="BM29" s="38">
        <v>84.7</v>
      </c>
      <c r="BN29" s="38">
        <v>77</v>
      </c>
      <c r="BO29" s="38">
        <v>7.7</v>
      </c>
      <c r="BP29" s="38">
        <v>0.9</v>
      </c>
      <c r="BQ29" s="38">
        <v>1.1000000000000001</v>
      </c>
      <c r="BR29" s="38">
        <v>0.2</v>
      </c>
      <c r="BS29" s="38">
        <v>1.1000000000000001</v>
      </c>
      <c r="BT29" s="7">
        <v>12.1</v>
      </c>
      <c r="BU29" s="4"/>
      <c r="BV29" s="2">
        <v>83456601</v>
      </c>
      <c r="BW29" s="4">
        <v>59.022392788592782</v>
      </c>
      <c r="BX29" s="2">
        <v>60884</v>
      </c>
      <c r="BY29" s="4">
        <v>95.664000000000001</v>
      </c>
      <c r="BZ29" s="4"/>
      <c r="CA29" s="4">
        <v>71.7</v>
      </c>
      <c r="CB29" s="4">
        <v>50.5</v>
      </c>
      <c r="CC29" s="4">
        <v>61.1</v>
      </c>
      <c r="CD29" s="4">
        <v>49.36</v>
      </c>
      <c r="CE29" s="4">
        <v>4.5</v>
      </c>
      <c r="CF29" s="4">
        <v>16282.7</v>
      </c>
      <c r="CG29" s="4"/>
      <c r="CH29" s="14">
        <v>50</v>
      </c>
      <c r="CI29" s="32">
        <v>29</v>
      </c>
      <c r="CJ29" s="4"/>
      <c r="CK29" s="2">
        <v>1234</v>
      </c>
      <c r="CL29" s="2">
        <v>691279</v>
      </c>
      <c r="CM29" s="4">
        <v>87.271266536632012</v>
      </c>
      <c r="CN29" s="8">
        <v>0.48888811880207811</v>
      </c>
      <c r="CO29" s="8"/>
      <c r="CP29" s="3">
        <v>12.218852937312988</v>
      </c>
      <c r="CQ29" s="3">
        <v>0</v>
      </c>
      <c r="CR29" s="3">
        <v>0</v>
      </c>
      <c r="CS29" s="28">
        <v>0</v>
      </c>
      <c r="CT29" s="28">
        <v>11.380203214791281</v>
      </c>
      <c r="CU29" s="28">
        <v>3.0022217923505119</v>
      </c>
      <c r="CV29" s="28">
        <v>16.553601928036624</v>
      </c>
      <c r="CW29" s="28">
        <v>5.0164198099047939</v>
      </c>
      <c r="CX29" s="28">
        <v>12.020490866510157</v>
      </c>
      <c r="CY29" s="28">
        <v>17.100489198560997</v>
      </c>
      <c r="CZ29" s="28">
        <v>7.2879973214666895</v>
      </c>
      <c r="DA29" s="28">
        <v>18.043452571139245</v>
      </c>
      <c r="DB29" s="28">
        <v>13.716669004872289</v>
      </c>
      <c r="DC29" s="28">
        <v>9.2521194480078908</v>
      </c>
      <c r="DD29" s="28">
        <v>18.964180349743298</v>
      </c>
      <c r="DE29" s="28">
        <v>0</v>
      </c>
      <c r="DF29" s="28">
        <v>0</v>
      </c>
      <c r="DG29" s="28">
        <v>2.4562301733262348</v>
      </c>
      <c r="DH29" s="28">
        <v>11.380203214791281</v>
      </c>
      <c r="DI29" s="28"/>
      <c r="DJ29" s="3">
        <v>325.2</v>
      </c>
      <c r="DK29" s="3">
        <v>392.8</v>
      </c>
      <c r="DL29" s="35">
        <v>455.3</v>
      </c>
      <c r="DM29" s="3">
        <v>431</v>
      </c>
      <c r="DN29" s="1">
        <v>0.28574566220074682</v>
      </c>
      <c r="DO29" s="1">
        <v>2.9000000000000001E-2</v>
      </c>
      <c r="DP29" s="28"/>
      <c r="DQ29" t="s">
        <v>297</v>
      </c>
      <c r="DR29">
        <v>45</v>
      </c>
      <c r="DS29">
        <v>72</v>
      </c>
      <c r="DT29" s="28"/>
      <c r="DU29" s="2">
        <v>523738</v>
      </c>
      <c r="DV29" s="43">
        <v>63.7</v>
      </c>
      <c r="DW29" s="43">
        <v>9.3000000000000007</v>
      </c>
      <c r="DX29" s="43">
        <v>1.3</v>
      </c>
      <c r="DY29" s="43">
        <v>2.4</v>
      </c>
      <c r="DZ29" s="43">
        <v>4.3</v>
      </c>
      <c r="EA29" s="43">
        <v>13.4</v>
      </c>
      <c r="EB29" s="43">
        <v>5.6</v>
      </c>
      <c r="EC2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369.79999999999995</v>
      </c>
      <c r="ED29" s="43">
        <v>0.4</v>
      </c>
      <c r="EE29" s="43">
        <v>17.899999999999999</v>
      </c>
      <c r="EF29" s="43">
        <v>24.4</v>
      </c>
      <c r="EG29" s="43">
        <v>36.299999999999997</v>
      </c>
      <c r="EH29" s="43">
        <v>13.9</v>
      </c>
      <c r="EI29" s="43">
        <v>4.7</v>
      </c>
      <c r="EJ29" s="43">
        <v>2.5</v>
      </c>
      <c r="EK29" s="2">
        <v>348000</v>
      </c>
      <c r="EL29" s="1">
        <v>0.66445436458687357</v>
      </c>
      <c r="EM29" s="28"/>
      <c r="EN29" s="48">
        <v>1</v>
      </c>
      <c r="EO29" s="28"/>
      <c r="EP29" s="28"/>
      <c r="EQ29" s="28"/>
      <c r="ER29" s="28" t="s">
        <v>617</v>
      </c>
      <c r="ES29" s="28"/>
      <c r="ET29" s="28"/>
      <c r="EU29" s="28"/>
      <c r="EV29" s="28"/>
      <c r="EW29" s="28"/>
      <c r="EX29" s="28"/>
    </row>
    <row r="30" spans="1:154" x14ac:dyDescent="0.3">
      <c r="A30" t="s">
        <v>104</v>
      </c>
      <c r="B30" t="s">
        <v>360</v>
      </c>
      <c r="C30" t="s">
        <v>24</v>
      </c>
      <c r="D30" s="2"/>
      <c r="E30" s="2"/>
      <c r="F30" s="2"/>
      <c r="H30" s="2">
        <v>4392041</v>
      </c>
      <c r="I30" s="12">
        <v>2.23E-2</v>
      </c>
      <c r="K30" s="2">
        <v>3776890</v>
      </c>
      <c r="L30" s="51">
        <v>1284.8268424409689</v>
      </c>
      <c r="M30" s="51">
        <v>33.683960311785228</v>
      </c>
      <c r="N30" s="51">
        <v>2939.610128960649</v>
      </c>
      <c r="O30" s="51"/>
      <c r="P30" s="51"/>
      <c r="Q30" s="2">
        <v>1351220</v>
      </c>
      <c r="R30" s="2">
        <v>1026036</v>
      </c>
      <c r="S30" s="2">
        <f>Table1113[[#This Row],[Sum of Biden]]+Table1113[[#This Row],[Sum of Trump]]</f>
        <v>2377256</v>
      </c>
      <c r="T30" s="2">
        <v>2408987</v>
      </c>
      <c r="U30" s="1">
        <f>Table1113[[#This Row],[Total with Other]]/Table1113[[#This Row],[Sum of Population (2020)]]</f>
        <v>0.54848918760093546</v>
      </c>
      <c r="V30" s="1">
        <f>Table1113[[#This Row],[Total with Other]]/(Table1113[[#This Row],[18+]]*Table1113[[#This Row],[Sum of Population (2020)]])</f>
        <v>0.70382897886105888</v>
      </c>
      <c r="W30" s="1">
        <f>Table1113[[#This Row],[Sum of Biden]]/Table1113[[#This Row],[2 Party Vote]]</f>
        <v>0.56839482159262611</v>
      </c>
      <c r="X30" s="1">
        <f>Table1113[[#This Row],[Sum of Trump]]/Table1113[[#This Row],[2 Party Vote]]</f>
        <v>0.43160517840737389</v>
      </c>
      <c r="Y30" s="1">
        <f>Table1113[[#This Row],[Trump %]]-Table1113[[#This Row],[Biden %]]</f>
        <v>-0.13678964318525222</v>
      </c>
      <c r="Z30" s="1">
        <v>2.7799999999999998E-2</v>
      </c>
      <c r="AB30" s="1">
        <v>0.63741048865436367</v>
      </c>
      <c r="AC30" s="1">
        <v>5.0079905902517756E-2</v>
      </c>
      <c r="AD30" s="1">
        <v>0.21686090817458215</v>
      </c>
      <c r="AE30" s="1">
        <v>4.8119769373737631E-2</v>
      </c>
      <c r="AF30" s="1">
        <v>2.1896425830268888E-3</v>
      </c>
      <c r="AG30" s="1">
        <v>2.1698340247734482E-4</v>
      </c>
      <c r="AH30" s="1">
        <v>3.9623947044210199E-3</v>
      </c>
      <c r="AI30" s="1">
        <v>4.1159907204873544E-2</v>
      </c>
      <c r="AJ3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1.4943224496930843</v>
      </c>
      <c r="AK3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1.4927461387859355</v>
      </c>
      <c r="AL30" s="4"/>
      <c r="AM30" s="1">
        <v>5.765929780710153E-2</v>
      </c>
      <c r="AN30" s="1">
        <v>0.11044773944505527</v>
      </c>
      <c r="AO30" s="1">
        <v>5.2599691123101991E-2</v>
      </c>
      <c r="AP30" s="1">
        <f>SUM(Table1113[[#This Row],[0 to 5]:[14 to 17]])</f>
        <v>0.22070672837525879</v>
      </c>
      <c r="AQ30" s="1">
        <v>0.77929327162474116</v>
      </c>
      <c r="AR30" s="1">
        <v>8.0748790824129377E-2</v>
      </c>
      <c r="AS30" s="1">
        <v>0.25660621109866688</v>
      </c>
      <c r="AT30" s="1">
        <v>0.27426269472438897</v>
      </c>
      <c r="AU30" s="1">
        <v>0.167675574977556</v>
      </c>
      <c r="AV30" s="38">
        <v>40.1</v>
      </c>
      <c r="AX30" s="2">
        <v>282389</v>
      </c>
      <c r="AY30" s="2">
        <v>787739</v>
      </c>
      <c r="AZ30" s="2">
        <v>964404</v>
      </c>
      <c r="BA30" s="2">
        <v>968270</v>
      </c>
      <c r="BB30" s="2">
        <f>SUM(Table1113[[#This Row],[Sum of Less than a high school diploma]:[Sum of Bachelor''s degree or higher]])</f>
        <v>3002802</v>
      </c>
      <c r="BC30" s="1">
        <f>Table1113[[#This Row],[Sum of Less than a high school diploma]]/Table1113[[#This Row],[Sum]]</f>
        <v>9.4041831595956041E-2</v>
      </c>
      <c r="BD30" s="1">
        <f>Table1113[[#This Row],[Sum of High school diploma only]]/Table1113[[#This Row],[Sum]]</f>
        <v>0.26233464610720253</v>
      </c>
      <c r="BE30" s="1">
        <f>Table1113[[#This Row],[Sum of Some college or associate''s degree]]/Table1113[[#This Row],[Sum]]</f>
        <v>0.32116802906085717</v>
      </c>
      <c r="BF30" s="1">
        <f>Table1113[[#This Row],[Sum of Bachelor''s degree or higher]]/Table1113[[#This Row],[Sum]]</f>
        <v>0.32245549323598427</v>
      </c>
      <c r="BG3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2.8720371839368699</v>
      </c>
      <c r="BH30" s="4"/>
      <c r="BI30" s="2">
        <v>1987070</v>
      </c>
      <c r="BJ30" s="8">
        <v>0.45242519366280959</v>
      </c>
      <c r="BK30" s="7">
        <v>2.9000000000000004</v>
      </c>
      <c r="BL30" s="7">
        <v>27</v>
      </c>
      <c r="BM30" s="38">
        <v>89.9</v>
      </c>
      <c r="BN30" s="38">
        <v>81.7</v>
      </c>
      <c r="BO30" s="38">
        <v>8.1999999999999993</v>
      </c>
      <c r="BP30" s="38">
        <v>1.3</v>
      </c>
      <c r="BQ30" s="38">
        <v>1.4</v>
      </c>
      <c r="BR30" s="38">
        <v>0.2</v>
      </c>
      <c r="BS30" s="38">
        <v>1</v>
      </c>
      <c r="BT30" s="7">
        <v>6.2</v>
      </c>
      <c r="BU30" s="4"/>
      <c r="BV30" s="2">
        <v>220765119</v>
      </c>
      <c r="BW30" s="4">
        <v>50.264812874014609</v>
      </c>
      <c r="BX30" s="2">
        <v>58356</v>
      </c>
      <c r="BY30" s="4">
        <v>97.09</v>
      </c>
      <c r="BZ30" s="4"/>
      <c r="CA30" s="4">
        <v>59.1</v>
      </c>
      <c r="CB30" s="4">
        <v>42</v>
      </c>
      <c r="CC30" s="4">
        <v>50.6</v>
      </c>
      <c r="CD30" s="4">
        <v>34.32</v>
      </c>
      <c r="CE30" s="4">
        <v>45</v>
      </c>
      <c r="CF30" s="4">
        <v>14352.43</v>
      </c>
      <c r="CG30" s="4"/>
      <c r="CH30" s="14">
        <v>101</v>
      </c>
      <c r="CI30" s="32">
        <v>63</v>
      </c>
      <c r="CJ30" s="4"/>
      <c r="CK30" s="2">
        <v>3015</v>
      </c>
      <c r="CL30" s="2">
        <v>1923924</v>
      </c>
      <c r="CM30" s="4">
        <v>68.646900154165237</v>
      </c>
      <c r="CN30" s="8">
        <v>0.43804782332405368</v>
      </c>
      <c r="CO30" s="8"/>
      <c r="CP30" s="3">
        <v>23.38592861478821</v>
      </c>
      <c r="CQ30" s="3">
        <v>0</v>
      </c>
      <c r="CR30" s="3">
        <v>0</v>
      </c>
      <c r="CS30" s="28">
        <v>47.839882717817702</v>
      </c>
      <c r="CT30" s="28">
        <v>0</v>
      </c>
      <c r="CU30" s="28">
        <v>6.4745583835940854</v>
      </c>
      <c r="CV30" s="28">
        <v>11.439105101912986</v>
      </c>
      <c r="CW30" s="28">
        <v>31.445619364117885</v>
      </c>
      <c r="CX30" s="28">
        <v>5.4676816076565995</v>
      </c>
      <c r="CY30" s="28">
        <v>28.86598408503092</v>
      </c>
      <c r="CZ30" s="28">
        <v>6.1989944675291255</v>
      </c>
      <c r="DA30" s="28">
        <v>27.266115563226137</v>
      </c>
      <c r="DB30" s="28">
        <v>29.896784221563038</v>
      </c>
      <c r="DC30" s="28">
        <v>38.495796644986903</v>
      </c>
      <c r="DD30" s="28">
        <v>32.367228136750832</v>
      </c>
      <c r="DE30" s="28">
        <v>0</v>
      </c>
      <c r="DF30" s="28">
        <v>0</v>
      </c>
      <c r="DG30" s="28">
        <v>1.1136080992180128</v>
      </c>
      <c r="DH30" s="28">
        <v>0</v>
      </c>
      <c r="DI30" s="28"/>
      <c r="DJ30" s="3">
        <v>221.3</v>
      </c>
      <c r="DK30" s="3">
        <v>245.7</v>
      </c>
      <c r="DL30" s="35">
        <v>250.9</v>
      </c>
      <c r="DM30" s="3">
        <v>237</v>
      </c>
      <c r="DN30" s="1">
        <v>0.11797528895974485</v>
      </c>
      <c r="DO30" s="1">
        <v>-1.6E-2</v>
      </c>
      <c r="DP30" s="28"/>
      <c r="DQ30" t="s">
        <v>297</v>
      </c>
      <c r="DR30">
        <v>36</v>
      </c>
      <c r="DS30">
        <v>57</v>
      </c>
      <c r="DT30" s="28"/>
      <c r="DU30" s="2">
        <v>1731006</v>
      </c>
      <c r="DV30" s="43">
        <v>71.3</v>
      </c>
      <c r="DW30" s="43">
        <v>6.5</v>
      </c>
      <c r="DX30" s="43">
        <v>1.9</v>
      </c>
      <c r="DY30" s="43">
        <v>2.8</v>
      </c>
      <c r="DZ30" s="43">
        <v>5.0999999999999996</v>
      </c>
      <c r="EA30" s="43">
        <v>9.6</v>
      </c>
      <c r="EB30" s="43">
        <v>2.9</v>
      </c>
      <c r="EC3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500.29999999999995</v>
      </c>
      <c r="ED30" s="43">
        <v>0.1</v>
      </c>
      <c r="EE30" s="43">
        <v>3.3</v>
      </c>
      <c r="EF30" s="43">
        <v>8.8000000000000007</v>
      </c>
      <c r="EG30" s="43">
        <v>21.4</v>
      </c>
      <c r="EH30" s="43">
        <v>27.9</v>
      </c>
      <c r="EI30" s="43">
        <v>27.4</v>
      </c>
      <c r="EJ30" s="43">
        <v>11.1</v>
      </c>
      <c r="EK30" s="2">
        <v>1214086</v>
      </c>
      <c r="EL30" s="1">
        <v>0.70137596287938919</v>
      </c>
      <c r="EM30" s="28"/>
      <c r="EN30" s="48">
        <v>4</v>
      </c>
      <c r="EO30" s="28" t="s">
        <v>556</v>
      </c>
      <c r="EP30" s="28" t="s">
        <v>557</v>
      </c>
      <c r="EQ30" s="28" t="s">
        <v>558</v>
      </c>
      <c r="ER30" s="28" t="s">
        <v>559</v>
      </c>
      <c r="ES30" s="28"/>
      <c r="ET30" s="28"/>
      <c r="EU30" s="28"/>
      <c r="EV30" s="28"/>
      <c r="EW30" s="28"/>
      <c r="EX30" s="28"/>
    </row>
    <row r="31" spans="1:154" x14ac:dyDescent="0.3">
      <c r="A31" t="s">
        <v>32</v>
      </c>
      <c r="B31" t="s">
        <v>410</v>
      </c>
      <c r="C31" t="s">
        <v>11</v>
      </c>
      <c r="D31" s="2"/>
      <c r="E31" s="2"/>
      <c r="F31" s="2"/>
      <c r="H31" s="2">
        <v>2370930</v>
      </c>
      <c r="I31" s="12">
        <v>6.1999999999999998E-3</v>
      </c>
      <c r="K31" s="2">
        <v>1745039</v>
      </c>
      <c r="L31" s="51">
        <v>906.64306282500149</v>
      </c>
      <c r="M31" s="51">
        <v>16.581085317769812</v>
      </c>
      <c r="N31" s="51">
        <v>1924.7254752743022</v>
      </c>
      <c r="O31" s="51"/>
      <c r="P31" s="51"/>
      <c r="Q31" s="2">
        <v>652507</v>
      </c>
      <c r="R31" s="2">
        <v>683045</v>
      </c>
      <c r="S31" s="2">
        <f>Table1113[[#This Row],[Sum of Biden]]+Table1113[[#This Row],[Sum of Trump]]</f>
        <v>1335552</v>
      </c>
      <c r="T31" s="2">
        <v>1354397</v>
      </c>
      <c r="U31" s="1">
        <f>Table1113[[#This Row],[Total with Other]]/Table1113[[#This Row],[Sum of Population (2020)]]</f>
        <v>0.57125136549792699</v>
      </c>
      <c r="V31" s="1">
        <f>Table1113[[#This Row],[Total with Other]]/(Table1113[[#This Row],[18+]]*Table1113[[#This Row],[Sum of Population (2020)]])</f>
        <v>0.7059452985002278</v>
      </c>
      <c r="W31" s="1">
        <f>Table1113[[#This Row],[Sum of Biden]]/Table1113[[#This Row],[2 Party Vote]]</f>
        <v>0.48856727405597089</v>
      </c>
      <c r="X31" s="1">
        <f>Table1113[[#This Row],[Sum of Trump]]/Table1113[[#This Row],[2 Party Vote]]</f>
        <v>0.51143272594402911</v>
      </c>
      <c r="Y31" s="1">
        <f>Table1113[[#This Row],[Trump %]]-Table1113[[#This Row],[Biden %]]</f>
        <v>2.2865451888058219E-2</v>
      </c>
      <c r="Z31" s="1">
        <v>1.1599999999999999E-2</v>
      </c>
      <c r="AB31" s="1">
        <v>0.8215636901975174</v>
      </c>
      <c r="AC31" s="1">
        <v>2.2320355303615036E-2</v>
      </c>
      <c r="AD31" s="1">
        <v>8.299865453640555E-2</v>
      </c>
      <c r="AE31" s="1">
        <v>2.8661326989830996E-2</v>
      </c>
      <c r="AF31" s="1">
        <v>1.0131045623447338E-3</v>
      </c>
      <c r="AG31" s="1">
        <v>2.8090243069175388E-4</v>
      </c>
      <c r="AH31" s="1">
        <v>3.9056404027111723E-3</v>
      </c>
      <c r="AI31" s="1">
        <v>3.9256325576883334E-2</v>
      </c>
      <c r="AJ3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1.2723645624479085</v>
      </c>
      <c r="AK3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1.2697365697242486</v>
      </c>
      <c r="AL31" s="4"/>
      <c r="AM31" s="1">
        <v>5.0114090251504685E-2</v>
      </c>
      <c r="AN31" s="1">
        <v>9.5950534178571273E-2</v>
      </c>
      <c r="AO31" s="1">
        <v>4.4734766526215448E-2</v>
      </c>
      <c r="AP31" s="1">
        <f>SUM(Table1113[[#This Row],[0 to 5]:[14 to 17]])</f>
        <v>0.19079939095629139</v>
      </c>
      <c r="AQ31" s="1">
        <v>0.80920060904370861</v>
      </c>
      <c r="AR31" s="1">
        <v>8.0171493886365269E-2</v>
      </c>
      <c r="AS31" s="1">
        <v>0.25364392875369579</v>
      </c>
      <c r="AT31" s="1">
        <v>0.27217041414128634</v>
      </c>
      <c r="AU31" s="1">
        <v>0.20321477226236118</v>
      </c>
      <c r="AV31" s="38">
        <v>42.7</v>
      </c>
      <c r="AX31" s="2">
        <v>97200</v>
      </c>
      <c r="AY31" s="2">
        <v>538807</v>
      </c>
      <c r="AZ31" s="2">
        <v>449369</v>
      </c>
      <c r="BA31" s="2">
        <v>606892</v>
      </c>
      <c r="BB31" s="2">
        <f>SUM(Table1113[[#This Row],[Sum of Less than a high school diploma]:[Sum of Bachelor''s degree or higher]])</f>
        <v>1692268</v>
      </c>
      <c r="BC31" s="1">
        <f>Table1113[[#This Row],[Sum of Less than a high school diploma]]/Table1113[[#This Row],[Sum]]</f>
        <v>5.7437710811762674E-2</v>
      </c>
      <c r="BD31" s="1">
        <f>Table1113[[#This Row],[Sum of High school diploma only]]/Table1113[[#This Row],[Sum]]</f>
        <v>0.31839342231845075</v>
      </c>
      <c r="BE31" s="1">
        <f>Table1113[[#This Row],[Sum of Some college or associate''s degree]]/Table1113[[#This Row],[Sum]]</f>
        <v>0.26554245545031874</v>
      </c>
      <c r="BF31" s="1">
        <f>Table1113[[#This Row],[Sum of Bachelor''s degree or higher]]/Table1113[[#This Row],[Sum]]</f>
        <v>0.35862641141946783</v>
      </c>
      <c r="BG3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2.9253575674774916</v>
      </c>
      <c r="BH31" s="4"/>
      <c r="BI31" s="2">
        <v>1135331</v>
      </c>
      <c r="BJ31" s="8">
        <v>0.47885471102056998</v>
      </c>
      <c r="BK31" s="7">
        <v>8.7000000000000011</v>
      </c>
      <c r="BL31" s="7">
        <v>27</v>
      </c>
      <c r="BM31" s="38">
        <v>82.8</v>
      </c>
      <c r="BN31" s="38">
        <v>75</v>
      </c>
      <c r="BO31" s="38">
        <v>7.8</v>
      </c>
      <c r="BP31" s="38">
        <v>5.3</v>
      </c>
      <c r="BQ31" s="38">
        <v>3.1</v>
      </c>
      <c r="BR31" s="38">
        <v>0.3</v>
      </c>
      <c r="BS31" s="38">
        <v>0.9</v>
      </c>
      <c r="BT31" s="7">
        <v>7.5</v>
      </c>
      <c r="BU31" s="4"/>
      <c r="BV31" s="2">
        <v>136338276</v>
      </c>
      <c r="BW31" s="4">
        <v>57.504133820905722</v>
      </c>
      <c r="BX31" s="2">
        <v>63675</v>
      </c>
      <c r="BY31" s="4">
        <v>95.685000000000002</v>
      </c>
      <c r="BZ31" s="4"/>
      <c r="CA31" s="4">
        <v>61.1</v>
      </c>
      <c r="CB31" s="4">
        <v>42.5</v>
      </c>
      <c r="CC31" s="4">
        <v>51.8</v>
      </c>
      <c r="CD31" s="4">
        <v>39.61</v>
      </c>
      <c r="CE31" s="4">
        <v>44.1</v>
      </c>
      <c r="CF31" s="4">
        <v>14055.53</v>
      </c>
      <c r="CG31" s="4"/>
      <c r="CH31" s="14">
        <v>70</v>
      </c>
      <c r="CI31" s="32">
        <v>41</v>
      </c>
      <c r="CJ31" s="4"/>
      <c r="CK31" s="2">
        <v>2639</v>
      </c>
      <c r="CL31" s="2">
        <v>1298780</v>
      </c>
      <c r="CM31" s="4">
        <v>111.30653372305383</v>
      </c>
      <c r="CN31" s="8">
        <v>0.54779348188263677</v>
      </c>
      <c r="CO31" s="8"/>
      <c r="CP31" s="3">
        <v>13.021006476127704</v>
      </c>
      <c r="CQ31" s="3">
        <v>0</v>
      </c>
      <c r="CR31" s="3">
        <v>0</v>
      </c>
      <c r="CS31" s="28">
        <v>35.058209945317081</v>
      </c>
      <c r="CT31" s="28">
        <v>0</v>
      </c>
      <c r="CU31" s="28">
        <v>3.5776987309807735</v>
      </c>
      <c r="CV31" s="28">
        <v>8.0295349717898237</v>
      </c>
      <c r="CW31" s="28">
        <v>12.242435935711365</v>
      </c>
      <c r="CX31" s="28">
        <v>5.749752998272375</v>
      </c>
      <c r="CY31" s="28">
        <v>12.483082562223128</v>
      </c>
      <c r="CZ31" s="28">
        <v>14.027364037035863</v>
      </c>
      <c r="DA31" s="28">
        <v>14.03139202912917</v>
      </c>
      <c r="DB31" s="28">
        <v>19.049747708560265</v>
      </c>
      <c r="DC31" s="28">
        <v>14.71609772199683</v>
      </c>
      <c r="DD31" s="28">
        <v>19.975894036576069</v>
      </c>
      <c r="DE31" s="28">
        <v>0</v>
      </c>
      <c r="DF31" s="28">
        <v>0</v>
      </c>
      <c r="DG31" s="28">
        <v>0.66630680388219077</v>
      </c>
      <c r="DH31" s="28">
        <v>0</v>
      </c>
      <c r="DI31" s="28"/>
      <c r="DJ31" s="3"/>
      <c r="DK31" s="3"/>
      <c r="DL31" s="35"/>
      <c r="DM31" s="3"/>
      <c r="DN31" s="3"/>
      <c r="DO31" s="1"/>
      <c r="DP31" s="28"/>
      <c r="DQ31" t="s">
        <v>298</v>
      </c>
      <c r="DR31">
        <v>87</v>
      </c>
      <c r="DS31">
        <v>154</v>
      </c>
      <c r="DT31" s="28"/>
      <c r="DU31" s="2">
        <v>1015962</v>
      </c>
      <c r="DV31" s="43">
        <v>69.099999999999994</v>
      </c>
      <c r="DW31" s="43">
        <v>8.1999999999999993</v>
      </c>
      <c r="DX31" s="43">
        <v>3.6</v>
      </c>
      <c r="DY31" s="43">
        <v>3.2</v>
      </c>
      <c r="DZ31" s="43">
        <v>3.1</v>
      </c>
      <c r="EA31" s="43">
        <v>9.6999999999999993</v>
      </c>
      <c r="EB31" s="43">
        <v>3.1</v>
      </c>
      <c r="EC3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533.20000000000005</v>
      </c>
      <c r="ED31" s="43">
        <v>0.1</v>
      </c>
      <c r="EE31" s="43">
        <v>4</v>
      </c>
      <c r="EF31" s="43">
        <v>6.5</v>
      </c>
      <c r="EG31" s="43">
        <v>15.7</v>
      </c>
      <c r="EH31" s="43">
        <v>23.9</v>
      </c>
      <c r="EI31" s="43">
        <v>25.3</v>
      </c>
      <c r="EJ31" s="43">
        <v>24.5</v>
      </c>
      <c r="EK31" s="2">
        <v>713143</v>
      </c>
      <c r="EL31" s="1">
        <v>0.70193865518592236</v>
      </c>
      <c r="EM31" s="28"/>
      <c r="EN31" s="48">
        <v>3</v>
      </c>
      <c r="EO31" s="28" t="s">
        <v>612</v>
      </c>
      <c r="EP31" s="28" t="s">
        <v>613</v>
      </c>
      <c r="EQ31" s="28"/>
      <c r="ER31" s="28" t="s">
        <v>614</v>
      </c>
      <c r="ES31" s="28"/>
      <c r="ET31" s="28"/>
      <c r="EU31" s="28"/>
      <c r="EV31" s="28"/>
      <c r="EW31" s="28"/>
      <c r="EX31" s="28"/>
    </row>
    <row r="32" spans="1:154" x14ac:dyDescent="0.3">
      <c r="A32" t="s">
        <v>112</v>
      </c>
      <c r="B32" t="s">
        <v>435</v>
      </c>
      <c r="C32" t="s">
        <v>20</v>
      </c>
      <c r="D32" s="2"/>
      <c r="E32" s="2"/>
      <c r="F32" s="2"/>
      <c r="H32" s="2">
        <v>3175275</v>
      </c>
      <c r="I32" s="12">
        <v>0.1409</v>
      </c>
      <c r="K32" s="2">
        <v>2783045</v>
      </c>
      <c r="L32" s="51">
        <v>968.93847693502823</v>
      </c>
      <c r="M32" s="51">
        <v>80.464658137412215</v>
      </c>
      <c r="N32" s="51">
        <v>2872.2618269876139</v>
      </c>
      <c r="O32" s="51"/>
      <c r="P32" s="51"/>
      <c r="Q32" s="2">
        <v>810409</v>
      </c>
      <c r="R32" s="2">
        <v>853640</v>
      </c>
      <c r="S32" s="2">
        <f>Table1113[[#This Row],[Sum of Biden]]+Table1113[[#This Row],[Sum of Trump]]</f>
        <v>1664049</v>
      </c>
      <c r="T32" s="2">
        <v>1682670</v>
      </c>
      <c r="U32" s="1">
        <f>Table1113[[#This Row],[Total with Other]]/Table1113[[#This Row],[Sum of Population (2020)]]</f>
        <v>0.52992890379573421</v>
      </c>
      <c r="V32" s="1">
        <f>Table1113[[#This Row],[Total with Other]]/(Table1113[[#This Row],[18+]]*Table1113[[#This Row],[Sum of Population (2020)]])</f>
        <v>0.66088134794391418</v>
      </c>
      <c r="W32" s="1">
        <f>Table1113[[#This Row],[Sum of Biden]]/Table1113[[#This Row],[2 Party Vote]]</f>
        <v>0.48701029837462717</v>
      </c>
      <c r="X32" s="1">
        <f>Table1113[[#This Row],[Sum of Trump]]/Table1113[[#This Row],[2 Party Vote]]</f>
        <v>0.51298970162537283</v>
      </c>
      <c r="Y32" s="1">
        <f>Table1113[[#This Row],[Trump %]]-Table1113[[#This Row],[Biden %]]</f>
        <v>2.5979403250745658E-2</v>
      </c>
      <c r="Z32" s="1">
        <v>-3.3599999999999998E-2</v>
      </c>
      <c r="AB32" s="1">
        <v>0.59481115808866947</v>
      </c>
      <c r="AC32" s="1">
        <v>0.20534347418727511</v>
      </c>
      <c r="AD32" s="1">
        <v>0.11243687554621254</v>
      </c>
      <c r="AE32" s="1">
        <v>3.8611458850020867E-2</v>
      </c>
      <c r="AF32" s="1">
        <v>2.1100534599365409E-3</v>
      </c>
      <c r="AG32" s="1">
        <v>6.6293470644274903E-4</v>
      </c>
      <c r="AH32" s="1">
        <v>5.7094267425656046E-3</v>
      </c>
      <c r="AI32" s="1">
        <v>4.0314618418877103E-2</v>
      </c>
      <c r="AJ3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1.5410995784047627</v>
      </c>
      <c r="AK3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1.5381256504668188</v>
      </c>
      <c r="AL32" s="4"/>
      <c r="AM32" s="1">
        <v>5.1304847611624189E-2</v>
      </c>
      <c r="AN32" s="1">
        <v>0.10122461834014376</v>
      </c>
      <c r="AO32" s="1">
        <v>4.5618725937123558E-2</v>
      </c>
      <c r="AP32" s="1">
        <f>SUM(Table1113[[#This Row],[0 to 5]:[14 to 17]])</f>
        <v>0.19814819188889149</v>
      </c>
      <c r="AQ32" s="1">
        <v>0.80185180811110846</v>
      </c>
      <c r="AR32" s="1">
        <v>7.537992772279567E-2</v>
      </c>
      <c r="AS32" s="1">
        <v>0.25911928888049068</v>
      </c>
      <c r="AT32" s="1">
        <v>0.26921321775279305</v>
      </c>
      <c r="AU32" s="1">
        <v>0.1981393737550291</v>
      </c>
      <c r="AV32" s="38">
        <v>42.3</v>
      </c>
      <c r="AX32" s="2">
        <v>230068</v>
      </c>
      <c r="AY32" s="2">
        <v>656264</v>
      </c>
      <c r="AZ32" s="2">
        <v>685797</v>
      </c>
      <c r="BA32" s="2">
        <v>711729</v>
      </c>
      <c r="BB32" s="2">
        <f>SUM(Table1113[[#This Row],[Sum of Less than a high school diploma]:[Sum of Bachelor''s degree or higher]])</f>
        <v>2283858</v>
      </c>
      <c r="BC32" s="1">
        <f>Table1113[[#This Row],[Sum of Less than a high school diploma]]/Table1113[[#This Row],[Sum]]</f>
        <v>0.10073656067934171</v>
      </c>
      <c r="BD32" s="1">
        <f>Table1113[[#This Row],[Sum of High school diploma only]]/Table1113[[#This Row],[Sum]]</f>
        <v>0.28734886319552266</v>
      </c>
      <c r="BE32" s="1">
        <f>Table1113[[#This Row],[Sum of Some college or associate''s degree]]/Table1113[[#This Row],[Sum]]</f>
        <v>0.30028005243758588</v>
      </c>
      <c r="BF32" s="1">
        <f>Table1113[[#This Row],[Sum of Bachelor''s degree or higher]]/Table1113[[#This Row],[Sum]]</f>
        <v>0.31163452368754974</v>
      </c>
      <c r="BG3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2.8228125391333436</v>
      </c>
      <c r="BH32" s="4"/>
      <c r="BI32" s="2">
        <v>1453184</v>
      </c>
      <c r="BJ32" s="8">
        <v>0.45765610852603317</v>
      </c>
      <c r="BK32" s="7">
        <v>3.1</v>
      </c>
      <c r="BL32" s="7">
        <v>27.8</v>
      </c>
      <c r="BM32" s="38">
        <v>85.6</v>
      </c>
      <c r="BN32" s="38">
        <v>77.099999999999994</v>
      </c>
      <c r="BO32" s="38">
        <v>8.5</v>
      </c>
      <c r="BP32" s="38">
        <v>1.1000000000000001</v>
      </c>
      <c r="BQ32" s="38">
        <v>1.4</v>
      </c>
      <c r="BR32" s="38">
        <v>0.6</v>
      </c>
      <c r="BS32" s="38">
        <v>1.6</v>
      </c>
      <c r="BT32" s="7">
        <v>9.6999999999999993</v>
      </c>
      <c r="BU32" s="4"/>
      <c r="BV32" s="2">
        <v>145499787</v>
      </c>
      <c r="BW32" s="4">
        <v>45.822735668564142</v>
      </c>
      <c r="BX32" s="2">
        <v>52291</v>
      </c>
      <c r="BY32" s="4">
        <v>99.100999999999999</v>
      </c>
      <c r="BZ32" s="4"/>
      <c r="CA32" s="4">
        <v>83</v>
      </c>
      <c r="CB32" s="4">
        <v>66.099999999999994</v>
      </c>
      <c r="CC32" s="4">
        <v>74.5</v>
      </c>
      <c r="CD32" s="4">
        <v>49.48</v>
      </c>
      <c r="CE32" s="4">
        <v>0</v>
      </c>
      <c r="CF32" s="4">
        <v>18605.509999999998</v>
      </c>
      <c r="CG32" s="4"/>
      <c r="CH32" s="14">
        <v>115</v>
      </c>
      <c r="CI32" s="32">
        <v>69</v>
      </c>
      <c r="CJ32" s="4"/>
      <c r="CK32" s="2">
        <v>2271</v>
      </c>
      <c r="CL32" s="2">
        <v>1587306</v>
      </c>
      <c r="CM32" s="4">
        <v>71.521364291281856</v>
      </c>
      <c r="CN32" s="8">
        <v>0.49989559959373597</v>
      </c>
      <c r="CO32" s="8"/>
      <c r="CP32" s="3">
        <v>26.27710969366176</v>
      </c>
      <c r="CQ32" s="3">
        <v>0</v>
      </c>
      <c r="CR32" s="3">
        <v>29.830206138680929</v>
      </c>
      <c r="CS32" s="28">
        <v>63.993744327493978</v>
      </c>
      <c r="CT32" s="28">
        <v>18.167229820740506</v>
      </c>
      <c r="CU32" s="28">
        <v>4.4741089677791264</v>
      </c>
      <c r="CV32" s="28">
        <v>9.6416516862175872</v>
      </c>
      <c r="CW32" s="28">
        <v>0</v>
      </c>
      <c r="CX32" s="28">
        <v>22.190418995823279</v>
      </c>
      <c r="CY32" s="28">
        <v>0</v>
      </c>
      <c r="CZ32" s="28">
        <v>7.3069079496529712</v>
      </c>
      <c r="DA32" s="28">
        <v>58.643318594244192</v>
      </c>
      <c r="DB32" s="28">
        <v>13.016127247381384</v>
      </c>
      <c r="DC32" s="28">
        <v>11.494407362823116</v>
      </c>
      <c r="DD32" s="28">
        <v>51.760968049483672</v>
      </c>
      <c r="DE32" s="28">
        <v>0</v>
      </c>
      <c r="DF32" s="28">
        <v>0</v>
      </c>
      <c r="DG32" s="28">
        <v>22.298819339667403</v>
      </c>
      <c r="DH32" s="28">
        <v>18.167229820740506</v>
      </c>
      <c r="DI32" s="28"/>
      <c r="DJ32" s="3">
        <v>272</v>
      </c>
      <c r="DK32" s="3">
        <v>330</v>
      </c>
      <c r="DL32" s="35">
        <v>400</v>
      </c>
      <c r="DM32" s="3">
        <v>399</v>
      </c>
      <c r="DN32" s="1">
        <v>0.31999999999999995</v>
      </c>
      <c r="DO32" s="1">
        <v>0.124</v>
      </c>
      <c r="DP32" s="28"/>
      <c r="DQ32" t="s">
        <v>297</v>
      </c>
      <c r="DR32">
        <v>60</v>
      </c>
      <c r="DS32">
        <v>102</v>
      </c>
      <c r="DT32" s="28"/>
      <c r="DU32" s="2">
        <v>1258667</v>
      </c>
      <c r="DV32" s="43">
        <v>59.3</v>
      </c>
      <c r="DW32" s="43">
        <v>6.4</v>
      </c>
      <c r="DX32" s="43">
        <v>1.7</v>
      </c>
      <c r="DY32" s="43">
        <v>3.7</v>
      </c>
      <c r="DZ32" s="43">
        <v>4.5999999999999996</v>
      </c>
      <c r="EA32" s="43">
        <v>15.3</v>
      </c>
      <c r="EB32" s="43">
        <v>8.9</v>
      </c>
      <c r="EC3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421.3</v>
      </c>
      <c r="ED32" s="43">
        <v>0.3</v>
      </c>
      <c r="EE32" s="43">
        <v>8.6999999999999993</v>
      </c>
      <c r="EF32" s="43">
        <v>16.399999999999999</v>
      </c>
      <c r="EG32" s="43">
        <v>34.1</v>
      </c>
      <c r="EH32" s="43">
        <v>28</v>
      </c>
      <c r="EI32" s="43">
        <v>10.199999999999999</v>
      </c>
      <c r="EJ32" s="43">
        <v>2.4</v>
      </c>
      <c r="EK32" s="2">
        <v>834658</v>
      </c>
      <c r="EL32" s="1">
        <v>0.6631285320104523</v>
      </c>
      <c r="EM32" s="28"/>
      <c r="EN32" s="48">
        <v>3</v>
      </c>
      <c r="EO32" s="28" t="s">
        <v>634</v>
      </c>
      <c r="EP32" s="28" t="s">
        <v>635</v>
      </c>
      <c r="EQ32" s="28"/>
      <c r="ER32" s="28" t="s">
        <v>636</v>
      </c>
      <c r="ES32" s="28"/>
      <c r="ET32" s="28"/>
      <c r="EU32" s="28"/>
      <c r="EV32" s="28"/>
      <c r="EW32" s="28"/>
      <c r="EX32" s="28"/>
    </row>
    <row r="33" spans="1:154" x14ac:dyDescent="0.3">
      <c r="A33" t="s">
        <v>166</v>
      </c>
      <c r="B33" t="s">
        <v>383</v>
      </c>
      <c r="C33" t="s">
        <v>33</v>
      </c>
      <c r="D33" s="2"/>
      <c r="E33" s="2"/>
      <c r="F33" s="2"/>
      <c r="H33" s="2">
        <v>2265461</v>
      </c>
      <c r="I33" s="12">
        <v>0.161</v>
      </c>
      <c r="K33" s="2">
        <v>2196623</v>
      </c>
      <c r="L33" s="51">
        <v>435.29458707916791</v>
      </c>
      <c r="M33" s="51">
        <v>0.58798341922819719</v>
      </c>
      <c r="N33" s="51">
        <v>5046.2906390345161</v>
      </c>
      <c r="O33" s="51"/>
      <c r="P33" s="51"/>
      <c r="Q33" s="2">
        <v>521852</v>
      </c>
      <c r="R33" s="2">
        <v>430930</v>
      </c>
      <c r="S33" s="2">
        <f>Table1113[[#This Row],[Sum of Biden]]+Table1113[[#This Row],[Sum of Trump]]</f>
        <v>952782</v>
      </c>
      <c r="T33" s="2">
        <v>972510</v>
      </c>
      <c r="U33" s="1">
        <f>Table1113[[#This Row],[Total with Other]]/Table1113[[#This Row],[Sum of Population (2020)]]</f>
        <v>0.42927686682754634</v>
      </c>
      <c r="V33" s="1">
        <f>Table1113[[#This Row],[Total with Other]]/(Table1113[[#This Row],[18+]]*Table1113[[#This Row],[Sum of Population (2020)]])</f>
        <v>0.5580587444754187</v>
      </c>
      <c r="W33" s="1">
        <f>Table1113[[#This Row],[Sum of Biden]]/Table1113[[#This Row],[2 Party Vote]]</f>
        <v>0.54771395765243258</v>
      </c>
      <c r="X33" s="1">
        <f>Table1113[[#This Row],[Sum of Trump]]/Table1113[[#This Row],[2 Party Vote]]</f>
        <v>0.45228604234756742</v>
      </c>
      <c r="Y33" s="1">
        <f>Table1113[[#This Row],[Trump %]]-Table1113[[#This Row],[Biden %]]</f>
        <v>-9.5427915304865163E-2</v>
      </c>
      <c r="Z33" s="1">
        <v>2.3900000000000001E-2</v>
      </c>
      <c r="AB33" s="1">
        <v>0.39409285792163273</v>
      </c>
      <c r="AC33" s="1">
        <v>0.30961292204986091</v>
      </c>
      <c r="AD33" s="1">
        <v>0.12138897999126888</v>
      </c>
      <c r="AE33" s="1">
        <v>0.10239505336882869</v>
      </c>
      <c r="AF33" s="1">
        <v>3.7462573842586564E-3</v>
      </c>
      <c r="AG33" s="1">
        <v>8.3325204009250219E-3</v>
      </c>
      <c r="AH33" s="1">
        <v>5.6897911727458563E-3</v>
      </c>
      <c r="AI33" s="1">
        <v>5.4741617710479237E-2</v>
      </c>
      <c r="AJ3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1.6510946076010526</v>
      </c>
      <c r="AK3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1.6573677551492803</v>
      </c>
      <c r="AL33" s="4"/>
      <c r="AM33" s="1">
        <v>6.0051353786271314E-2</v>
      </c>
      <c r="AN33" s="1">
        <v>0.11847875553805605</v>
      </c>
      <c r="AO33" s="1">
        <v>5.2237491618703655E-2</v>
      </c>
      <c r="AP33" s="1">
        <f>SUM(Table1113[[#This Row],[0 to 5]:[14 to 17]])</f>
        <v>0.230767600943031</v>
      </c>
      <c r="AQ33" s="1">
        <v>0.76923239905696894</v>
      </c>
      <c r="AR33" s="1">
        <v>8.0771198444819836E-2</v>
      </c>
      <c r="AS33" s="1">
        <v>0.28733666127997787</v>
      </c>
      <c r="AT33" s="1">
        <v>0.25131970932185549</v>
      </c>
      <c r="AU33" s="1">
        <v>0.14980483001031578</v>
      </c>
      <c r="AV33" s="38">
        <v>37.799999999999997</v>
      </c>
      <c r="AX33" s="2">
        <v>210060</v>
      </c>
      <c r="AY33" s="2">
        <v>432400</v>
      </c>
      <c r="AZ33" s="2">
        <v>501166</v>
      </c>
      <c r="BA33" s="2">
        <v>384522</v>
      </c>
      <c r="BB33" s="2">
        <f>SUM(Table1113[[#This Row],[Sum of Less than a high school diploma]:[Sum of Bachelor''s degree or higher]])</f>
        <v>1528148</v>
      </c>
      <c r="BC33" s="1">
        <f>Table1113[[#This Row],[Sum of Less than a high school diploma]]/Table1113[[#This Row],[Sum]]</f>
        <v>0.13746050775186697</v>
      </c>
      <c r="BD33" s="1">
        <f>Table1113[[#This Row],[Sum of High school diploma only]]/Table1113[[#This Row],[Sum]]</f>
        <v>0.28295688637487992</v>
      </c>
      <c r="BE33" s="1">
        <f>Table1113[[#This Row],[Sum of Some college or associate''s degree]]/Table1113[[#This Row],[Sum]]</f>
        <v>0.32795645447953992</v>
      </c>
      <c r="BF33" s="1">
        <f>Table1113[[#This Row],[Sum of Bachelor''s degree or higher]]/Table1113[[#This Row],[Sum]]</f>
        <v>0.25162615139371319</v>
      </c>
      <c r="BG3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2.6937482495150995</v>
      </c>
      <c r="BH33" s="4"/>
      <c r="BI33" s="2">
        <v>1027245</v>
      </c>
      <c r="BJ33" s="8">
        <v>0.45343751227675072</v>
      </c>
      <c r="BK33" s="7">
        <v>4.5</v>
      </c>
      <c r="BL33" s="7">
        <v>25.1</v>
      </c>
      <c r="BM33" s="38">
        <v>87.6</v>
      </c>
      <c r="BN33" s="38">
        <v>77.5</v>
      </c>
      <c r="BO33" s="38">
        <v>10.1</v>
      </c>
      <c r="BP33" s="38">
        <v>3</v>
      </c>
      <c r="BQ33" s="38">
        <v>1.3</v>
      </c>
      <c r="BR33" s="38">
        <v>0.2</v>
      </c>
      <c r="BS33" s="38">
        <v>2.2000000000000002</v>
      </c>
      <c r="BT33" s="7">
        <v>5.6</v>
      </c>
      <c r="BU33" s="4"/>
      <c r="BV33" s="2">
        <v>100851947</v>
      </c>
      <c r="BW33" s="4">
        <v>44.517185243974623</v>
      </c>
      <c r="BX33" s="2">
        <v>51244</v>
      </c>
      <c r="BY33" s="4">
        <v>97.164000000000001</v>
      </c>
      <c r="BZ33" s="4"/>
      <c r="CA33" s="4">
        <v>80.5</v>
      </c>
      <c r="CB33" s="4">
        <v>59.6</v>
      </c>
      <c r="CC33" s="4">
        <v>70.099999999999994</v>
      </c>
      <c r="CD33" s="4">
        <v>4.18</v>
      </c>
      <c r="CE33" s="4">
        <v>0.2</v>
      </c>
      <c r="CF33" s="4">
        <v>19424.2</v>
      </c>
      <c r="CG33" s="4"/>
      <c r="CH33" s="14">
        <v>95</v>
      </c>
      <c r="CI33" s="32">
        <v>59</v>
      </c>
      <c r="CJ33" s="4"/>
      <c r="CK33" s="2">
        <v>951</v>
      </c>
      <c r="CL33" s="2">
        <v>980648</v>
      </c>
      <c r="CM33" s="4">
        <v>41.978211057263842</v>
      </c>
      <c r="CN33" s="8">
        <v>0.4328690716812163</v>
      </c>
      <c r="CO33" s="8"/>
      <c r="CP33" s="3">
        <v>40.532651493728103</v>
      </c>
      <c r="CQ33" s="3">
        <v>0</v>
      </c>
      <c r="CR33" s="3">
        <v>0</v>
      </c>
      <c r="CS33" s="28">
        <v>0</v>
      </c>
      <c r="CT33" s="28">
        <v>0.14852560324785899</v>
      </c>
      <c r="CU33" s="28">
        <v>36.6648360690629</v>
      </c>
      <c r="CV33" s="28">
        <v>20.533726235275701</v>
      </c>
      <c r="CW33" s="28">
        <v>65.510819438508193</v>
      </c>
      <c r="CX33" s="28">
        <v>0</v>
      </c>
      <c r="CY33" s="28">
        <v>0</v>
      </c>
      <c r="CZ33" s="28">
        <v>14.3960533048228</v>
      </c>
      <c r="DA33" s="28">
        <v>29.962486811921202</v>
      </c>
      <c r="DB33" s="28">
        <v>32.942220765120801</v>
      </c>
      <c r="DC33" s="28">
        <v>15.268890518064602</v>
      </c>
      <c r="DD33" s="28">
        <v>14.1917502066759</v>
      </c>
      <c r="DE33" s="28">
        <v>0</v>
      </c>
      <c r="DF33" s="28">
        <v>0</v>
      </c>
      <c r="DG33" s="28">
        <v>40.744913724455699</v>
      </c>
      <c r="DH33" s="28">
        <v>0.14852560324785899</v>
      </c>
      <c r="DI33" s="28"/>
      <c r="DJ33" s="3">
        <v>331</v>
      </c>
      <c r="DK33" s="3">
        <v>397</v>
      </c>
      <c r="DL33" s="35">
        <v>466.4</v>
      </c>
      <c r="DM33" s="3">
        <v>441.3</v>
      </c>
      <c r="DN33" s="1">
        <v>0.29030874785591765</v>
      </c>
      <c r="DO33" s="1">
        <v>0.03</v>
      </c>
      <c r="DP33" s="28"/>
      <c r="DQ33" t="s">
        <v>297</v>
      </c>
      <c r="DR33">
        <v>32</v>
      </c>
      <c r="DS33">
        <v>52</v>
      </c>
      <c r="DT33" s="28"/>
      <c r="DU33" s="2">
        <v>816296</v>
      </c>
      <c r="DV33" s="43">
        <v>62.3</v>
      </c>
      <c r="DW33" s="43">
        <v>5.0999999999999996</v>
      </c>
      <c r="DX33" s="43">
        <v>1.1000000000000001</v>
      </c>
      <c r="DY33" s="43">
        <v>7.1</v>
      </c>
      <c r="DZ33" s="43">
        <v>7.8</v>
      </c>
      <c r="EA33" s="43">
        <v>13.8</v>
      </c>
      <c r="EB33" s="43">
        <v>2.8</v>
      </c>
      <c r="EC3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371.8</v>
      </c>
      <c r="ED33" s="43">
        <v>0.3</v>
      </c>
      <c r="EE33" s="43">
        <v>10.3</v>
      </c>
      <c r="EF33" s="43">
        <v>28.7</v>
      </c>
      <c r="EG33" s="43">
        <v>41.8</v>
      </c>
      <c r="EH33" s="43">
        <v>15.6</v>
      </c>
      <c r="EI33" s="43">
        <v>2.8</v>
      </c>
      <c r="EJ33" s="43">
        <v>0.4</v>
      </c>
      <c r="EK33" s="2">
        <v>452624</v>
      </c>
      <c r="EL33" s="1">
        <v>0.55448513774415165</v>
      </c>
      <c r="EM33" s="28"/>
      <c r="EN33" s="48">
        <v>2</v>
      </c>
      <c r="EO33" s="28"/>
      <c r="EP33" s="28" t="s">
        <v>570</v>
      </c>
      <c r="EQ33" s="28"/>
      <c r="ER33" s="28" t="s">
        <v>571</v>
      </c>
      <c r="ES33" s="28"/>
      <c r="ET33" s="28"/>
      <c r="EU33" s="28"/>
      <c r="EV33" s="28"/>
      <c r="EW33" s="28"/>
      <c r="EX33" s="28"/>
    </row>
    <row r="34" spans="1:154" x14ac:dyDescent="0.3">
      <c r="A34" t="s">
        <v>122</v>
      </c>
      <c r="B34" t="s">
        <v>351</v>
      </c>
      <c r="C34" t="s">
        <v>34</v>
      </c>
      <c r="D34" s="2"/>
      <c r="E34" s="2"/>
      <c r="F34" s="2"/>
      <c r="H34" s="2">
        <v>2088251</v>
      </c>
      <c r="I34" s="12">
        <v>5.3E-3</v>
      </c>
      <c r="K34" s="2">
        <v>1712178</v>
      </c>
      <c r="L34" s="51">
        <v>713.80802073214238</v>
      </c>
      <c r="M34" s="51">
        <v>4.6055371685119777</v>
      </c>
      <c r="N34" s="51">
        <v>2398.6533497393939</v>
      </c>
      <c r="O34" s="51"/>
      <c r="P34" s="51"/>
      <c r="Q34" s="2">
        <v>608358</v>
      </c>
      <c r="R34" s="2">
        <v>454238</v>
      </c>
      <c r="S34" s="2">
        <f>Table1113[[#This Row],[Sum of Biden]]+Table1113[[#This Row],[Sum of Trump]]</f>
        <v>1062596</v>
      </c>
      <c r="T34" s="2">
        <v>1075462</v>
      </c>
      <c r="U34" s="1">
        <f>Table1113[[#This Row],[Total with Other]]/Table1113[[#This Row],[Sum of Population (2020)]]</f>
        <v>0.51500609840483735</v>
      </c>
      <c r="V34" s="1">
        <f>Table1113[[#This Row],[Total with Other]]/(Table1113[[#This Row],[18+]]*Table1113[[#This Row],[Sum of Population (2020)]])</f>
        <v>0.65243216255386316</v>
      </c>
      <c r="W34" s="1">
        <f>Table1113[[#This Row],[Sum of Biden]]/Table1113[[#This Row],[2 Party Vote]]</f>
        <v>0.5725205063824822</v>
      </c>
      <c r="X34" s="1">
        <f>Table1113[[#This Row],[Sum of Trump]]/Table1113[[#This Row],[2 Party Vote]]</f>
        <v>0.42747949361751786</v>
      </c>
      <c r="Y34" s="1">
        <f>Table1113[[#This Row],[Trump %]]-Table1113[[#This Row],[Biden %]]</f>
        <v>-0.14504101276496434</v>
      </c>
      <c r="Z34" s="1">
        <v>-8.0299999999999996E-2</v>
      </c>
      <c r="AB34" s="1">
        <v>0.67422115444934538</v>
      </c>
      <c r="AC34" s="1">
        <v>6.4102447454831818E-2</v>
      </c>
      <c r="AD34" s="1">
        <v>0.19264638206805598</v>
      </c>
      <c r="AE34" s="1">
        <v>2.5577863963671035E-2</v>
      </c>
      <c r="AF34" s="1">
        <v>1.3374828983680601E-3</v>
      </c>
      <c r="AG34" s="1">
        <v>1.7861837489841978E-4</v>
      </c>
      <c r="AH34" s="1">
        <v>3.9161958979069085E-3</v>
      </c>
      <c r="AI34" s="1">
        <v>3.8019854892922353E-2</v>
      </c>
      <c r="AJ3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1.4600937170099111</v>
      </c>
      <c r="AK3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1.4576764650299325</v>
      </c>
      <c r="AL34" s="4"/>
      <c r="AM34" s="1">
        <v>5.4321056233182695E-2</v>
      </c>
      <c r="AN34" s="1">
        <v>0.10573106393819517</v>
      </c>
      <c r="AO34" s="1">
        <v>5.05844364494498E-2</v>
      </c>
      <c r="AP34" s="1">
        <f>SUM(Table1113[[#This Row],[0 to 5]:[14 to 17]])</f>
        <v>0.21063655662082767</v>
      </c>
      <c r="AQ34" s="1">
        <v>0.7893634433791723</v>
      </c>
      <c r="AR34" s="1">
        <v>8.253509755292826E-2</v>
      </c>
      <c r="AS34" s="1">
        <v>0.24954902451860433</v>
      </c>
      <c r="AT34" s="1">
        <v>0.26919704575743048</v>
      </c>
      <c r="AU34" s="1">
        <v>0.18808227555020923</v>
      </c>
      <c r="AV34" s="38">
        <v>41.2</v>
      </c>
      <c r="AX34" s="2">
        <v>129863</v>
      </c>
      <c r="AY34" s="2">
        <v>415617</v>
      </c>
      <c r="AZ34" s="2">
        <v>439194</v>
      </c>
      <c r="BA34" s="2">
        <v>460978</v>
      </c>
      <c r="BB34" s="2">
        <f>SUM(Table1113[[#This Row],[Sum of Less than a high school diploma]:[Sum of Bachelor''s degree or higher]])</f>
        <v>1445652</v>
      </c>
      <c r="BC34" s="1">
        <f>Table1113[[#This Row],[Sum of Less than a high school diploma]]/Table1113[[#This Row],[Sum]]</f>
        <v>8.9830055919405224E-2</v>
      </c>
      <c r="BD34" s="1">
        <f>Table1113[[#This Row],[Sum of High school diploma only]]/Table1113[[#This Row],[Sum]]</f>
        <v>0.28749450075121813</v>
      </c>
      <c r="BE34" s="1">
        <f>Table1113[[#This Row],[Sum of Some college or associate''s degree]]/Table1113[[#This Row],[Sum]]</f>
        <v>0.30380340496883068</v>
      </c>
      <c r="BF34" s="1">
        <f>Table1113[[#This Row],[Sum of Bachelor''s degree or higher]]/Table1113[[#This Row],[Sum]]</f>
        <v>0.31887203836054595</v>
      </c>
      <c r="BG3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2.8517174257705173</v>
      </c>
      <c r="BH34" s="4"/>
      <c r="BI34" s="2">
        <v>977536</v>
      </c>
      <c r="BJ34" s="8">
        <v>0.46811231025389188</v>
      </c>
      <c r="BK34" s="7">
        <v>5.2</v>
      </c>
      <c r="BL34" s="7">
        <v>24.8</v>
      </c>
      <c r="BM34" s="38">
        <v>87.2</v>
      </c>
      <c r="BN34" s="38">
        <v>79.7</v>
      </c>
      <c r="BO34" s="38">
        <v>7.4</v>
      </c>
      <c r="BP34" s="38">
        <v>2.8</v>
      </c>
      <c r="BQ34" s="38">
        <v>2.1</v>
      </c>
      <c r="BR34" s="38">
        <v>0.3</v>
      </c>
      <c r="BS34" s="38">
        <v>1.1000000000000001</v>
      </c>
      <c r="BT34" s="7">
        <v>6.6</v>
      </c>
      <c r="BU34" s="4"/>
      <c r="BV34" s="2">
        <v>114297702</v>
      </c>
      <c r="BW34" s="4">
        <v>54.733699157811969</v>
      </c>
      <c r="BX34" s="2">
        <v>58846</v>
      </c>
      <c r="BY34" s="4">
        <v>93.003</v>
      </c>
      <c r="BZ34" s="4"/>
      <c r="CA34" s="4">
        <v>60.7</v>
      </c>
      <c r="CB34" s="4">
        <v>44</v>
      </c>
      <c r="CC34" s="4">
        <v>52.4</v>
      </c>
      <c r="CD34" s="4">
        <v>41.03</v>
      </c>
      <c r="CE34" s="4">
        <v>63.8</v>
      </c>
      <c r="CF34" s="4">
        <v>13989</v>
      </c>
      <c r="CG34" s="4"/>
      <c r="CH34" s="14">
        <v>67</v>
      </c>
      <c r="CI34" s="32">
        <v>39</v>
      </c>
      <c r="CJ34" s="4"/>
      <c r="CK34" s="2">
        <v>1773</v>
      </c>
      <c r="CL34" s="2">
        <v>1160115</v>
      </c>
      <c r="CM34" s="4">
        <v>84.903586781474075</v>
      </c>
      <c r="CN34" s="8">
        <v>0.5555438498532983</v>
      </c>
      <c r="CO34" s="8"/>
      <c r="CP34" s="3">
        <v>18.159917790233848</v>
      </c>
      <c r="CQ34" s="3">
        <v>0</v>
      </c>
      <c r="CR34" s="3">
        <v>0</v>
      </c>
      <c r="CS34" s="28">
        <v>46.297615979204032</v>
      </c>
      <c r="CT34" s="28">
        <v>0</v>
      </c>
      <c r="CU34" s="28">
        <v>6.9596268745296204</v>
      </c>
      <c r="CV34" s="28">
        <v>11.408403611398764</v>
      </c>
      <c r="CW34" s="28">
        <v>18.845415718097307</v>
      </c>
      <c r="CX34" s="28">
        <v>5.3851397056444901</v>
      </c>
      <c r="CY34" s="28">
        <v>15.039877188578771</v>
      </c>
      <c r="CZ34" s="28">
        <v>9.20265774047032</v>
      </c>
      <c r="DA34" s="28">
        <v>26.426602477151494</v>
      </c>
      <c r="DB34" s="28">
        <v>20.442409526144374</v>
      </c>
      <c r="DC34" s="28">
        <v>19.066662349793649</v>
      </c>
      <c r="DD34" s="28">
        <v>36.815084187865409</v>
      </c>
      <c r="DE34" s="28">
        <v>0</v>
      </c>
      <c r="DF34" s="28">
        <v>0</v>
      </c>
      <c r="DG34" s="28">
        <v>0.10628376871502425</v>
      </c>
      <c r="DH34" s="28">
        <v>0</v>
      </c>
      <c r="DI34" s="28"/>
      <c r="DJ34" s="3">
        <v>179.5</v>
      </c>
      <c r="DK34" s="3">
        <v>198.8</v>
      </c>
      <c r="DL34" s="35">
        <v>215.7</v>
      </c>
      <c r="DM34" s="3">
        <v>208.7</v>
      </c>
      <c r="DN34" s="1">
        <v>0.16782568382012053</v>
      </c>
      <c r="DO34" s="1">
        <v>6.6000000000000003E-2</v>
      </c>
      <c r="DP34" s="28"/>
      <c r="DQ34" t="s">
        <v>298</v>
      </c>
      <c r="DR34">
        <v>70</v>
      </c>
      <c r="DS34">
        <v>119</v>
      </c>
      <c r="DT34" s="28"/>
      <c r="DU34" s="2">
        <v>879593</v>
      </c>
      <c r="DV34" s="43">
        <v>67.7</v>
      </c>
      <c r="DW34" s="43">
        <v>5.2</v>
      </c>
      <c r="DX34" s="43">
        <v>5</v>
      </c>
      <c r="DY34" s="43">
        <v>2.6</v>
      </c>
      <c r="DZ34" s="43">
        <v>3.7</v>
      </c>
      <c r="EA34" s="43">
        <v>14.6</v>
      </c>
      <c r="EB34" s="43">
        <v>1.1000000000000001</v>
      </c>
      <c r="EC3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525.6</v>
      </c>
      <c r="ED34" s="43">
        <v>0.1</v>
      </c>
      <c r="EE34" s="43">
        <v>3.4</v>
      </c>
      <c r="EF34" s="43">
        <v>7.1</v>
      </c>
      <c r="EG34" s="43">
        <v>16.3</v>
      </c>
      <c r="EH34" s="43">
        <v>26.6</v>
      </c>
      <c r="EI34" s="43">
        <v>25.6</v>
      </c>
      <c r="EJ34" s="43">
        <v>20.8</v>
      </c>
      <c r="EK34" s="2">
        <v>571324</v>
      </c>
      <c r="EL34" s="1">
        <v>0.64953222683673018</v>
      </c>
      <c r="EM34" s="28"/>
      <c r="EN34" s="48">
        <v>3</v>
      </c>
      <c r="EO34" s="28" t="s">
        <v>541</v>
      </c>
      <c r="EP34" s="28" t="s">
        <v>542</v>
      </c>
      <c r="EQ34" s="28" t="s">
        <v>543</v>
      </c>
      <c r="ER34" s="28"/>
      <c r="ES34" s="28"/>
      <c r="ET34" s="28"/>
      <c r="EU34" s="28"/>
      <c r="EV34" s="28"/>
      <c r="EW34" s="28"/>
      <c r="EX34" s="28"/>
    </row>
    <row r="35" spans="1:154" x14ac:dyDescent="0.3">
      <c r="A35" t="s">
        <v>138</v>
      </c>
      <c r="B35" t="s">
        <v>425</v>
      </c>
      <c r="C35" t="s">
        <v>12</v>
      </c>
      <c r="D35" s="2"/>
      <c r="E35" s="2"/>
      <c r="F35" s="2"/>
      <c r="H35" s="2">
        <v>4749008</v>
      </c>
      <c r="I35" s="12">
        <v>9.5399999999999999E-2</v>
      </c>
      <c r="K35" s="50">
        <v>3515933</v>
      </c>
      <c r="L35" s="51">
        <v>513.79660716574745</v>
      </c>
      <c r="M35" s="51">
        <v>12.073984898771732</v>
      </c>
      <c r="N35" s="51">
        <v>6843.0444089440689</v>
      </c>
      <c r="O35" t="s">
        <v>658</v>
      </c>
      <c r="P35" s="51"/>
      <c r="Q35" s="2">
        <v>1831899</v>
      </c>
      <c r="R35" s="2">
        <v>445778</v>
      </c>
      <c r="S35" s="2">
        <f>Table1113[[#This Row],[Sum of Biden]]+Table1113[[#This Row],[Sum of Trump]]</f>
        <v>2277677</v>
      </c>
      <c r="T35" s="2">
        <v>2324491</v>
      </c>
      <c r="U35" s="1">
        <f>Table1113[[#This Row],[Total with Other]]/Table1113[[#This Row],[Sum of Population (2020)]]</f>
        <v>0.48946874799958223</v>
      </c>
      <c r="V35" s="1">
        <f>Table1113[[#This Row],[Total with Other]]/(Table1113[[#This Row],[18+]]*Table1113[[#This Row],[Sum of Population (2020)]])</f>
        <v>0.60928848093007482</v>
      </c>
      <c r="W35" s="1">
        <f>Table1113[[#This Row],[Sum of Biden]]/Table1113[[#This Row],[2 Party Vote]]</f>
        <v>0.80428392612297528</v>
      </c>
      <c r="X35" s="1">
        <f>Table1113[[#This Row],[Sum of Trump]]/Table1113[[#This Row],[2 Party Vote]]</f>
        <v>0.19571607387702469</v>
      </c>
      <c r="Y35" s="1">
        <f>Table1113[[#This Row],[Trump %]]-Table1113[[#This Row],[Biden %]]</f>
        <v>-0.60856785224595056</v>
      </c>
      <c r="Z35" s="1">
        <v>0.29160000000000003</v>
      </c>
      <c r="AB35" s="1">
        <v>0.36177134256248883</v>
      </c>
      <c r="AC35" s="1">
        <v>0.2287227143015973</v>
      </c>
      <c r="AD35" s="1">
        <v>6.8095273791916128E-2</v>
      </c>
      <c r="AE35" s="1">
        <v>0.27231139640110102</v>
      </c>
      <c r="AF35" s="1">
        <v>2.0699059677305241E-3</v>
      </c>
      <c r="AG35" s="1">
        <v>6.6266470808219319E-3</v>
      </c>
      <c r="AH35" s="1">
        <v>6.9557684467998369E-3</v>
      </c>
      <c r="AI35" s="1">
        <v>5.3446951447544411E-2</v>
      </c>
      <c r="AJ3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1.6689119925723768</v>
      </c>
      <c r="AK3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1.6705561974971948</v>
      </c>
      <c r="AL35" s="4"/>
      <c r="AM35" s="1">
        <v>5.2371358397374779E-2</v>
      </c>
      <c r="AN35" s="1">
        <v>9.9169552883465351E-2</v>
      </c>
      <c r="AO35" s="1">
        <v>4.5114263863105727E-2</v>
      </c>
      <c r="AP35" s="1">
        <f>SUM(Table1113[[#This Row],[0 to 5]:[14 to 17]])</f>
        <v>0.19665517514394587</v>
      </c>
      <c r="AQ35" s="1">
        <v>0.80334482485605418</v>
      </c>
      <c r="AR35" s="1">
        <v>7.5116108458861297E-2</v>
      </c>
      <c r="AS35" s="1">
        <v>0.30815340803805763</v>
      </c>
      <c r="AT35" s="1">
        <v>0.26161547843254845</v>
      </c>
      <c r="AU35" s="1">
        <v>0.15845982992658678</v>
      </c>
      <c r="AV35" s="38">
        <v>39.299999999999997</v>
      </c>
      <c r="AX35" s="2">
        <v>357364</v>
      </c>
      <c r="AY35" s="2">
        <v>520480</v>
      </c>
      <c r="AZ35" s="2">
        <v>807844</v>
      </c>
      <c r="BA35" s="2">
        <v>1731798</v>
      </c>
      <c r="BB35" s="2">
        <f>SUM(Table1113[[#This Row],[Sum of Less than a high school diploma]:[Sum of Bachelor''s degree or higher]])</f>
        <v>3417486</v>
      </c>
      <c r="BC35" s="1">
        <f>Table1113[[#This Row],[Sum of Less than a high school diploma]]/Table1113[[#This Row],[Sum]]</f>
        <v>0.10456926524351526</v>
      </c>
      <c r="BD35" s="1">
        <f>Table1113[[#This Row],[Sum of High school diploma only]]/Table1113[[#This Row],[Sum]]</f>
        <v>0.15229908769194667</v>
      </c>
      <c r="BE35" s="1">
        <f>Table1113[[#This Row],[Sum of Some college or associate''s degree]]/Table1113[[#This Row],[Sum]]</f>
        <v>0.23638545995506638</v>
      </c>
      <c r="BF35" s="1">
        <f>Table1113[[#This Row],[Sum of Bachelor''s degree or higher]]/Table1113[[#This Row],[Sum]]</f>
        <v>0.50674618710947172</v>
      </c>
      <c r="BG35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3.1453085689304947</v>
      </c>
      <c r="BH35" s="4"/>
      <c r="BI35" s="2">
        <v>2388758</v>
      </c>
      <c r="BJ35" s="8">
        <v>0.50300146893835518</v>
      </c>
      <c r="BK35" s="7">
        <v>22.3</v>
      </c>
      <c r="BL35" s="7">
        <v>34.1</v>
      </c>
      <c r="BM35" s="38">
        <v>64.599999999999994</v>
      </c>
      <c r="BN35" s="38">
        <v>55.5</v>
      </c>
      <c r="BO35" s="38">
        <v>9.1999999999999993</v>
      </c>
      <c r="BP35" s="38">
        <v>16</v>
      </c>
      <c r="BQ35" s="38">
        <v>4.5999999999999996</v>
      </c>
      <c r="BR35" s="38">
        <v>1.7</v>
      </c>
      <c r="BS35" s="38">
        <v>2.1</v>
      </c>
      <c r="BT35" s="7">
        <v>11</v>
      </c>
      <c r="BU35" s="4"/>
      <c r="BV35" s="2">
        <v>525830668</v>
      </c>
      <c r="BW35" s="4">
        <v>110.72431716265797</v>
      </c>
      <c r="BX35" s="2">
        <v>111050</v>
      </c>
      <c r="BY35" s="4">
        <v>117.369</v>
      </c>
      <c r="BZ35" s="4"/>
      <c r="CA35" s="4">
        <v>61.7</v>
      </c>
      <c r="CB35" s="4">
        <v>50.6</v>
      </c>
      <c r="CC35" s="4">
        <v>56.1</v>
      </c>
      <c r="CD35" s="4">
        <v>20.64</v>
      </c>
      <c r="CE35" s="4">
        <v>0</v>
      </c>
      <c r="CF35" s="4">
        <v>18386</v>
      </c>
      <c r="CG35" s="4"/>
      <c r="CH35" s="14">
        <v>1</v>
      </c>
      <c r="CI35" s="32">
        <v>1</v>
      </c>
      <c r="CJ35" s="4"/>
      <c r="CK35" s="2">
        <v>2917</v>
      </c>
      <c r="CL35" s="2">
        <v>1836747</v>
      </c>
      <c r="CM35" s="4">
        <v>61.423354098371696</v>
      </c>
      <c r="CN35" s="8">
        <v>0.38676435162880329</v>
      </c>
      <c r="CO35" s="8"/>
      <c r="CP35" s="3">
        <v>31.967942720743704</v>
      </c>
      <c r="CQ35" s="3">
        <v>0.14384995210541923</v>
      </c>
      <c r="CR35" s="3">
        <v>3.8040180631988023</v>
      </c>
      <c r="CS35" s="28">
        <v>0</v>
      </c>
      <c r="CT35" s="28">
        <v>18.175403466349749</v>
      </c>
      <c r="CU35" s="28">
        <v>32.226259678054284</v>
      </c>
      <c r="CV35" s="28">
        <v>5.0793459459873942</v>
      </c>
      <c r="CW35" s="28">
        <v>9.0914704152546157</v>
      </c>
      <c r="CX35" s="28">
        <v>0</v>
      </c>
      <c r="CY35" s="28">
        <v>3.1529053448520274</v>
      </c>
      <c r="CZ35" s="28">
        <v>10.126842206018956</v>
      </c>
      <c r="DA35" s="28">
        <v>12.341706230481689</v>
      </c>
      <c r="DB35" s="28">
        <v>10.842806155021748</v>
      </c>
      <c r="DC35" s="28">
        <v>3.3351625852901647</v>
      </c>
      <c r="DD35" s="28">
        <v>11.274964254739928</v>
      </c>
      <c r="DE35" s="28">
        <v>13.510779253763941</v>
      </c>
      <c r="DF35" s="28">
        <v>0</v>
      </c>
      <c r="DG35" s="28">
        <v>16.552978624859122</v>
      </c>
      <c r="DH35" s="28">
        <v>18.175403466349749</v>
      </c>
      <c r="DI35" s="28"/>
      <c r="DJ35" s="3">
        <v>1100</v>
      </c>
      <c r="DK35" s="3">
        <v>1320</v>
      </c>
      <c r="DL35" s="35">
        <v>1375</v>
      </c>
      <c r="DM35" s="3">
        <v>1230</v>
      </c>
      <c r="DN35" s="1">
        <v>0.19999999999999996</v>
      </c>
      <c r="DO35" s="1">
        <v>-6.0999999999999999E-2</v>
      </c>
      <c r="DP35" s="28"/>
      <c r="DQ35" t="s">
        <v>296</v>
      </c>
      <c r="DR35">
        <v>3</v>
      </c>
      <c r="DS35">
        <v>3</v>
      </c>
      <c r="DT35" s="28"/>
      <c r="DU35" s="2">
        <v>1716654</v>
      </c>
      <c r="DV35" s="43">
        <v>50.6</v>
      </c>
      <c r="DW35" s="43">
        <v>9.6999999999999993</v>
      </c>
      <c r="DX35" s="43">
        <v>4.0999999999999996</v>
      </c>
      <c r="DY35" s="43">
        <v>6.5</v>
      </c>
      <c r="DZ35" s="43">
        <v>6</v>
      </c>
      <c r="EA35" s="43">
        <v>22</v>
      </c>
      <c r="EB35" s="43">
        <v>1.1000000000000001</v>
      </c>
      <c r="EC3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511.4</v>
      </c>
      <c r="ED35" s="43">
        <v>0.1</v>
      </c>
      <c r="EE35" s="43">
        <v>4.3</v>
      </c>
      <c r="EF35" s="43">
        <v>7.7</v>
      </c>
      <c r="EG35" s="43">
        <v>19.3</v>
      </c>
      <c r="EH35" s="43">
        <v>28.1</v>
      </c>
      <c r="EI35" s="43">
        <v>21.6</v>
      </c>
      <c r="EJ35" s="43">
        <v>18.899999999999999</v>
      </c>
      <c r="EK35" s="2">
        <v>947261</v>
      </c>
      <c r="EL35" s="1">
        <v>0.55180659585449365</v>
      </c>
      <c r="EM35" s="28"/>
      <c r="EN35" s="48">
        <v>4</v>
      </c>
      <c r="EO35" s="28" t="s">
        <v>642</v>
      </c>
      <c r="EP35" s="28" t="s">
        <v>623</v>
      </c>
      <c r="EQ35" s="28" t="s">
        <v>624</v>
      </c>
      <c r="ER35" s="28"/>
      <c r="ES35" s="28"/>
      <c r="ET35" s="28"/>
      <c r="EU35" s="28"/>
      <c r="EV35" s="28"/>
      <c r="EW35" s="28"/>
      <c r="EX35" s="28"/>
    </row>
    <row r="36" spans="1:154" x14ac:dyDescent="0.3">
      <c r="A36" t="s">
        <v>160</v>
      </c>
      <c r="B36" t="s">
        <v>373</v>
      </c>
      <c r="C36" t="s">
        <v>14</v>
      </c>
      <c r="D36" s="2"/>
      <c r="E36" s="2"/>
      <c r="F36" s="2"/>
      <c r="H36" s="2">
        <v>2111040</v>
      </c>
      <c r="I36" s="12">
        <v>0.1182</v>
      </c>
      <c r="K36" s="2">
        <v>1699881</v>
      </c>
      <c r="L36" s="51">
        <v>722.54841721274386</v>
      </c>
      <c r="M36" s="51">
        <v>9.9880613346471101</v>
      </c>
      <c r="N36" s="51">
        <v>2352.618813500902</v>
      </c>
      <c r="O36" s="51"/>
      <c r="P36" s="51"/>
      <c r="Q36" s="2">
        <v>460951</v>
      </c>
      <c r="R36" s="2">
        <v>483480</v>
      </c>
      <c r="S36" s="2">
        <f>Table1113[[#This Row],[Sum of Biden]]+Table1113[[#This Row],[Sum of Trump]]</f>
        <v>944431</v>
      </c>
      <c r="T36" s="2">
        <v>964693</v>
      </c>
      <c r="U36" s="1">
        <f>Table1113[[#This Row],[Total with Other]]/Table1113[[#This Row],[Sum of Population (2020)]]</f>
        <v>0.45697523495528269</v>
      </c>
      <c r="V36" s="1">
        <f>Table1113[[#This Row],[Total with Other]]/(Table1113[[#This Row],[18+]]*Table1113[[#This Row],[Sum of Population (2020)]])</f>
        <v>0.60627712225242347</v>
      </c>
      <c r="W36" s="1">
        <f>Table1113[[#This Row],[Sum of Biden]]/Table1113[[#This Row],[2 Party Vote]]</f>
        <v>0.48807271256449652</v>
      </c>
      <c r="X36" s="1">
        <f>Table1113[[#This Row],[Sum of Trump]]/Table1113[[#This Row],[2 Party Vote]]</f>
        <v>0.51192728743550353</v>
      </c>
      <c r="Y36" s="1">
        <f>Table1113[[#This Row],[Trump %]]-Table1113[[#This Row],[Biden %]]</f>
        <v>2.3854574871007006E-2</v>
      </c>
      <c r="Z36" s="1">
        <v>-0.16059999999999999</v>
      </c>
      <c r="AB36" s="1">
        <v>0.68166922464756707</v>
      </c>
      <c r="AC36" s="1">
        <v>8.4217731544641503E-2</v>
      </c>
      <c r="AD36" s="1">
        <v>0.14844626345308473</v>
      </c>
      <c r="AE36" s="1">
        <v>3.8454979536152796E-2</v>
      </c>
      <c r="AF36" s="1">
        <v>1.6868462937698954E-3</v>
      </c>
      <c r="AG36" s="1">
        <v>3.6901242989237533E-4</v>
      </c>
      <c r="AH36" s="1">
        <v>4.5617326057298775E-3</v>
      </c>
      <c r="AI36" s="1">
        <v>4.0594209489161738E-2</v>
      </c>
      <c r="AJ3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1.4575032955802765</v>
      </c>
      <c r="AK3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1.4549736306732504</v>
      </c>
      <c r="AL36" s="4"/>
      <c r="AM36" s="1">
        <v>6.4109633166590879E-2</v>
      </c>
      <c r="AN36" s="1">
        <v>0.12601845535849629</v>
      </c>
      <c r="AO36" s="1">
        <v>5.6132048658481128E-2</v>
      </c>
      <c r="AP36" s="1">
        <f>SUM(Table1113[[#This Row],[0 to 5]:[14 to 17]])</f>
        <v>0.24626013718356829</v>
      </c>
      <c r="AQ36" s="1">
        <v>0.75373986281643168</v>
      </c>
      <c r="AR36" s="1">
        <v>8.6428016522661813E-2</v>
      </c>
      <c r="AS36" s="1">
        <v>0.27834906017886918</v>
      </c>
      <c r="AT36" s="1">
        <v>0.24966604138244658</v>
      </c>
      <c r="AU36" s="1">
        <v>0.13929674473245415</v>
      </c>
      <c r="AV36" s="38">
        <v>36.700000000000003</v>
      </c>
      <c r="AX36" s="2">
        <v>133480</v>
      </c>
      <c r="AY36" s="2">
        <v>376524</v>
      </c>
      <c r="AZ36" s="2">
        <v>369820</v>
      </c>
      <c r="BA36" s="2">
        <v>486393</v>
      </c>
      <c r="BB36" s="2">
        <f>SUM(Table1113[[#This Row],[Sum of Less than a high school diploma]:[Sum of Bachelor''s degree or higher]])</f>
        <v>1366217</v>
      </c>
      <c r="BC36" s="1">
        <f>Table1113[[#This Row],[Sum of Less than a high school diploma]]/Table1113[[#This Row],[Sum]]</f>
        <v>9.7700438510134185E-2</v>
      </c>
      <c r="BD36" s="1">
        <f>Table1113[[#This Row],[Sum of High school diploma only]]/Table1113[[#This Row],[Sum]]</f>
        <v>0.27559604367388196</v>
      </c>
      <c r="BE36" s="1">
        <f>Table1113[[#This Row],[Sum of Some college or associate''s degree]]/Table1113[[#This Row],[Sum]]</f>
        <v>0.27068906330399928</v>
      </c>
      <c r="BF36" s="1">
        <f>Table1113[[#This Row],[Sum of Bachelor''s degree or higher]]/Table1113[[#This Row],[Sum]]</f>
        <v>0.35601445451198455</v>
      </c>
      <c r="BG3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2.8850175338178339</v>
      </c>
      <c r="BH36" s="4"/>
      <c r="BI36" s="2">
        <v>1010442</v>
      </c>
      <c r="BJ36" s="8">
        <v>0.47864654388358346</v>
      </c>
      <c r="BK36" s="7">
        <v>2.6000000000000005</v>
      </c>
      <c r="BL36" s="7">
        <v>25.3</v>
      </c>
      <c r="BM36" s="38">
        <v>89.1</v>
      </c>
      <c r="BN36" s="38">
        <v>80.8</v>
      </c>
      <c r="BO36" s="38">
        <v>8.1999999999999993</v>
      </c>
      <c r="BP36" s="38">
        <v>0.8</v>
      </c>
      <c r="BQ36" s="38">
        <v>1.6</v>
      </c>
      <c r="BR36" s="38">
        <v>0.2</v>
      </c>
      <c r="BS36" s="38">
        <v>0.9</v>
      </c>
      <c r="BT36" s="7">
        <v>7.5</v>
      </c>
      <c r="BU36" s="4"/>
      <c r="BV36" s="2">
        <v>125389310</v>
      </c>
      <c r="BW36" s="4">
        <v>59.396937054721846</v>
      </c>
      <c r="BX36" s="2">
        <v>60431</v>
      </c>
      <c r="BY36" s="4">
        <v>94.704999999999998</v>
      </c>
      <c r="BZ36" s="4"/>
      <c r="CA36" s="4">
        <v>62.8</v>
      </c>
      <c r="CB36" s="4">
        <v>44.5</v>
      </c>
      <c r="CC36" s="4">
        <v>53.6</v>
      </c>
      <c r="CD36" s="4">
        <v>43.63</v>
      </c>
      <c r="CE36" s="4">
        <v>25.5</v>
      </c>
      <c r="CF36" s="4">
        <v>14759.63</v>
      </c>
      <c r="CG36" s="4"/>
      <c r="CH36" s="14">
        <v>98</v>
      </c>
      <c r="CI36" s="32">
        <v>61</v>
      </c>
      <c r="CJ36" s="4"/>
      <c r="CK36" s="2">
        <v>1992</v>
      </c>
      <c r="CL36" s="2">
        <v>919501</v>
      </c>
      <c r="CM36" s="4">
        <v>94.361073215097775</v>
      </c>
      <c r="CN36" s="8">
        <v>0.43556777701985749</v>
      </c>
      <c r="CO36" s="8"/>
      <c r="CP36" s="3">
        <v>13.873968843145258</v>
      </c>
      <c r="CQ36" s="3">
        <v>0</v>
      </c>
      <c r="CR36" s="3">
        <v>0</v>
      </c>
      <c r="CS36" s="28">
        <v>23.947780016870482</v>
      </c>
      <c r="CT36" s="28">
        <v>5.9479465588390301</v>
      </c>
      <c r="CU36" s="28">
        <v>7.4453378403016446</v>
      </c>
      <c r="CV36" s="28">
        <v>6.997570727166778</v>
      </c>
      <c r="CW36" s="28">
        <v>10.741236551351715</v>
      </c>
      <c r="CX36" s="28">
        <v>3.5631328345591098</v>
      </c>
      <c r="CY36" s="28">
        <v>18.102366658377289</v>
      </c>
      <c r="CZ36" s="28">
        <v>6.0573504236049098</v>
      </c>
      <c r="DA36" s="28">
        <v>22.769221027678249</v>
      </c>
      <c r="DB36" s="28">
        <v>10.09184882416344</v>
      </c>
      <c r="DC36" s="28">
        <v>23.946077634520186</v>
      </c>
      <c r="DD36" s="28">
        <v>27.891704018424591</v>
      </c>
      <c r="DE36" s="28">
        <v>0</v>
      </c>
      <c r="DF36" s="28">
        <v>0</v>
      </c>
      <c r="DG36" s="28">
        <v>0.70674503557518997</v>
      </c>
      <c r="DH36" s="28">
        <v>5.9479465588390301</v>
      </c>
      <c r="DI36" s="28"/>
      <c r="DJ36" s="3">
        <v>227.6</v>
      </c>
      <c r="DK36" s="3">
        <v>260.5</v>
      </c>
      <c r="DL36" s="35">
        <v>294.60000000000002</v>
      </c>
      <c r="DM36" s="3">
        <v>297.2</v>
      </c>
      <c r="DN36" s="1">
        <v>0.22742701968771228</v>
      </c>
      <c r="DO36" s="1">
        <v>0.104</v>
      </c>
      <c r="DP36" s="28"/>
      <c r="DQ36" t="s">
        <v>297</v>
      </c>
      <c r="DR36">
        <v>42</v>
      </c>
      <c r="DS36">
        <v>67</v>
      </c>
      <c r="DT36" s="28"/>
      <c r="DU36" s="2">
        <v>809970</v>
      </c>
      <c r="DV36" s="43">
        <v>71.3</v>
      </c>
      <c r="DW36" s="43">
        <v>5.6</v>
      </c>
      <c r="DX36" s="43">
        <v>1.6</v>
      </c>
      <c r="DY36" s="43">
        <v>3.9</v>
      </c>
      <c r="DZ36" s="43">
        <v>5.9</v>
      </c>
      <c r="EA36" s="43">
        <v>9.4</v>
      </c>
      <c r="EB36" s="43">
        <v>2.2000000000000002</v>
      </c>
      <c r="EC3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450.30000000000007</v>
      </c>
      <c r="ED36" s="43">
        <v>0.2</v>
      </c>
      <c r="EE36" s="43">
        <v>8.9</v>
      </c>
      <c r="EF36" s="43">
        <v>15.6</v>
      </c>
      <c r="EG36" s="43">
        <v>27.5</v>
      </c>
      <c r="EH36" s="43">
        <v>22.6</v>
      </c>
      <c r="EI36" s="43">
        <v>13.9</v>
      </c>
      <c r="EJ36" s="43">
        <v>11.3</v>
      </c>
      <c r="EK36" s="2">
        <v>534756</v>
      </c>
      <c r="EL36" s="1">
        <v>0.66021704507574352</v>
      </c>
      <c r="EM36" s="28"/>
      <c r="EN36" s="48">
        <v>2</v>
      </c>
      <c r="EO36" s="28"/>
      <c r="EP36" s="28" t="s">
        <v>564</v>
      </c>
      <c r="EQ36" s="28" t="s">
        <v>565</v>
      </c>
      <c r="ER36" s="28"/>
      <c r="ES36" s="28"/>
      <c r="ET36" s="28"/>
      <c r="EU36" s="28"/>
      <c r="EV36" s="28"/>
      <c r="EW36" s="28"/>
      <c r="EX36" s="28"/>
    </row>
    <row r="37" spans="1:154" x14ac:dyDescent="0.3">
      <c r="A37" t="s">
        <v>168</v>
      </c>
      <c r="B37" t="s">
        <v>390</v>
      </c>
      <c r="C37" t="s">
        <v>38</v>
      </c>
      <c r="D37" s="2" t="s">
        <v>43</v>
      </c>
      <c r="E37" s="2" t="s">
        <v>44</v>
      </c>
      <c r="F37" s="2"/>
      <c r="H37" s="2">
        <v>1337779</v>
      </c>
      <c r="I37" s="12">
        <v>1.6500000000000001E-2</v>
      </c>
      <c r="K37" s="2">
        <v>1056190</v>
      </c>
      <c r="L37" s="51">
        <v>491.26714486708045</v>
      </c>
      <c r="M37" s="51">
        <v>3.5666763707013316</v>
      </c>
      <c r="N37" s="51">
        <v>2149.930055440137</v>
      </c>
      <c r="O37" s="51"/>
      <c r="P37" s="51"/>
      <c r="Q37" s="2">
        <v>311568</v>
      </c>
      <c r="R37" s="2">
        <v>236569</v>
      </c>
      <c r="S37" s="2">
        <f>Table1113[[#This Row],[Sum of Biden]]+Table1113[[#This Row],[Sum of Trump]]</f>
        <v>548137</v>
      </c>
      <c r="T37" s="2">
        <v>557458</v>
      </c>
      <c r="U37" s="1">
        <f>Table1113[[#This Row],[Total with Other]]/Table1113[[#This Row],[Sum of Population (2020)]]</f>
        <v>0.41670410434010402</v>
      </c>
      <c r="V37" s="1">
        <f>Table1113[[#This Row],[Total with Other]]/(Table1113[[#This Row],[18+]]*Table1113[[#This Row],[Sum of Population (2020)]])</f>
        <v>0.55480437069496602</v>
      </c>
      <c r="W37" s="1">
        <f>Table1113[[#This Row],[Sum of Biden]]/Table1113[[#This Row],[2 Party Vote]]</f>
        <v>0.56841264136520619</v>
      </c>
      <c r="X37" s="1">
        <f>Table1113[[#This Row],[Sum of Trump]]/Table1113[[#This Row],[2 Party Vote]]</f>
        <v>0.43158735863479386</v>
      </c>
      <c r="Y37" s="1">
        <f>Table1113[[#This Row],[Trump %]]-Table1113[[#This Row],[Biden %]]</f>
        <v>-0.13682528273041233</v>
      </c>
      <c r="Z37" s="1">
        <v>-0.2321</v>
      </c>
      <c r="AB37" s="1">
        <v>0.4132169812801666</v>
      </c>
      <c r="AC37" s="1">
        <v>7.0974353760972483E-2</v>
      </c>
      <c r="AD37" s="1">
        <v>0.45543770682601536</v>
      </c>
      <c r="AE37" s="1">
        <v>2.4018167425262318E-2</v>
      </c>
      <c r="AF37" s="1">
        <v>1.7439352837800564E-3</v>
      </c>
      <c r="AG37" s="1">
        <v>3.6478371988198349E-4</v>
      </c>
      <c r="AH37" s="1">
        <v>3.6530697521787977E-3</v>
      </c>
      <c r="AI37" s="1">
        <v>3.0591001951742403E-2</v>
      </c>
      <c r="AJ3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1.5798580150905288</v>
      </c>
      <c r="AK3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1.5782971450459615</v>
      </c>
      <c r="AL37" s="4"/>
      <c r="AM37" s="1">
        <v>6.5918212200968926E-2</v>
      </c>
      <c r="AN37" s="1">
        <v>0.12708078090626329</v>
      </c>
      <c r="AO37" s="1">
        <v>5.591805522436815E-2</v>
      </c>
      <c r="AP37" s="1">
        <f>SUM(Table1113[[#This Row],[0 to 5]:[14 to 17]])</f>
        <v>0.24891704833160039</v>
      </c>
      <c r="AQ37" s="1">
        <v>0.75108295166839967</v>
      </c>
      <c r="AR37" s="1">
        <v>8.8279902734308136E-2</v>
      </c>
      <c r="AS37" s="1">
        <v>0.26876487072976929</v>
      </c>
      <c r="AT37" s="1">
        <v>0.25072377425568798</v>
      </c>
      <c r="AU37" s="1">
        <v>0.14331440394863426</v>
      </c>
      <c r="AV37" s="38">
        <v>36.6</v>
      </c>
      <c r="AX37" s="2">
        <v>100149</v>
      </c>
      <c r="AY37" s="2">
        <v>257748</v>
      </c>
      <c r="AZ37" s="2">
        <v>273424</v>
      </c>
      <c r="BA37" s="2">
        <v>255775</v>
      </c>
      <c r="BB37" s="2">
        <f>SUM(Table1113[[#This Row],[Sum of Less than a high school diploma]:[Sum of Bachelor''s degree or higher]])</f>
        <v>887096</v>
      </c>
      <c r="BC37" s="1">
        <f>Table1113[[#This Row],[Sum of Less than a high school diploma]]/Table1113[[#This Row],[Sum]]</f>
        <v>0.11289533489047408</v>
      </c>
      <c r="BD37" s="1">
        <f>Table1113[[#This Row],[Sum of High school diploma only]]/Table1113[[#This Row],[Sum]]</f>
        <v>0.29055254448222062</v>
      </c>
      <c r="BE37" s="1">
        <f>Table1113[[#This Row],[Sum of Some college or associate''s degree]]/Table1113[[#This Row],[Sum]]</f>
        <v>0.30822368717703608</v>
      </c>
      <c r="BF37" s="1">
        <f>Table1113[[#This Row],[Sum of Bachelor''s degree or higher]]/Table1113[[#This Row],[Sum]]</f>
        <v>0.28832843345026921</v>
      </c>
      <c r="BG3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2.7719852191871004</v>
      </c>
      <c r="BH37" s="4"/>
      <c r="BI37" s="2">
        <v>610435</v>
      </c>
      <c r="BJ37" s="8">
        <v>0.45630481566835779</v>
      </c>
      <c r="BK37" s="7">
        <v>1.7000000000000002</v>
      </c>
      <c r="BL37" s="7">
        <v>24.4</v>
      </c>
      <c r="BM37" s="38">
        <v>93.2</v>
      </c>
      <c r="BN37" s="38">
        <v>83.8</v>
      </c>
      <c r="BO37" s="38">
        <v>9.4</v>
      </c>
      <c r="BP37" s="38">
        <v>0.7</v>
      </c>
      <c r="BQ37" s="38">
        <v>0.9</v>
      </c>
      <c r="BR37" s="38">
        <v>0.1</v>
      </c>
      <c r="BS37" s="38">
        <v>1</v>
      </c>
      <c r="BT37" s="7">
        <v>4.0999999999999996</v>
      </c>
      <c r="BU37" s="4"/>
      <c r="BV37" s="2">
        <v>65803718</v>
      </c>
      <c r="BW37" s="4">
        <v>49.188780807592288</v>
      </c>
      <c r="BX37" s="2">
        <v>51155</v>
      </c>
      <c r="BY37" s="4">
        <v>92.718999999999994</v>
      </c>
      <c r="BZ37" s="4"/>
      <c r="CA37" s="4">
        <v>72.099999999999994</v>
      </c>
      <c r="CB37" s="4">
        <v>50.2</v>
      </c>
      <c r="CC37" s="4">
        <v>61.1</v>
      </c>
      <c r="CD37" s="4">
        <v>57.18</v>
      </c>
      <c r="CE37" s="4">
        <v>2.8</v>
      </c>
      <c r="CF37" s="4">
        <v>16290.12</v>
      </c>
      <c r="CG37" s="4"/>
      <c r="CH37" s="14">
        <v>196</v>
      </c>
      <c r="CI37" s="32">
        <v>95</v>
      </c>
      <c r="CJ37" s="4"/>
      <c r="CK37" s="2">
        <v>2193</v>
      </c>
      <c r="CL37" s="2">
        <v>861155</v>
      </c>
      <c r="CM37" s="4">
        <v>163.92842166007986</v>
      </c>
      <c r="CN37" s="8">
        <v>0.64371992683395385</v>
      </c>
      <c r="CO37" s="8"/>
      <c r="CP37" s="3">
        <v>32.987443003149799</v>
      </c>
      <c r="CQ37" s="3">
        <v>0</v>
      </c>
      <c r="CR37" s="3">
        <v>0</v>
      </c>
      <c r="CS37" s="28">
        <v>0</v>
      </c>
      <c r="CT37" s="28">
        <v>7.837937306274827</v>
      </c>
      <c r="CU37" s="28">
        <v>22.242507970835295</v>
      </c>
      <c r="CV37" s="28">
        <v>15.088934364914028</v>
      </c>
      <c r="CW37" s="28">
        <v>45.343913074073903</v>
      </c>
      <c r="CX37" s="28">
        <v>6.9082144838989965</v>
      </c>
      <c r="CY37" s="28">
        <v>51.832437769452753</v>
      </c>
      <c r="CZ37" s="28">
        <v>7.470535054851088</v>
      </c>
      <c r="DA37" s="28">
        <v>22.891609889949894</v>
      </c>
      <c r="DB37" s="28">
        <v>39.036211173077419</v>
      </c>
      <c r="DC37" s="28">
        <v>17.41739655879211</v>
      </c>
      <c r="DD37" s="28">
        <v>48.376330620468174</v>
      </c>
      <c r="DE37" s="28">
        <v>0</v>
      </c>
      <c r="DF37" s="28">
        <v>0</v>
      </c>
      <c r="DG37" s="28">
        <v>2.7001870400252268</v>
      </c>
      <c r="DH37" s="28">
        <v>7.837937306274827</v>
      </c>
      <c r="DI37" s="28"/>
      <c r="DJ37" s="3">
        <v>221.2</v>
      </c>
      <c r="DK37" s="3">
        <v>248.7</v>
      </c>
      <c r="DL37" s="35">
        <v>271.60000000000002</v>
      </c>
      <c r="DM37" s="3">
        <v>254</v>
      </c>
      <c r="DN37" s="1">
        <v>0.18556701030927847</v>
      </c>
      <c r="DO37" s="1">
        <v>-2.5999999999999999E-2</v>
      </c>
      <c r="DP37" s="28"/>
      <c r="DQ37" t="s">
        <v>297</v>
      </c>
      <c r="DR37">
        <v>51</v>
      </c>
      <c r="DS37">
        <v>83</v>
      </c>
      <c r="DT37" s="28"/>
      <c r="DU37" s="2">
        <v>504665</v>
      </c>
      <c r="DV37" s="43">
        <v>72.900000000000006</v>
      </c>
      <c r="DW37" s="43">
        <v>3.3</v>
      </c>
      <c r="DX37" s="43">
        <v>1.6</v>
      </c>
      <c r="DY37" s="43">
        <v>4.2</v>
      </c>
      <c r="DZ37" s="43">
        <v>6.1</v>
      </c>
      <c r="EA37" s="43">
        <v>8.6</v>
      </c>
      <c r="EB37" s="43">
        <v>3.2</v>
      </c>
      <c r="EC3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443.40000000000003</v>
      </c>
      <c r="ED37" s="43">
        <v>0.1</v>
      </c>
      <c r="EE37" s="43">
        <v>6.4</v>
      </c>
      <c r="EF37" s="43">
        <v>15.5</v>
      </c>
      <c r="EG37" s="43">
        <v>31.3</v>
      </c>
      <c r="EH37" s="43">
        <v>26</v>
      </c>
      <c r="EI37" s="43">
        <v>16.100000000000001</v>
      </c>
      <c r="EJ37" s="43">
        <v>4.5999999999999996</v>
      </c>
      <c r="EK37" s="2">
        <v>306405</v>
      </c>
      <c r="EL37" s="1">
        <v>0.60714533403346771</v>
      </c>
      <c r="EM37" s="28"/>
      <c r="EN37" s="48">
        <v>1</v>
      </c>
      <c r="EO37" s="28"/>
      <c r="EP37" s="28"/>
      <c r="EQ37" s="28" t="s">
        <v>577</v>
      </c>
      <c r="ER37" s="28"/>
      <c r="ES37" s="28"/>
      <c r="ET37" s="28"/>
      <c r="EU37" s="28"/>
      <c r="EV37" s="28"/>
      <c r="EW37" s="28"/>
      <c r="EX37" s="28"/>
    </row>
    <row r="38" spans="1:154" x14ac:dyDescent="0.3">
      <c r="A38" t="s">
        <v>102</v>
      </c>
      <c r="B38" t="s">
        <v>392</v>
      </c>
      <c r="C38" t="s">
        <v>15</v>
      </c>
      <c r="D38" s="2"/>
      <c r="E38" s="2"/>
      <c r="F38" s="2"/>
      <c r="H38" s="2">
        <v>1574731</v>
      </c>
      <c r="I38" s="12">
        <v>1.21E-2</v>
      </c>
      <c r="K38" s="2">
        <v>1306795</v>
      </c>
      <c r="L38" s="51">
        <v>463.68236995692644</v>
      </c>
      <c r="M38" s="51">
        <v>10.083150964406013</v>
      </c>
      <c r="N38" s="51">
        <v>2818.2977932100248</v>
      </c>
      <c r="O38" s="51"/>
      <c r="P38" s="51"/>
      <c r="Q38" s="2">
        <v>474343</v>
      </c>
      <c r="R38" s="2">
        <v>388155</v>
      </c>
      <c r="S38" s="2">
        <f>Table1113[[#This Row],[Sum of Biden]]+Table1113[[#This Row],[Sum of Trump]]</f>
        <v>862498</v>
      </c>
      <c r="T38" s="2">
        <v>876523</v>
      </c>
      <c r="U38" s="1">
        <f>Table1113[[#This Row],[Total with Other]]/Table1113[[#This Row],[Sum of Population (2020)]]</f>
        <v>0.55661760643563885</v>
      </c>
      <c r="V38" s="1">
        <f>Table1113[[#This Row],[Total with Other]]/(Table1113[[#This Row],[18+]]*Table1113[[#This Row],[Sum of Population (2020)]])</f>
        <v>0.72343658437946201</v>
      </c>
      <c r="W38" s="1">
        <f>Table1113[[#This Row],[Sum of Biden]]/Table1113[[#This Row],[2 Party Vote]]</f>
        <v>0.54996417382996832</v>
      </c>
      <c r="X38" s="1">
        <f>Table1113[[#This Row],[Sum of Trump]]/Table1113[[#This Row],[2 Party Vote]]</f>
        <v>0.45003582617003168</v>
      </c>
      <c r="Y38" s="1">
        <f>Table1113[[#This Row],[Trump %]]-Table1113[[#This Row],[Biden %]]</f>
        <v>-9.9928347659936634E-2</v>
      </c>
      <c r="Z38" s="1">
        <v>6.3E-3</v>
      </c>
      <c r="AB38" s="1">
        <v>0.64119332127201412</v>
      </c>
      <c r="AC38" s="1">
        <v>0.1160687126880718</v>
      </c>
      <c r="AD38" s="1">
        <v>0.15889634483603865</v>
      </c>
      <c r="AE38" s="1">
        <v>4.1804600277761728E-2</v>
      </c>
      <c r="AF38" s="1">
        <v>3.2538890769280597E-3</v>
      </c>
      <c r="AG38" s="1">
        <v>2.6988736488962244E-4</v>
      </c>
      <c r="AH38" s="1">
        <v>3.883202908941273E-3</v>
      </c>
      <c r="AI38" s="1">
        <v>3.4630041575354778E-2</v>
      </c>
      <c r="AJ3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1.5063628656390184</v>
      </c>
      <c r="AK3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1.5059776992737479</v>
      </c>
      <c r="AL38" s="4"/>
      <c r="AM38" s="1">
        <v>6.0715766692851031E-2</v>
      </c>
      <c r="AN38" s="1">
        <v>0.11662817331976065</v>
      </c>
      <c r="AO38" s="1">
        <v>5.3248459578175575E-2</v>
      </c>
      <c r="AP38" s="1">
        <f>SUM(Table1113[[#This Row],[0 to 5]:[14 to 17]])</f>
        <v>0.23059239959078726</v>
      </c>
      <c r="AQ38" s="1">
        <v>0.76940760040921274</v>
      </c>
      <c r="AR38" s="1">
        <v>8.6784981053906987E-2</v>
      </c>
      <c r="AS38" s="1">
        <v>0.26782098021820872</v>
      </c>
      <c r="AT38" s="1">
        <v>0.2552181928215041</v>
      </c>
      <c r="AU38" s="1">
        <v>0.15958344631559296</v>
      </c>
      <c r="AV38" s="38">
        <v>38.299999999999997</v>
      </c>
      <c r="AX38" s="2">
        <v>88483</v>
      </c>
      <c r="AY38" s="2">
        <v>286387</v>
      </c>
      <c r="AZ38" s="2">
        <v>311043</v>
      </c>
      <c r="BA38" s="2">
        <v>387663</v>
      </c>
      <c r="BB38" s="2">
        <f>SUM(Table1113[[#This Row],[Sum of Less than a high school diploma]:[Sum of Bachelor''s degree or higher]])</f>
        <v>1073576</v>
      </c>
      <c r="BC38" s="1">
        <f>Table1113[[#This Row],[Sum of Less than a high school diploma]]/Table1113[[#This Row],[Sum]]</f>
        <v>8.2418943791589983E-2</v>
      </c>
      <c r="BD38" s="1">
        <f>Table1113[[#This Row],[Sum of High school diploma only]]/Table1113[[#This Row],[Sum]]</f>
        <v>0.26675987540705082</v>
      </c>
      <c r="BE38" s="1">
        <f>Table1113[[#This Row],[Sum of Some college or associate''s degree]]/Table1113[[#This Row],[Sum]]</f>
        <v>0.28972611161203304</v>
      </c>
      <c r="BF38" s="1">
        <f>Table1113[[#This Row],[Sum of Bachelor''s degree or higher]]/Table1113[[#This Row],[Sum]]</f>
        <v>0.36109506918932616</v>
      </c>
      <c r="BG3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2.929497306199095</v>
      </c>
      <c r="BH38" s="4"/>
      <c r="BI38" s="2">
        <v>783346</v>
      </c>
      <c r="BJ38" s="8">
        <v>0.49744750055723802</v>
      </c>
      <c r="BK38" s="7">
        <v>5.7</v>
      </c>
      <c r="BL38" s="7">
        <v>23.1</v>
      </c>
      <c r="BM38" s="38">
        <v>86.8</v>
      </c>
      <c r="BN38" s="38">
        <v>79.2</v>
      </c>
      <c r="BO38" s="38">
        <v>7.6</v>
      </c>
      <c r="BP38" s="38">
        <v>2.9</v>
      </c>
      <c r="BQ38" s="38">
        <v>2.4</v>
      </c>
      <c r="BR38" s="38">
        <v>0.4</v>
      </c>
      <c r="BS38" s="38">
        <v>0.8</v>
      </c>
      <c r="BT38" s="7">
        <v>6.7</v>
      </c>
      <c r="BU38" s="4"/>
      <c r="BV38" s="2">
        <v>87950030</v>
      </c>
      <c r="BW38" s="4">
        <v>55.850827855678205</v>
      </c>
      <c r="BX38" s="2">
        <v>60499</v>
      </c>
      <c r="BY38" s="4">
        <v>95.933000000000007</v>
      </c>
      <c r="BZ38" s="4"/>
      <c r="CA38" s="4">
        <v>57.4</v>
      </c>
      <c r="CB38" s="4">
        <v>41.3</v>
      </c>
      <c r="CC38" s="4">
        <v>49.3</v>
      </c>
      <c r="CD38" s="4">
        <v>34.57</v>
      </c>
      <c r="CE38" s="4">
        <v>48.7</v>
      </c>
      <c r="CF38" s="4">
        <v>15194.73</v>
      </c>
      <c r="CG38" s="4"/>
      <c r="CH38" s="14">
        <v>52</v>
      </c>
      <c r="CI38" s="32">
        <v>31</v>
      </c>
      <c r="CJ38" s="4"/>
      <c r="CK38" s="2">
        <v>1231</v>
      </c>
      <c r="CL38" s="2">
        <v>867626</v>
      </c>
      <c r="CM38" s="4">
        <v>78.172081453911815</v>
      </c>
      <c r="CN38" s="8">
        <v>0.55096775258758479</v>
      </c>
      <c r="CO38" s="8"/>
      <c r="CP38" s="3">
        <v>16.619550602379871</v>
      </c>
      <c r="CQ38" s="3">
        <v>0</v>
      </c>
      <c r="CR38" s="3">
        <v>0</v>
      </c>
      <c r="CS38" s="28">
        <v>54.422712986379857</v>
      </c>
      <c r="CT38" s="28">
        <v>1.5228875453326836</v>
      </c>
      <c r="CU38" s="28">
        <v>4.0812160396115971</v>
      </c>
      <c r="CV38" s="28">
        <v>20.432472931325229</v>
      </c>
      <c r="CW38" s="28">
        <v>23.344483845572821</v>
      </c>
      <c r="CX38" s="28">
        <v>3.7215656660477388</v>
      </c>
      <c r="CY38" s="28">
        <v>18.923573234260196</v>
      </c>
      <c r="CZ38" s="28">
        <v>7.0841447315070081</v>
      </c>
      <c r="DA38" s="28">
        <v>17.102499653699997</v>
      </c>
      <c r="DB38" s="28">
        <v>18.849769524275516</v>
      </c>
      <c r="DC38" s="28">
        <v>22.094933679077279</v>
      </c>
      <c r="DD38" s="28">
        <v>30.287940023582422</v>
      </c>
      <c r="DE38" s="28">
        <v>0</v>
      </c>
      <c r="DF38" s="28">
        <v>0</v>
      </c>
      <c r="DG38" s="28">
        <v>2.3688272044714669</v>
      </c>
      <c r="DH38" s="28">
        <v>1.5228875453326836</v>
      </c>
      <c r="DI38" s="28"/>
      <c r="DJ38" s="3">
        <v>291.3</v>
      </c>
      <c r="DK38" s="3">
        <v>319</v>
      </c>
      <c r="DL38" s="35">
        <v>345.3</v>
      </c>
      <c r="DM38" s="3">
        <v>335</v>
      </c>
      <c r="DN38" s="1">
        <v>0.156385751520417</v>
      </c>
      <c r="DO38" s="1">
        <v>8.1000000000000003E-2</v>
      </c>
      <c r="DP38" s="28"/>
      <c r="DQ38" t="s">
        <v>297</v>
      </c>
      <c r="DR38">
        <v>54</v>
      </c>
      <c r="DS38">
        <v>87</v>
      </c>
      <c r="DT38" s="28"/>
      <c r="DU38" s="2">
        <v>644229</v>
      </c>
      <c r="DV38" s="43">
        <v>56.1</v>
      </c>
      <c r="DW38" s="43">
        <v>5.4</v>
      </c>
      <c r="DX38" s="43">
        <v>10.7</v>
      </c>
      <c r="DY38" s="43">
        <v>4.8</v>
      </c>
      <c r="DZ38" s="43">
        <v>6.1</v>
      </c>
      <c r="EA38" s="43">
        <v>16.3</v>
      </c>
      <c r="EB38" s="43">
        <v>0.6</v>
      </c>
      <c r="EC3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515.5</v>
      </c>
      <c r="ED38" s="43">
        <v>0.1</v>
      </c>
      <c r="EE38" s="43">
        <v>4.2</v>
      </c>
      <c r="EF38" s="43">
        <v>8.4</v>
      </c>
      <c r="EG38" s="43">
        <v>19.100000000000001</v>
      </c>
      <c r="EH38" s="43">
        <v>24.7</v>
      </c>
      <c r="EI38" s="43">
        <v>22.6</v>
      </c>
      <c r="EJ38" s="43">
        <v>20.9</v>
      </c>
      <c r="EK38" s="2">
        <v>386342</v>
      </c>
      <c r="EL38" s="1">
        <v>0.59969669170434736</v>
      </c>
      <c r="EM38" s="28"/>
      <c r="EN38" s="48">
        <v>2</v>
      </c>
      <c r="EO38" s="28" t="s">
        <v>583</v>
      </c>
      <c r="EP38" s="28"/>
      <c r="EQ38" s="28" t="s">
        <v>584</v>
      </c>
      <c r="ER38" s="28"/>
      <c r="ES38" s="28"/>
      <c r="ET38" s="28"/>
      <c r="EU38" s="28"/>
      <c r="EV38" s="28"/>
      <c r="EW38" s="28"/>
      <c r="EX38" s="28"/>
    </row>
    <row r="39" spans="1:154" x14ac:dyDescent="0.3">
      <c r="A39" t="s">
        <v>152</v>
      </c>
      <c r="B39" t="s">
        <v>398</v>
      </c>
      <c r="C39" t="s">
        <v>46</v>
      </c>
      <c r="D39" s="2"/>
      <c r="E39" s="2"/>
      <c r="F39" s="2"/>
      <c r="H39" s="2">
        <v>1271845</v>
      </c>
      <c r="I39" s="12">
        <v>6.8900000000000003E-2</v>
      </c>
      <c r="K39" s="2">
        <v>914531</v>
      </c>
      <c r="L39" s="51">
        <v>239.47379563148556</v>
      </c>
      <c r="M39" s="51">
        <v>21.796536895151636</v>
      </c>
      <c r="N39" s="51">
        <v>3818.9188824957146</v>
      </c>
      <c r="O39" s="51"/>
      <c r="P39" s="51"/>
      <c r="Q39" s="2">
        <v>309534</v>
      </c>
      <c r="R39" s="2">
        <v>282595</v>
      </c>
      <c r="S39" s="2">
        <f>Table1113[[#This Row],[Sum of Biden]]+Table1113[[#This Row],[Sum of Trump]]</f>
        <v>592129</v>
      </c>
      <c r="T39" s="2">
        <v>602865</v>
      </c>
      <c r="U39" s="1">
        <f>Table1113[[#This Row],[Total with Other]]/Table1113[[#This Row],[Sum of Population (2020)]]</f>
        <v>0.47400823213520515</v>
      </c>
      <c r="V39" s="1">
        <f>Table1113[[#This Row],[Total with Other]]/(Table1113[[#This Row],[18+]]*Table1113[[#This Row],[Sum of Population (2020)]])</f>
        <v>0.61033118134134878</v>
      </c>
      <c r="W39" s="1">
        <f>Table1113[[#This Row],[Sum of Biden]]/Table1113[[#This Row],[2 Party Vote]]</f>
        <v>0.52274757696380347</v>
      </c>
      <c r="X39" s="1">
        <f>Table1113[[#This Row],[Sum of Trump]]/Table1113[[#This Row],[2 Party Vote]]</f>
        <v>0.47725242303619653</v>
      </c>
      <c r="Y39" s="1">
        <f>Table1113[[#This Row],[Trump %]]-Table1113[[#This Row],[Biden %]]</f>
        <v>-4.5495153927606946E-2</v>
      </c>
      <c r="Z39" s="1">
        <v>-0.18609999999999999</v>
      </c>
      <c r="AB39" s="1">
        <v>0.48340481741092667</v>
      </c>
      <c r="AC39" s="1">
        <v>0.11553215997232368</v>
      </c>
      <c r="AD39" s="1">
        <v>0.32909985100385658</v>
      </c>
      <c r="AE39" s="1">
        <v>2.8954786157118204E-2</v>
      </c>
      <c r="AF39" s="1">
        <v>2.965770199985061E-3</v>
      </c>
      <c r="AG39" s="1">
        <v>3.2079380742150183E-4</v>
      </c>
      <c r="AH39" s="1">
        <v>5.2066092959440809E-3</v>
      </c>
      <c r="AI39" s="1">
        <v>3.4515212152424236E-2</v>
      </c>
      <c r="AJ3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1.6008150187697121</v>
      </c>
      <c r="AK3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1.598858965999268</v>
      </c>
      <c r="AL39" s="4"/>
      <c r="AM39" s="1">
        <v>6.0262846494659336E-2</v>
      </c>
      <c r="AN39" s="1">
        <v>0.11311205374868794</v>
      </c>
      <c r="AO39" s="1">
        <v>4.9984078248528713E-2</v>
      </c>
      <c r="AP39" s="1">
        <f>SUM(Table1113[[#This Row],[0 to 5]:[14 to 17]])</f>
        <v>0.223358978491876</v>
      </c>
      <c r="AQ39" s="1">
        <v>0.77664102150812397</v>
      </c>
      <c r="AR39" s="1">
        <v>7.6893017624002927E-2</v>
      </c>
      <c r="AS39" s="1">
        <v>0.27623255978519395</v>
      </c>
      <c r="AT39" s="1">
        <v>0.25848039658920702</v>
      </c>
      <c r="AU39" s="1">
        <v>0.16503504750972012</v>
      </c>
      <c r="AV39" s="38">
        <v>39</v>
      </c>
      <c r="AX39" s="2">
        <v>111228</v>
      </c>
      <c r="AY39" s="2">
        <v>243530</v>
      </c>
      <c r="AZ39" s="2">
        <v>257117</v>
      </c>
      <c r="BA39" s="2">
        <v>275753</v>
      </c>
      <c r="BB39" s="2">
        <f>SUM(Table1113[[#This Row],[Sum of Less than a high school diploma]:[Sum of Bachelor''s degree or higher]])</f>
        <v>887628</v>
      </c>
      <c r="BC39" s="1">
        <f>Table1113[[#This Row],[Sum of Less than a high school diploma]]/Table1113[[#This Row],[Sum]]</f>
        <v>0.1253092511727886</v>
      </c>
      <c r="BD39" s="1">
        <f>Table1113[[#This Row],[Sum of High school diploma only]]/Table1113[[#This Row],[Sum]]</f>
        <v>0.27436043027033846</v>
      </c>
      <c r="BE39" s="1">
        <f>Table1113[[#This Row],[Sum of Some college or associate''s degree]]/Table1113[[#This Row],[Sum]]</f>
        <v>0.28966751837481469</v>
      </c>
      <c r="BF39" s="1">
        <f>Table1113[[#This Row],[Sum of Bachelor''s degree or higher]]/Table1113[[#This Row],[Sum]]</f>
        <v>0.31066280018205827</v>
      </c>
      <c r="BG3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2.7856838675661426</v>
      </c>
      <c r="BH39" s="4"/>
      <c r="BI39" s="2">
        <v>578725</v>
      </c>
      <c r="BJ39" s="8">
        <v>0.4550279318627663</v>
      </c>
      <c r="BK39" s="7">
        <v>5.5</v>
      </c>
      <c r="BL39" s="7">
        <v>26.2</v>
      </c>
      <c r="BM39" s="38">
        <v>87.2</v>
      </c>
      <c r="BN39" s="38">
        <v>77.2</v>
      </c>
      <c r="BO39" s="38">
        <v>10</v>
      </c>
      <c r="BP39" s="38">
        <v>2.2000000000000002</v>
      </c>
      <c r="BQ39" s="38">
        <v>2.2999999999999998</v>
      </c>
      <c r="BR39" s="38">
        <v>1</v>
      </c>
      <c r="BS39" s="38">
        <v>1.5</v>
      </c>
      <c r="BT39" s="7">
        <v>5.8</v>
      </c>
      <c r="BU39" s="4"/>
      <c r="BV39" s="2">
        <v>71916039</v>
      </c>
      <c r="BW39" s="4">
        <v>56.544656778145132</v>
      </c>
      <c r="BX39" s="2">
        <v>57891</v>
      </c>
      <c r="BY39" s="4">
        <v>96.858999999999995</v>
      </c>
      <c r="BZ39" s="4"/>
      <c r="CA39" s="4">
        <v>78.5</v>
      </c>
      <c r="CB39" s="4">
        <v>62.5</v>
      </c>
      <c r="CC39" s="4">
        <v>70.5</v>
      </c>
      <c r="CD39" s="4">
        <v>63.35</v>
      </c>
      <c r="CE39" s="4">
        <v>0</v>
      </c>
      <c r="CF39" s="4">
        <v>17999.75</v>
      </c>
      <c r="CG39" s="4"/>
      <c r="CH39" s="14">
        <v>65</v>
      </c>
      <c r="CI39" s="32">
        <v>38</v>
      </c>
      <c r="CJ39" s="4"/>
      <c r="CK39" s="2">
        <v>1213</v>
      </c>
      <c r="CL39" s="2">
        <v>857240</v>
      </c>
      <c r="CM39" s="4">
        <v>95.373256961343557</v>
      </c>
      <c r="CN39" s="8">
        <v>0.67401294969119663</v>
      </c>
      <c r="CO39" s="8"/>
      <c r="CP39" s="3">
        <v>24.957412622843428</v>
      </c>
      <c r="CQ39" s="3">
        <v>0</v>
      </c>
      <c r="CR39" s="3">
        <v>18.080335624105597</v>
      </c>
      <c r="CS39" s="28">
        <v>0</v>
      </c>
      <c r="CT39" s="28">
        <v>7.9703737731504001</v>
      </c>
      <c r="CU39" s="28">
        <v>2.9291061830033165</v>
      </c>
      <c r="CV39" s="28">
        <v>10.618087720963327</v>
      </c>
      <c r="CW39" s="28">
        <v>10.005272073368362</v>
      </c>
      <c r="CX39" s="28">
        <v>36.893438767265323</v>
      </c>
      <c r="CY39" s="28">
        <v>15.686799681439012</v>
      </c>
      <c r="CZ39" s="28">
        <v>4.9002206518333393</v>
      </c>
      <c r="DA39" s="28">
        <v>21.738516034362956</v>
      </c>
      <c r="DB39" s="28">
        <v>13.195383925558799</v>
      </c>
      <c r="DC39" s="28">
        <v>12.618326804989014</v>
      </c>
      <c r="DD39" s="28">
        <v>18.081999624531342</v>
      </c>
      <c r="DE39" s="28">
        <v>0</v>
      </c>
      <c r="DF39" s="28">
        <v>0</v>
      </c>
      <c r="DG39" s="28">
        <v>7.6934802477224506</v>
      </c>
      <c r="DH39" s="28">
        <v>7.9703737731504001</v>
      </c>
      <c r="DI39" s="28"/>
      <c r="DJ39" s="3">
        <v>240.5</v>
      </c>
      <c r="DK39" s="3">
        <v>268.10000000000002</v>
      </c>
      <c r="DL39" s="35">
        <v>285.60000000000002</v>
      </c>
      <c r="DM39" s="3">
        <v>275.89999999999998</v>
      </c>
      <c r="DN39" s="1">
        <v>0.15791316526610655</v>
      </c>
      <c r="DO39" s="1">
        <v>3.7999999999999999E-2</v>
      </c>
      <c r="DP39" s="28"/>
      <c r="DQ39" t="s">
        <v>297</v>
      </c>
      <c r="DR39">
        <v>64</v>
      </c>
      <c r="DS39">
        <v>110</v>
      </c>
      <c r="DT39" s="28"/>
      <c r="DU39" s="2">
        <v>495557</v>
      </c>
      <c r="DV39" s="43">
        <v>65.3</v>
      </c>
      <c r="DW39" s="43">
        <v>5.7</v>
      </c>
      <c r="DX39" s="43">
        <v>6.4</v>
      </c>
      <c r="DY39" s="43">
        <v>5.3</v>
      </c>
      <c r="DZ39" s="43">
        <v>3.3</v>
      </c>
      <c r="EA39" s="43">
        <v>10.7</v>
      </c>
      <c r="EB39" s="43">
        <v>3.4</v>
      </c>
      <c r="EC3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470</v>
      </c>
      <c r="ED39" s="43">
        <v>0.2</v>
      </c>
      <c r="EE39" s="43">
        <v>5.3</v>
      </c>
      <c r="EF39" s="43">
        <v>12.3</v>
      </c>
      <c r="EG39" s="43">
        <v>24.4</v>
      </c>
      <c r="EH39" s="43">
        <v>32.6</v>
      </c>
      <c r="EI39" s="43">
        <v>14</v>
      </c>
      <c r="EJ39" s="43">
        <v>11.1</v>
      </c>
      <c r="EK39" s="2">
        <v>312551</v>
      </c>
      <c r="EL39" s="1">
        <v>0.63070645758207433</v>
      </c>
      <c r="EM39" s="28"/>
      <c r="EN39" s="48">
        <v>2</v>
      </c>
      <c r="EO39" s="28"/>
      <c r="EP39" s="28" t="s">
        <v>593</v>
      </c>
      <c r="EQ39" s="28" t="s">
        <v>594</v>
      </c>
      <c r="ER39" s="28"/>
      <c r="ES39" s="28"/>
      <c r="ET39" s="28"/>
      <c r="EU39" s="28"/>
      <c r="EV39" s="28"/>
      <c r="EW39" s="28"/>
      <c r="EX39" s="28"/>
    </row>
    <row r="40" spans="1:154" x14ac:dyDescent="0.3">
      <c r="A40" t="s">
        <v>41</v>
      </c>
      <c r="B40" t="s">
        <v>402</v>
      </c>
      <c r="C40" t="s">
        <v>42</v>
      </c>
      <c r="D40" s="2"/>
      <c r="E40" s="2"/>
      <c r="F40" s="2"/>
      <c r="H40" s="2">
        <v>1425695</v>
      </c>
      <c r="I40" s="12">
        <v>0.13780000000000001</v>
      </c>
      <c r="K40" s="2">
        <v>982276</v>
      </c>
      <c r="L40" s="51">
        <v>421.72995318897233</v>
      </c>
      <c r="M40" s="51">
        <v>7.6813016122082418</v>
      </c>
      <c r="N40" s="51">
        <v>2329.1587248483947</v>
      </c>
      <c r="O40" s="51"/>
      <c r="P40" s="51"/>
      <c r="Q40" s="2">
        <v>224083</v>
      </c>
      <c r="R40" s="2">
        <v>316731</v>
      </c>
      <c r="S40" s="2">
        <f>Table1113[[#This Row],[Sum of Biden]]+Table1113[[#This Row],[Sum of Trump]]</f>
        <v>540814</v>
      </c>
      <c r="T40" s="2">
        <v>555257</v>
      </c>
      <c r="U40" s="1">
        <f>Table1113[[#This Row],[Total with Other]]/Table1113[[#This Row],[Sum of Population (2020)]]</f>
        <v>0.38946408593703424</v>
      </c>
      <c r="V40" s="1">
        <f>Table1113[[#This Row],[Total with Other]]/(Table1113[[#This Row],[18+]]*Table1113[[#This Row],[Sum of Population (2020)]])</f>
        <v>0.51625880952823699</v>
      </c>
      <c r="W40" s="1">
        <f>Table1113[[#This Row],[Sum of Biden]]/Table1113[[#This Row],[2 Party Vote]]</f>
        <v>0.41434393340409087</v>
      </c>
      <c r="X40" s="1">
        <f>Table1113[[#This Row],[Sum of Trump]]/Table1113[[#This Row],[2 Party Vote]]</f>
        <v>0.58565606659590908</v>
      </c>
      <c r="Y40" s="1">
        <f>Table1113[[#This Row],[Trump %]]-Table1113[[#This Row],[Biden %]]</f>
        <v>0.17131213319181821</v>
      </c>
      <c r="Z40" s="1">
        <v>-0.33090000000000003</v>
      </c>
      <c r="AB40" s="1">
        <v>0.59319700216385696</v>
      </c>
      <c r="AC40" s="1">
        <v>0.14908237736682811</v>
      </c>
      <c r="AD40" s="1">
        <v>0.10051027744363275</v>
      </c>
      <c r="AE40" s="1">
        <v>3.2324585553010987E-2</v>
      </c>
      <c r="AF40" s="1">
        <v>3.5017307348345891E-2</v>
      </c>
      <c r="AG40" s="1">
        <v>1.1482119247104045E-3</v>
      </c>
      <c r="AH40" s="1">
        <v>4.2246062446736508E-3</v>
      </c>
      <c r="AI40" s="1">
        <v>8.449563195494128E-2</v>
      </c>
      <c r="AJ4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1.4898495531316978</v>
      </c>
      <c r="AK4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1.5205450886576055</v>
      </c>
      <c r="AL40" s="4"/>
      <c r="AM40" s="1">
        <v>6.4162390974226602E-2</v>
      </c>
      <c r="AN40" s="1">
        <v>0.12603537222196892</v>
      </c>
      <c r="AO40" s="1">
        <v>5.5405258487965521E-2</v>
      </c>
      <c r="AP40" s="1">
        <f>SUM(Table1113[[#This Row],[0 to 5]:[14 to 17]])</f>
        <v>0.24560302168416104</v>
      </c>
      <c r="AQ40" s="1">
        <v>0.75439697831583896</v>
      </c>
      <c r="AR40" s="1">
        <v>9.8454438010935022E-2</v>
      </c>
      <c r="AS40" s="1">
        <v>0.27950297924871731</v>
      </c>
      <c r="AT40" s="1">
        <v>0.23406829651503303</v>
      </c>
      <c r="AU40" s="1">
        <v>0.14237126454115362</v>
      </c>
      <c r="AV40" s="38">
        <v>35.799999999999997</v>
      </c>
      <c r="AX40" s="2">
        <v>96880</v>
      </c>
      <c r="AY40" s="2">
        <v>244875</v>
      </c>
      <c r="AZ40" s="2">
        <v>285174</v>
      </c>
      <c r="BA40" s="2">
        <v>288367</v>
      </c>
      <c r="BB40" s="2">
        <f>SUM(Table1113[[#This Row],[Sum of Less than a high school diploma]:[Sum of Bachelor''s degree or higher]])</f>
        <v>915296</v>
      </c>
      <c r="BC40" s="1">
        <f>Table1113[[#This Row],[Sum of Less than a high school diploma]]/Table1113[[#This Row],[Sum]]</f>
        <v>0.10584554067755131</v>
      </c>
      <c r="BD40" s="1">
        <f>Table1113[[#This Row],[Sum of High school diploma only]]/Table1113[[#This Row],[Sum]]</f>
        <v>0.26753640352410585</v>
      </c>
      <c r="BE40" s="1">
        <f>Table1113[[#This Row],[Sum of Some college or associate''s degree]]/Table1113[[#This Row],[Sum]]</f>
        <v>0.3115647834143272</v>
      </c>
      <c r="BF40" s="1">
        <f>Table1113[[#This Row],[Sum of Bachelor''s degree or higher]]/Table1113[[#This Row],[Sum]]</f>
        <v>0.31505327238401565</v>
      </c>
      <c r="BG4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2.835825787504807</v>
      </c>
      <c r="BH40" s="4"/>
      <c r="BI40" s="2">
        <v>667970</v>
      </c>
      <c r="BJ40" s="8">
        <v>0.46852236979157535</v>
      </c>
      <c r="BK40" s="7">
        <v>2.2999999999999998</v>
      </c>
      <c r="BL40" s="7">
        <v>22.9</v>
      </c>
      <c r="BM40" s="38">
        <v>91.2</v>
      </c>
      <c r="BN40" s="38">
        <v>81.900000000000006</v>
      </c>
      <c r="BO40" s="38">
        <v>9.4</v>
      </c>
      <c r="BP40" s="38">
        <v>0.4</v>
      </c>
      <c r="BQ40" s="38">
        <v>1.6</v>
      </c>
      <c r="BR40" s="38">
        <v>0.3</v>
      </c>
      <c r="BS40" s="38">
        <v>1</v>
      </c>
      <c r="BT40" s="7">
        <v>5.4</v>
      </c>
      <c r="BU40" s="4"/>
      <c r="BV40" s="2">
        <v>77309277</v>
      </c>
      <c r="BW40" s="4">
        <v>54.225677301246058</v>
      </c>
      <c r="BX40" s="2">
        <v>52688</v>
      </c>
      <c r="BY40" s="4">
        <v>93.768000000000001</v>
      </c>
      <c r="BZ40" s="4"/>
      <c r="CA40" s="4">
        <v>71.400000000000006</v>
      </c>
      <c r="CB40" s="4">
        <v>48.8</v>
      </c>
      <c r="CC40" s="4">
        <v>60.1</v>
      </c>
      <c r="CD40" s="4">
        <v>36.39</v>
      </c>
      <c r="CE40" s="4">
        <v>6.7</v>
      </c>
      <c r="CF40" s="4">
        <v>17008.560000000001</v>
      </c>
      <c r="CG40" s="4"/>
      <c r="CH40" s="14">
        <v>161</v>
      </c>
      <c r="CI40" s="32">
        <v>81</v>
      </c>
      <c r="CJ40" s="4"/>
      <c r="CK40" s="2">
        <v>1705</v>
      </c>
      <c r="CL40" s="2">
        <v>877992</v>
      </c>
      <c r="CM40" s="4">
        <v>119.59079606788268</v>
      </c>
      <c r="CN40" s="8">
        <v>0.61583438252922262</v>
      </c>
      <c r="CO40" s="8"/>
      <c r="CP40" s="3">
        <v>23.221993568197504</v>
      </c>
      <c r="CQ40" s="3">
        <v>0</v>
      </c>
      <c r="CR40" s="3">
        <v>0</v>
      </c>
      <c r="CS40" s="28">
        <v>0.53984978308108478</v>
      </c>
      <c r="CT40" s="28">
        <v>9.033692525348556</v>
      </c>
      <c r="CU40" s="28">
        <v>9.0920288537444804</v>
      </c>
      <c r="CV40" s="28">
        <v>48.855709369755729</v>
      </c>
      <c r="CW40" s="28">
        <v>28.132497464410609</v>
      </c>
      <c r="CX40" s="28">
        <v>3.0697290657150376</v>
      </c>
      <c r="CY40" s="28">
        <v>47.312262936782638</v>
      </c>
      <c r="CZ40" s="28">
        <v>4.6062563482756484</v>
      </c>
      <c r="DA40" s="28">
        <v>20.738844911220202</v>
      </c>
      <c r="DB40" s="28">
        <v>17.266074557023202</v>
      </c>
      <c r="DC40" s="28">
        <v>18.486319506842698</v>
      </c>
      <c r="DD40" s="28">
        <v>39.950509385525045</v>
      </c>
      <c r="DE40" s="28">
        <v>0</v>
      </c>
      <c r="DF40" s="28">
        <v>0</v>
      </c>
      <c r="DG40" s="28">
        <v>12.258619220462384</v>
      </c>
      <c r="DH40" s="28">
        <v>9.033692525348556</v>
      </c>
      <c r="DI40" s="28"/>
      <c r="DJ40" s="3">
        <v>174.9</v>
      </c>
      <c r="DK40" s="3">
        <v>194.2</v>
      </c>
      <c r="DL40" s="35">
        <v>223.4</v>
      </c>
      <c r="DM40" s="3">
        <v>222.2</v>
      </c>
      <c r="DN40" s="1">
        <v>0.21709937332139662</v>
      </c>
      <c r="DO40" s="1">
        <v>0.10299999999999999</v>
      </c>
      <c r="DP40" s="28"/>
      <c r="DQ40" t="s">
        <v>298</v>
      </c>
      <c r="DR40">
        <v>102</v>
      </c>
      <c r="DS40">
        <v>198</v>
      </c>
      <c r="DT40" s="28"/>
      <c r="DU40" s="2">
        <v>545765</v>
      </c>
      <c r="DV40" s="43">
        <v>74.2</v>
      </c>
      <c r="DW40" s="43">
        <v>2.8</v>
      </c>
      <c r="DX40" s="43">
        <v>1.6</v>
      </c>
      <c r="DY40" s="43">
        <v>3</v>
      </c>
      <c r="DZ40" s="43">
        <v>4.4000000000000004</v>
      </c>
      <c r="EA40" s="43">
        <v>8.9</v>
      </c>
      <c r="EB40" s="43">
        <v>5.0999999999999996</v>
      </c>
      <c r="EC4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430.6</v>
      </c>
      <c r="ED40" s="43">
        <v>0.3</v>
      </c>
      <c r="EE40" s="43">
        <v>12.1</v>
      </c>
      <c r="EF40" s="43">
        <v>15.3</v>
      </c>
      <c r="EG40" s="43">
        <v>25.8</v>
      </c>
      <c r="EH40" s="43">
        <v>27.6</v>
      </c>
      <c r="EI40" s="43">
        <v>13.3</v>
      </c>
      <c r="EJ40" s="43">
        <v>5.6</v>
      </c>
      <c r="EK40" s="2">
        <v>351532</v>
      </c>
      <c r="EL40" s="1">
        <v>0.64410872811558084</v>
      </c>
      <c r="EM40" s="28"/>
      <c r="EN40" s="48">
        <v>1</v>
      </c>
      <c r="EO40" s="28"/>
      <c r="EP40" s="28"/>
      <c r="EQ40" s="28" t="s">
        <v>600</v>
      </c>
      <c r="ER40" s="28"/>
      <c r="ES40" s="28"/>
      <c r="ET40" s="28"/>
      <c r="EU40" s="28"/>
      <c r="EV40" s="28"/>
      <c r="EW40" s="28"/>
      <c r="EX40" s="28"/>
    </row>
    <row r="41" spans="1:154" x14ac:dyDescent="0.3">
      <c r="A41" t="s">
        <v>145</v>
      </c>
      <c r="B41" t="s">
        <v>421</v>
      </c>
      <c r="C41" t="s">
        <v>12</v>
      </c>
      <c r="D41" s="2"/>
      <c r="E41" s="2"/>
      <c r="F41" s="2"/>
      <c r="H41" s="2">
        <v>2397382</v>
      </c>
      <c r="I41" s="12">
        <v>0.11550000000000001</v>
      </c>
      <c r="K41" s="2">
        <v>1946618</v>
      </c>
      <c r="L41" s="51">
        <v>467.58183667260232</v>
      </c>
      <c r="M41" s="51">
        <v>5.148068253598086</v>
      </c>
      <c r="N41" s="51">
        <v>4163.1600017923902</v>
      </c>
      <c r="O41" s="51"/>
      <c r="P41" s="51"/>
      <c r="Q41" s="2">
        <v>666896</v>
      </c>
      <c r="R41" s="2">
        <v>471023</v>
      </c>
      <c r="S41" s="2">
        <f>Table1113[[#This Row],[Sum of Biden]]+Table1113[[#This Row],[Sum of Trump]]</f>
        <v>1137919</v>
      </c>
      <c r="T41" s="2">
        <v>1166709</v>
      </c>
      <c r="U41" s="1">
        <f>Table1113[[#This Row],[Total with Other]]/Table1113[[#This Row],[Sum of Population (2020)]]</f>
        <v>0.48665961452951595</v>
      </c>
      <c r="V41" s="1">
        <f>Table1113[[#This Row],[Total with Other]]/(Table1113[[#This Row],[18+]]*Table1113[[#This Row],[Sum of Population (2020)]])</f>
        <v>0.63090178189038715</v>
      </c>
      <c r="W41" s="1">
        <f>Table1113[[#This Row],[Sum of Biden]]/Table1113[[#This Row],[2 Party Vote]]</f>
        <v>0.58606631930743758</v>
      </c>
      <c r="X41" s="1">
        <f>Table1113[[#This Row],[Sum of Trump]]/Table1113[[#This Row],[2 Party Vote]]</f>
        <v>0.41393368069256248</v>
      </c>
      <c r="Y41" s="1">
        <f>Table1113[[#This Row],[Trump %]]-Table1113[[#This Row],[Biden %]]</f>
        <v>-0.1721326386148751</v>
      </c>
      <c r="Z41" s="1">
        <v>0.29160000000000003</v>
      </c>
      <c r="AB41" s="1">
        <v>0.48252385310309331</v>
      </c>
      <c r="AC41" s="1">
        <v>0.22241803767609836</v>
      </c>
      <c r="AD41" s="1">
        <v>6.6456659806405485E-2</v>
      </c>
      <c r="AE41" s="1">
        <v>0.14597882189822065</v>
      </c>
      <c r="AF41" s="1">
        <v>4.8648901176366549E-3</v>
      </c>
      <c r="AG41" s="1">
        <v>8.4813350563239399E-3</v>
      </c>
      <c r="AH41" s="1">
        <v>6.1266831902466942E-3</v>
      </c>
      <c r="AI41" s="1">
        <v>6.314971915197494E-2</v>
      </c>
      <c r="AJ4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1.6093452345348771</v>
      </c>
      <c r="AK4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1.6164316400714831</v>
      </c>
      <c r="AL41" s="4"/>
      <c r="AM41" s="1">
        <v>5.8115060511841669E-2</v>
      </c>
      <c r="AN41" s="1">
        <v>0.11713235521080913</v>
      </c>
      <c r="AO41" s="1">
        <v>5.3381146600750322E-2</v>
      </c>
      <c r="AP41" s="1">
        <f>SUM(Table1113[[#This Row],[0 to 5]:[14 to 17]])</f>
        <v>0.22862856232340112</v>
      </c>
      <c r="AQ41" s="1">
        <v>0.77137143767659888</v>
      </c>
      <c r="AR41" s="1">
        <v>8.9847592081695779E-2</v>
      </c>
      <c r="AS41" s="1">
        <v>0.2756435978913665</v>
      </c>
      <c r="AT41" s="1">
        <v>0.24893487979804638</v>
      </c>
      <c r="AU41" s="1">
        <v>0.15694536790549024</v>
      </c>
      <c r="AV41" s="38">
        <v>37.799999999999997</v>
      </c>
      <c r="AX41" s="2">
        <v>163808</v>
      </c>
      <c r="AY41" s="2">
        <v>331176</v>
      </c>
      <c r="AZ41" s="2">
        <v>547425</v>
      </c>
      <c r="BA41" s="2">
        <v>544415</v>
      </c>
      <c r="BB41" s="2">
        <f>SUM(Table1113[[#This Row],[Sum of Less than a high school diploma]:[Sum of Bachelor''s degree or higher]])</f>
        <v>1586824</v>
      </c>
      <c r="BC41" s="1">
        <f>Table1113[[#This Row],[Sum of Less than a high school diploma]]/Table1113[[#This Row],[Sum]]</f>
        <v>0.10323009987244962</v>
      </c>
      <c r="BD41" s="1">
        <f>Table1113[[#This Row],[Sum of High school diploma only]]/Table1113[[#This Row],[Sum]]</f>
        <v>0.20870367476166229</v>
      </c>
      <c r="BE41" s="1">
        <f>Table1113[[#This Row],[Sum of Some college or associate''s degree]]/Table1113[[#This Row],[Sum]]</f>
        <v>0.34498154804817671</v>
      </c>
      <c r="BF41" s="1">
        <f>Table1113[[#This Row],[Sum of Bachelor''s degree or higher]]/Table1113[[#This Row],[Sum]]</f>
        <v>0.34308467731771136</v>
      </c>
      <c r="BG4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2.9279208028111494</v>
      </c>
      <c r="BH41" s="4"/>
      <c r="BI41" s="2">
        <v>1061719</v>
      </c>
      <c r="BJ41" s="8">
        <v>0.44286600967221745</v>
      </c>
      <c r="BK41" s="7">
        <v>5.0999999999999996</v>
      </c>
      <c r="BL41" s="7">
        <v>27.7</v>
      </c>
      <c r="BM41" s="38">
        <v>83.8</v>
      </c>
      <c r="BN41" s="38">
        <v>74.7</v>
      </c>
      <c r="BO41" s="38">
        <v>9.1</v>
      </c>
      <c r="BP41" s="38">
        <v>2.1</v>
      </c>
      <c r="BQ41" s="38">
        <v>1.7</v>
      </c>
      <c r="BR41" s="38">
        <v>1.3</v>
      </c>
      <c r="BS41" s="38">
        <v>1.2</v>
      </c>
      <c r="BT41" s="7">
        <v>9.9</v>
      </c>
      <c r="BU41" s="4"/>
      <c r="BV41" s="2">
        <v>122938569</v>
      </c>
      <c r="BW41" s="4">
        <v>51.280342056459922</v>
      </c>
      <c r="BX41" s="2">
        <v>61852</v>
      </c>
      <c r="BY41" s="4">
        <v>106.098</v>
      </c>
      <c r="BZ41" s="4"/>
      <c r="CA41" s="4">
        <v>74.599999999999994</v>
      </c>
      <c r="CB41" s="4">
        <v>47.8</v>
      </c>
      <c r="CC41" s="4">
        <v>61.2</v>
      </c>
      <c r="CD41" s="4">
        <v>17.97</v>
      </c>
      <c r="CE41" s="4">
        <v>-1</v>
      </c>
      <c r="CF41" s="4">
        <v>18705.22</v>
      </c>
      <c r="CG41" s="4"/>
      <c r="CH41" s="14">
        <v>34</v>
      </c>
      <c r="CI41" s="32">
        <v>23</v>
      </c>
      <c r="CJ41" s="4"/>
      <c r="CK41" s="2">
        <v>1405</v>
      </c>
      <c r="CL41" s="2">
        <v>911486</v>
      </c>
      <c r="CM41" s="4">
        <v>58.605595603871222</v>
      </c>
      <c r="CN41" s="8">
        <v>0.38020056878711861</v>
      </c>
      <c r="CO41" s="8"/>
      <c r="CP41" s="3">
        <v>31.298919805365426</v>
      </c>
      <c r="CQ41" s="3">
        <v>7.0905625434714121</v>
      </c>
      <c r="CR41" s="3">
        <v>0.99229500230609546</v>
      </c>
      <c r="CS41" s="28">
        <v>0</v>
      </c>
      <c r="CT41" s="28">
        <v>59.27421726702763</v>
      </c>
      <c r="CU41" s="28">
        <v>22.287269075335058</v>
      </c>
      <c r="CV41" s="28">
        <v>5.5909994515900481</v>
      </c>
      <c r="CW41" s="28">
        <v>5.2365514039547953</v>
      </c>
      <c r="CX41" s="28">
        <v>0</v>
      </c>
      <c r="CY41" s="28">
        <v>0</v>
      </c>
      <c r="CZ41" s="28">
        <v>9.846651324563604</v>
      </c>
      <c r="DA41" s="28">
        <v>24.139545860115387</v>
      </c>
      <c r="DB41" s="28">
        <v>9.757972874583551</v>
      </c>
      <c r="DC41" s="28">
        <v>2.9049540874508164</v>
      </c>
      <c r="DD41" s="28">
        <v>13.391473871361864</v>
      </c>
      <c r="DE41" s="28">
        <v>0</v>
      </c>
      <c r="DF41" s="28">
        <v>0</v>
      </c>
      <c r="DG41" s="28">
        <v>17.270611702732424</v>
      </c>
      <c r="DH41" s="28">
        <v>59.27421726702763</v>
      </c>
      <c r="DI41" s="28"/>
      <c r="DJ41" s="3">
        <v>421</v>
      </c>
      <c r="DK41" s="3">
        <v>500</v>
      </c>
      <c r="DL41" s="35">
        <v>541</v>
      </c>
      <c r="DM41" s="3">
        <v>500</v>
      </c>
      <c r="DN41" s="1">
        <v>0.22181146025878007</v>
      </c>
      <c r="DO41" s="1">
        <v>-2.9000000000000001E-2</v>
      </c>
      <c r="DP41" s="28"/>
      <c r="DQ41" t="s">
        <v>296</v>
      </c>
      <c r="DR41">
        <v>13</v>
      </c>
      <c r="DS41">
        <v>19</v>
      </c>
      <c r="DT41" s="28"/>
      <c r="DU41" s="2">
        <v>858756</v>
      </c>
      <c r="DV41" s="43">
        <v>68.599999999999994</v>
      </c>
      <c r="DW41" s="43">
        <v>5.6</v>
      </c>
      <c r="DX41" s="43">
        <v>1.6</v>
      </c>
      <c r="DY41" s="43">
        <v>4.4000000000000004</v>
      </c>
      <c r="DZ41" s="43">
        <v>5.3</v>
      </c>
      <c r="EA41" s="43">
        <v>11.5</v>
      </c>
      <c r="EB41" s="43">
        <v>2.9</v>
      </c>
      <c r="EC4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437.59999999999997</v>
      </c>
      <c r="ED41" s="43">
        <v>0.2</v>
      </c>
      <c r="EE41" s="43">
        <v>5.3</v>
      </c>
      <c r="EF41" s="43">
        <v>17.399999999999999</v>
      </c>
      <c r="EG41" s="43">
        <v>32.1</v>
      </c>
      <c r="EH41" s="43">
        <v>27.9</v>
      </c>
      <c r="EI41" s="43">
        <v>13</v>
      </c>
      <c r="EJ41" s="43">
        <v>4.0999999999999996</v>
      </c>
      <c r="EK41" s="2">
        <v>528708</v>
      </c>
      <c r="EL41" s="1">
        <v>0.61566731411483588</v>
      </c>
      <c r="EM41" s="28"/>
      <c r="EN41" s="48">
        <v>1</v>
      </c>
      <c r="EO41" s="28"/>
      <c r="EP41" s="28"/>
      <c r="EQ41" s="28" t="s">
        <v>618</v>
      </c>
      <c r="ER41" s="28"/>
      <c r="ES41" s="28"/>
      <c r="ET41" s="28"/>
      <c r="EU41" s="28"/>
      <c r="EV41" s="28"/>
      <c r="EW41" s="28"/>
      <c r="EX41" s="28"/>
    </row>
    <row r="42" spans="1:154" x14ac:dyDescent="0.3">
      <c r="A42" t="s">
        <v>170</v>
      </c>
      <c r="B42" t="s">
        <v>423</v>
      </c>
      <c r="C42" t="s">
        <v>16</v>
      </c>
      <c r="D42" s="2"/>
      <c r="E42" s="2"/>
      <c r="F42" s="2"/>
      <c r="H42" s="2">
        <v>2558143</v>
      </c>
      <c r="I42" s="12">
        <v>0.19400000000000001</v>
      </c>
      <c r="K42" s="2">
        <v>1992689</v>
      </c>
      <c r="L42" s="51">
        <v>613.4401124638415</v>
      </c>
      <c r="M42" s="51">
        <v>3.3584545565462078</v>
      </c>
      <c r="N42" s="51">
        <v>3248.3839245472504</v>
      </c>
      <c r="O42" s="51"/>
      <c r="P42" s="51"/>
      <c r="Q42" s="2">
        <v>529607</v>
      </c>
      <c r="R42" s="2">
        <v>495195</v>
      </c>
      <c r="S42" s="2">
        <f>Table1113[[#This Row],[Sum of Biden]]+Table1113[[#This Row],[Sum of Trump]]</f>
        <v>1024802</v>
      </c>
      <c r="T42" s="2">
        <v>1040335</v>
      </c>
      <c r="U42" s="1">
        <f>Table1113[[#This Row],[Total with Other]]/Table1113[[#This Row],[Sum of Population (2020)]]</f>
        <v>0.40667585822997387</v>
      </c>
      <c r="V42" s="1">
        <f>Table1113[[#This Row],[Total with Other]]/(Table1113[[#This Row],[18+]]*Table1113[[#This Row],[Sum of Population (2020)]])</f>
        <v>0.54277885284108018</v>
      </c>
      <c r="W42" s="1">
        <f>Table1113[[#This Row],[Sum of Biden]]/Table1113[[#This Row],[2 Party Vote]]</f>
        <v>0.51678958471977998</v>
      </c>
      <c r="X42" s="1">
        <f>Table1113[[#This Row],[Sum of Trump]]/Table1113[[#This Row],[2 Party Vote]]</f>
        <v>0.48321041528021996</v>
      </c>
      <c r="Y42" s="1">
        <f>Table1113[[#This Row],[Trump %]]-Table1113[[#This Row],[Biden %]]</f>
        <v>-3.3579169439560019E-2</v>
      </c>
      <c r="Z42" s="1">
        <v>-5.5800000000000002E-2</v>
      </c>
      <c r="AB42" s="1">
        <v>0.32784484682834386</v>
      </c>
      <c r="AC42" s="1">
        <v>0.54323976415704678</v>
      </c>
      <c r="AD42" s="1">
        <v>6.493303931797402E-2</v>
      </c>
      <c r="AE42" s="1">
        <v>2.7829171395031473E-2</v>
      </c>
      <c r="AF42" s="1">
        <v>2.425587623522219E-3</v>
      </c>
      <c r="AG42" s="1">
        <v>1.3017255094809007E-3</v>
      </c>
      <c r="AH42" s="1">
        <v>4.1111853403034936E-3</v>
      </c>
      <c r="AI42" s="1">
        <v>2.8314679828297322E-2</v>
      </c>
      <c r="AJ4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1.5562614333188902</v>
      </c>
      <c r="AK4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1.5558530813020661</v>
      </c>
      <c r="AL42" s="4"/>
      <c r="AM42" s="1">
        <v>6.5258275241063535E-2</v>
      </c>
      <c r="AN42" s="1">
        <v>0.12799440844393764</v>
      </c>
      <c r="AO42" s="1">
        <v>5.7499522114283684E-2</v>
      </c>
      <c r="AP42" s="1">
        <f>SUM(Table1113[[#This Row],[0 to 5]:[14 to 17]])</f>
        <v>0.25075220579928487</v>
      </c>
      <c r="AQ42" s="1">
        <v>0.74924779420071508</v>
      </c>
      <c r="AR42" s="1">
        <v>9.6744396228045107E-2</v>
      </c>
      <c r="AS42" s="1">
        <v>0.28663878446201013</v>
      </c>
      <c r="AT42" s="1">
        <v>0.23393062858487582</v>
      </c>
      <c r="AU42" s="1">
        <v>0.13193398492578406</v>
      </c>
      <c r="AV42" s="38">
        <v>35.299999999999997</v>
      </c>
      <c r="AX42" s="2">
        <v>235894</v>
      </c>
      <c r="AY42" s="2">
        <v>425190</v>
      </c>
      <c r="AZ42" s="2">
        <v>500503</v>
      </c>
      <c r="BA42" s="2">
        <v>468774</v>
      </c>
      <c r="BB42" s="2">
        <f>SUM(Table1113[[#This Row],[Sum of Less than a high school diploma]:[Sum of Bachelor''s degree or higher]])</f>
        <v>1630361</v>
      </c>
      <c r="BC42" s="1">
        <f>Table1113[[#This Row],[Sum of Less than a high school diploma]]/Table1113[[#This Row],[Sum]]</f>
        <v>0.14468820095672064</v>
      </c>
      <c r="BD42" s="1">
        <f>Table1113[[#This Row],[Sum of High school diploma only]]/Table1113[[#This Row],[Sum]]</f>
        <v>0.26079500184315008</v>
      </c>
      <c r="BE42" s="1">
        <f>Table1113[[#This Row],[Sum of Some college or associate''s degree]]/Table1113[[#This Row],[Sum]]</f>
        <v>0.30698906561184913</v>
      </c>
      <c r="BF42" s="1">
        <f>Table1113[[#This Row],[Sum of Bachelor''s degree or higher]]/Table1113[[#This Row],[Sum]]</f>
        <v>0.28752773158828016</v>
      </c>
      <c r="BG4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2.737356327831689</v>
      </c>
      <c r="BH42" s="4"/>
      <c r="BI42" s="2">
        <v>1159868</v>
      </c>
      <c r="BJ42" s="8">
        <v>0.45340233130047852</v>
      </c>
      <c r="BK42" s="7">
        <v>3.7</v>
      </c>
      <c r="BL42" s="7">
        <v>26.6</v>
      </c>
      <c r="BM42" s="38">
        <v>88.2</v>
      </c>
      <c r="BN42" s="38">
        <v>77.2</v>
      </c>
      <c r="BO42" s="38">
        <v>10.9</v>
      </c>
      <c r="BP42" s="38">
        <v>1.7</v>
      </c>
      <c r="BQ42" s="38">
        <v>1.8</v>
      </c>
      <c r="BR42" s="38">
        <v>0.2</v>
      </c>
      <c r="BS42" s="38">
        <v>1.4</v>
      </c>
      <c r="BT42" s="7">
        <v>6.7</v>
      </c>
      <c r="BU42" s="4"/>
      <c r="BV42" s="2">
        <v>116342085</v>
      </c>
      <c r="BW42" s="4">
        <v>45.479117078286869</v>
      </c>
      <c r="BX42" s="2">
        <v>50022</v>
      </c>
      <c r="BY42" s="4">
        <v>97.918000000000006</v>
      </c>
      <c r="BZ42" s="4"/>
      <c r="CA42" s="4">
        <v>80.3</v>
      </c>
      <c r="CB42" s="4">
        <v>58.9</v>
      </c>
      <c r="CC42" s="4">
        <v>69.599999999999994</v>
      </c>
      <c r="CD42" s="4">
        <v>32.380000000000003</v>
      </c>
      <c r="CE42" s="4">
        <v>0.2</v>
      </c>
      <c r="CF42" s="4">
        <v>17819.439999999999</v>
      </c>
      <c r="CG42" s="4"/>
      <c r="CH42" s="14">
        <v>209</v>
      </c>
      <c r="CI42" s="32">
        <v>101</v>
      </c>
      <c r="CJ42" s="4"/>
      <c r="CK42" s="2">
        <v>1806</v>
      </c>
      <c r="CL42" s="2">
        <v>1354096</v>
      </c>
      <c r="CM42" s="4">
        <v>70.598086189865072</v>
      </c>
      <c r="CN42" s="8">
        <v>0.52932771936518008</v>
      </c>
      <c r="CO42" s="8"/>
      <c r="CP42" s="3">
        <v>34.509639964014468</v>
      </c>
      <c r="CQ42" s="3">
        <v>0</v>
      </c>
      <c r="CR42" s="3">
        <v>0</v>
      </c>
      <c r="CS42" s="28">
        <v>0</v>
      </c>
      <c r="CT42" s="28">
        <v>14.610208762141655</v>
      </c>
      <c r="CU42" s="28">
        <v>2.7985220091901133</v>
      </c>
      <c r="CV42" s="28">
        <v>57.437673248822684</v>
      </c>
      <c r="CW42" s="28">
        <v>0</v>
      </c>
      <c r="CX42" s="28">
        <v>11.514778785929371</v>
      </c>
      <c r="CY42" s="28">
        <v>59.594107353378291</v>
      </c>
      <c r="CZ42" s="28">
        <v>10.042460871913754</v>
      </c>
      <c r="DA42" s="28">
        <v>26.035434095507703</v>
      </c>
      <c r="DB42" s="28">
        <v>42.791320811453623</v>
      </c>
      <c r="DC42" s="28">
        <v>17.050793830186109</v>
      </c>
      <c r="DD42" s="28">
        <v>59.838623042268303</v>
      </c>
      <c r="DE42" s="28">
        <v>0</v>
      </c>
      <c r="DF42" s="28">
        <v>0</v>
      </c>
      <c r="DG42" s="28">
        <v>18.657559862532104</v>
      </c>
      <c r="DH42" s="28">
        <v>14.610208762141655</v>
      </c>
      <c r="DI42" s="28"/>
      <c r="DJ42" s="3">
        <v>254.3</v>
      </c>
      <c r="DK42" s="3">
        <v>291.2</v>
      </c>
      <c r="DL42" s="35">
        <v>337.7</v>
      </c>
      <c r="DM42" s="3">
        <v>329.8</v>
      </c>
      <c r="DN42" s="1">
        <v>0.24696476162274206</v>
      </c>
      <c r="DO42" s="1">
        <v>5.5E-2</v>
      </c>
      <c r="DP42" s="28"/>
      <c r="DQ42" t="s">
        <v>298</v>
      </c>
      <c r="DR42">
        <v>77</v>
      </c>
      <c r="DS42">
        <v>134</v>
      </c>
      <c r="DT42" s="28"/>
      <c r="DU42" s="2">
        <v>910534</v>
      </c>
      <c r="DV42" s="43">
        <v>68.3</v>
      </c>
      <c r="DW42" s="43">
        <v>2.2000000000000002</v>
      </c>
      <c r="DX42" s="43">
        <v>1.4</v>
      </c>
      <c r="DY42" s="43">
        <v>3.9</v>
      </c>
      <c r="DZ42" s="43">
        <v>5</v>
      </c>
      <c r="EA42" s="43">
        <v>13.6</v>
      </c>
      <c r="EB42" s="43">
        <v>5.6</v>
      </c>
      <c r="EC4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399.30000000000007</v>
      </c>
      <c r="ED42" s="43">
        <v>0.4</v>
      </c>
      <c r="EE42" s="43">
        <v>16.3</v>
      </c>
      <c r="EF42" s="43">
        <v>19.600000000000001</v>
      </c>
      <c r="EG42" s="43">
        <v>28.6</v>
      </c>
      <c r="EH42" s="43">
        <v>20.3</v>
      </c>
      <c r="EI42" s="43">
        <v>10.6</v>
      </c>
      <c r="EJ42" s="43">
        <v>4</v>
      </c>
      <c r="EK42" s="2">
        <v>573116</v>
      </c>
      <c r="EL42" s="1">
        <v>0.6294284452859531</v>
      </c>
      <c r="EM42" s="28"/>
      <c r="EN42" s="48">
        <v>1</v>
      </c>
      <c r="EO42" s="28"/>
      <c r="EP42" s="28"/>
      <c r="EQ42" s="28" t="s">
        <v>621</v>
      </c>
      <c r="ER42" s="28"/>
      <c r="ES42" s="28"/>
      <c r="ET42" s="28"/>
      <c r="EU42" s="28"/>
      <c r="EV42" s="28"/>
      <c r="EW42" s="28"/>
      <c r="EX42" s="28"/>
    </row>
    <row r="43" spans="1:154" x14ac:dyDescent="0.3">
      <c r="A43" t="s">
        <v>134</v>
      </c>
      <c r="B43" t="s">
        <v>338</v>
      </c>
      <c r="C43" t="s">
        <v>19</v>
      </c>
      <c r="D43" s="2"/>
      <c r="E43" s="2"/>
      <c r="F43" s="2"/>
      <c r="H43" s="2">
        <v>2844510</v>
      </c>
      <c r="I43" s="12">
        <v>4.9399999999999999E-2</v>
      </c>
      <c r="K43" s="2">
        <v>2212038</v>
      </c>
      <c r="L43" s="51">
        <v>654.93498966018376</v>
      </c>
      <c r="M43" s="51">
        <v>21.538673152153599</v>
      </c>
      <c r="N43" s="51">
        <v>3377.492476234514</v>
      </c>
      <c r="O43" s="51"/>
      <c r="P43" s="51"/>
      <c r="Q43" s="2">
        <v>878185</v>
      </c>
      <c r="R43" s="2">
        <v>507676</v>
      </c>
      <c r="S43" s="2">
        <f>Table1113[[#This Row],[Sum of Biden]]+Table1113[[#This Row],[Sum of Trump]]</f>
        <v>1385861</v>
      </c>
      <c r="T43" s="2">
        <v>1423875</v>
      </c>
      <c r="U43" s="1">
        <f>Table1113[[#This Row],[Total with Other]]/Table1113[[#This Row],[Sum of Population (2020)]]</f>
        <v>0.50056951812438699</v>
      </c>
      <c r="V43" s="1">
        <f>Table1113[[#This Row],[Total with Other]]/(Table1113[[#This Row],[18+]]*Table1113[[#This Row],[Sum of Population (2020)]])</f>
        <v>0.6423069323813364</v>
      </c>
      <c r="W43" s="1">
        <f>Table1113[[#This Row],[Sum of Biden]]/Table1113[[#This Row],[2 Party Vote]]</f>
        <v>0.63367466145594686</v>
      </c>
      <c r="X43" s="1">
        <f>Table1113[[#This Row],[Sum of Trump]]/Table1113[[#This Row],[2 Party Vote]]</f>
        <v>0.36632533854405314</v>
      </c>
      <c r="Y43" s="1">
        <f>Table1113[[#This Row],[Trump %]]-Table1113[[#This Row],[Biden %]]</f>
        <v>-0.26734932291189373</v>
      </c>
      <c r="Z43" s="1">
        <v>0.33210000000000001</v>
      </c>
      <c r="AB43" s="1">
        <v>0.52703453318849292</v>
      </c>
      <c r="AC43" s="1">
        <v>7.5888993183360232E-2</v>
      </c>
      <c r="AD43" s="1">
        <v>0.28155464385781737</v>
      </c>
      <c r="AE43" s="1">
        <v>6.3078702483028715E-2</v>
      </c>
      <c r="AF43" s="1">
        <v>1.9799543682391695E-3</v>
      </c>
      <c r="AG43" s="1">
        <v>4.0569377502627872E-4</v>
      </c>
      <c r="AH43" s="1">
        <v>5.3176118206650705E-3</v>
      </c>
      <c r="AI43" s="1">
        <v>4.4739867323370285E-2</v>
      </c>
      <c r="AJ4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1.580775672702293</v>
      </c>
      <c r="AK4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1.5778113472226787</v>
      </c>
      <c r="AL43" s="4"/>
      <c r="AM43" s="1">
        <v>5.8493026918520236E-2</v>
      </c>
      <c r="AN43" s="1">
        <v>0.11210261169762104</v>
      </c>
      <c r="AO43" s="1">
        <v>5.0073650646332762E-2</v>
      </c>
      <c r="AP43" s="1">
        <f>SUM(Table1113[[#This Row],[0 to 5]:[14 to 17]])</f>
        <v>0.22066928926247403</v>
      </c>
      <c r="AQ43" s="1">
        <v>0.77933071073752602</v>
      </c>
      <c r="AR43" s="1">
        <v>8.4918667890075974E-2</v>
      </c>
      <c r="AS43" s="1">
        <v>0.27312823649767448</v>
      </c>
      <c r="AT43" s="1">
        <v>0.26266914160962695</v>
      </c>
      <c r="AU43" s="1">
        <v>0.15861466474014857</v>
      </c>
      <c r="AV43" s="38">
        <v>38.799999999999997</v>
      </c>
      <c r="AX43" s="2">
        <v>168995</v>
      </c>
      <c r="AY43" s="2">
        <v>474600</v>
      </c>
      <c r="AZ43" s="2">
        <v>502374</v>
      </c>
      <c r="BA43" s="2">
        <v>796697</v>
      </c>
      <c r="BB43" s="2">
        <f>SUM(Table1113[[#This Row],[Sum of Less than a high school diploma]:[Sum of Bachelor''s degree or higher]])</f>
        <v>1942666</v>
      </c>
      <c r="BC43" s="1">
        <f>Table1113[[#This Row],[Sum of Less than a high school diploma]]/Table1113[[#This Row],[Sum]]</f>
        <v>8.6991278994948185E-2</v>
      </c>
      <c r="BD43" s="1">
        <f>Table1113[[#This Row],[Sum of High school diploma only]]/Table1113[[#This Row],[Sum]]</f>
        <v>0.2443034469126448</v>
      </c>
      <c r="BE43" s="1">
        <f>Table1113[[#This Row],[Sum of Some college or associate''s degree]]/Table1113[[#This Row],[Sum]]</f>
        <v>0.25860029464663509</v>
      </c>
      <c r="BF43" s="1">
        <f>Table1113[[#This Row],[Sum of Bachelor''s degree or higher]]/Table1113[[#This Row],[Sum]]</f>
        <v>0.41010497944577196</v>
      </c>
      <c r="BG4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2.9918189745432309</v>
      </c>
      <c r="BH43" s="4"/>
      <c r="BI43" s="2">
        <v>1405089</v>
      </c>
      <c r="BJ43" s="8">
        <v>0.49396521720788467</v>
      </c>
      <c r="BK43" s="7">
        <v>8.4</v>
      </c>
      <c r="BL43" s="7">
        <v>31.3</v>
      </c>
      <c r="BM43" s="38">
        <v>82.6</v>
      </c>
      <c r="BN43" s="38">
        <v>74.7</v>
      </c>
      <c r="BO43" s="38">
        <v>7.9</v>
      </c>
      <c r="BP43" s="38">
        <v>5.7</v>
      </c>
      <c r="BQ43" s="38">
        <v>2.4</v>
      </c>
      <c r="BR43" s="38">
        <v>0.3</v>
      </c>
      <c r="BS43" s="38">
        <v>1.2</v>
      </c>
      <c r="BT43" s="7">
        <v>7.9</v>
      </c>
      <c r="BU43" s="4"/>
      <c r="BV43" s="2">
        <v>176750518</v>
      </c>
      <c r="BW43" s="4">
        <v>62.137421910979398</v>
      </c>
      <c r="BX43" s="2">
        <v>66695</v>
      </c>
      <c r="BY43" s="4">
        <v>105.41</v>
      </c>
      <c r="BZ43" s="4"/>
      <c r="CA43" s="4">
        <v>66.599999999999994</v>
      </c>
      <c r="CB43" s="4">
        <v>45.9</v>
      </c>
      <c r="CC43" s="4">
        <v>56.2</v>
      </c>
      <c r="CD43" s="4">
        <v>45</v>
      </c>
      <c r="CE43" s="4">
        <v>19.3</v>
      </c>
      <c r="CF43" s="4">
        <v>15636.66</v>
      </c>
      <c r="CG43" s="4"/>
      <c r="CH43" s="14">
        <v>15</v>
      </c>
      <c r="CI43" s="32">
        <v>11</v>
      </c>
      <c r="CJ43" s="4"/>
      <c r="CK43" s="2">
        <v>2310</v>
      </c>
      <c r="CL43" s="2">
        <v>1119677</v>
      </c>
      <c r="CM43" s="4">
        <v>81.209065884809689</v>
      </c>
      <c r="CN43" s="8">
        <v>0.39362737343162796</v>
      </c>
      <c r="CO43" s="8"/>
      <c r="CP43" s="3">
        <v>12.129991875657428</v>
      </c>
      <c r="CQ43" s="3">
        <v>0</v>
      </c>
      <c r="CR43" s="3">
        <v>5.3254234405306287</v>
      </c>
      <c r="CS43" s="28">
        <v>18.866299376555887</v>
      </c>
      <c r="CT43" s="28">
        <v>3.5091468185485497</v>
      </c>
      <c r="CU43" s="28">
        <v>4.2823978642602185</v>
      </c>
      <c r="CV43" s="28">
        <v>3.3194627160451176</v>
      </c>
      <c r="CW43" s="28">
        <v>18.04126727100833</v>
      </c>
      <c r="CX43" s="28">
        <v>11.280318432785638</v>
      </c>
      <c r="CY43" s="28">
        <v>13.242771113264416</v>
      </c>
      <c r="CZ43" s="28">
        <v>9.955841540046551</v>
      </c>
      <c r="DA43" s="28">
        <v>18.357100902808121</v>
      </c>
      <c r="DB43" s="28">
        <v>9.3273466549521977</v>
      </c>
      <c r="DC43" s="28">
        <v>16.79824954368739</v>
      </c>
      <c r="DD43" s="28">
        <v>21.566591683290078</v>
      </c>
      <c r="DE43" s="28">
        <v>0</v>
      </c>
      <c r="DF43" s="28">
        <v>0</v>
      </c>
      <c r="DG43" s="28">
        <v>0.84489433300942685</v>
      </c>
      <c r="DH43" s="28">
        <v>3.5091468185485497</v>
      </c>
      <c r="DI43" s="28"/>
      <c r="DJ43" s="3">
        <v>328.5</v>
      </c>
      <c r="DK43" s="3">
        <v>358.1</v>
      </c>
      <c r="DL43" s="35">
        <v>378.2</v>
      </c>
      <c r="DM43" s="3">
        <v>363.5</v>
      </c>
      <c r="DN43" s="1">
        <v>0.13141195134849282</v>
      </c>
      <c r="DO43" s="1">
        <v>2.7E-2</v>
      </c>
      <c r="DP43" s="28"/>
      <c r="DQ43" t="s">
        <v>297</v>
      </c>
      <c r="DR43">
        <v>29</v>
      </c>
      <c r="DS43">
        <v>43</v>
      </c>
      <c r="DT43" s="28"/>
      <c r="DU43" s="2">
        <v>1087833</v>
      </c>
      <c r="DV43" s="43">
        <v>47.3</v>
      </c>
      <c r="DW43" s="43">
        <v>27.1</v>
      </c>
      <c r="DX43" s="43">
        <v>1.7</v>
      </c>
      <c r="DY43" s="43">
        <v>2.4</v>
      </c>
      <c r="DZ43" s="43">
        <v>5.0999999999999996</v>
      </c>
      <c r="EA43" s="43">
        <v>15.4</v>
      </c>
      <c r="EB43" s="43">
        <v>1</v>
      </c>
      <c r="EC4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479.7</v>
      </c>
      <c r="ED43" s="43">
        <v>0.1</v>
      </c>
      <c r="EE43" s="43">
        <v>6.1</v>
      </c>
      <c r="EF43" s="43">
        <v>9.8000000000000007</v>
      </c>
      <c r="EG43" s="43">
        <v>28</v>
      </c>
      <c r="EH43" s="43">
        <v>23.9</v>
      </c>
      <c r="EI43" s="43">
        <v>18.899999999999999</v>
      </c>
      <c r="EJ43" s="43">
        <v>13.3</v>
      </c>
      <c r="EK43" s="2">
        <v>728807</v>
      </c>
      <c r="EL43" s="1">
        <v>0.66996220927293071</v>
      </c>
      <c r="EM43" s="28"/>
      <c r="EN43" s="48">
        <v>2</v>
      </c>
      <c r="EO43" s="28" t="s">
        <v>521</v>
      </c>
      <c r="EP43" s="28" t="s">
        <v>522</v>
      </c>
      <c r="EQ43" s="28"/>
      <c r="ER43" s="28"/>
      <c r="ES43" s="28"/>
      <c r="ET43" s="28"/>
      <c r="EU43" s="28"/>
      <c r="EV43" s="28"/>
      <c r="EW43" s="28"/>
      <c r="EX43" s="28"/>
    </row>
    <row r="44" spans="1:154" x14ac:dyDescent="0.3">
      <c r="A44" t="s">
        <v>40</v>
      </c>
      <c r="B44" t="s">
        <v>375</v>
      </c>
      <c r="C44" t="s">
        <v>20</v>
      </c>
      <c r="H44" s="2">
        <v>1605848</v>
      </c>
      <c r="I44" s="12">
        <v>0.19339999999999999</v>
      </c>
      <c r="K44" s="2">
        <v>1247374</v>
      </c>
      <c r="L44" s="51">
        <v>573.27370821795319</v>
      </c>
      <c r="M44" s="51">
        <v>74.748224702199394</v>
      </c>
      <c r="N44" s="51">
        <v>2175.8786110696014</v>
      </c>
      <c r="O44" s="51"/>
      <c r="P44" s="51"/>
      <c r="Q44" s="2">
        <v>372324</v>
      </c>
      <c r="R44" s="2">
        <v>483665</v>
      </c>
      <c r="S44" s="2">
        <f>Table1113[[#This Row],[Sum of Biden]]+Table1113[[#This Row],[Sum of Trump]]</f>
        <v>855989</v>
      </c>
      <c r="T44" s="2">
        <v>866717</v>
      </c>
      <c r="U44" s="1">
        <f>Table1113[[#This Row],[Total with Other]]/Table1113[[#This Row],[Sum of Population (2020)]]</f>
        <v>0.53972542855861827</v>
      </c>
      <c r="V44" s="1">
        <f>Table1113[[#This Row],[Total with Other]]/(Table1113[[#This Row],[18+]]*Table1113[[#This Row],[Sum of Population (2020)]])</f>
        <v>0.69662768725269475</v>
      </c>
      <c r="W44" s="1">
        <f>Table1113[[#This Row],[Sum of Biden]]/Table1113[[#This Row],[2 Party Vote]]</f>
        <v>0.43496353340989197</v>
      </c>
      <c r="X44" s="1">
        <f>Table1113[[#This Row],[Sum of Trump]]/Table1113[[#This Row],[2 Party Vote]]</f>
        <v>0.56503646659010809</v>
      </c>
      <c r="Y44" s="1">
        <f>Table1113[[#This Row],[Trump %]]-Table1113[[#This Row],[Biden %]]</f>
        <v>0.13007293318021612</v>
      </c>
      <c r="Z44" s="1">
        <v>-3.3599999999999998E-2</v>
      </c>
      <c r="AB44" s="1">
        <v>0.59373925801196625</v>
      </c>
      <c r="AC44" s="1">
        <v>0.10203456366978693</v>
      </c>
      <c r="AD44" s="1">
        <v>0.20778741200910672</v>
      </c>
      <c r="AE44" s="1">
        <v>4.1138389187519615E-2</v>
      </c>
      <c r="AF44" s="1">
        <v>2.4043371477250647E-3</v>
      </c>
      <c r="AG44" s="1">
        <v>9.5899487373649311E-4</v>
      </c>
      <c r="AH44" s="1">
        <v>5.9177456396869443E-3</v>
      </c>
      <c r="AI44" s="1">
        <v>4.6019299460471973E-2</v>
      </c>
      <c r="AJ4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1.5368894262052626</v>
      </c>
      <c r="AK4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1.5342932923652932</v>
      </c>
      <c r="AL44" s="4"/>
      <c r="AM44" s="1">
        <v>6.0473967648245662E-2</v>
      </c>
      <c r="AN44" s="1">
        <v>0.11470139141438045</v>
      </c>
      <c r="AO44" s="1">
        <v>5.0055796065381034E-2</v>
      </c>
      <c r="AP44" s="1">
        <f>SUM(Table1113[[#This Row],[0 to 5]:[14 to 17]])</f>
        <v>0.22523115512800712</v>
      </c>
      <c r="AQ44" s="1">
        <v>0.77476884487199282</v>
      </c>
      <c r="AR44" s="1">
        <v>8.0053653895013718E-2</v>
      </c>
      <c r="AS44" s="1">
        <v>0.27322884855851859</v>
      </c>
      <c r="AT44" s="1">
        <v>0.26020644544190979</v>
      </c>
      <c r="AU44" s="1">
        <v>0.16127989697655071</v>
      </c>
      <c r="AV44" s="38">
        <v>38.799999999999997</v>
      </c>
      <c r="AX44" s="2">
        <v>94335</v>
      </c>
      <c r="AY44" s="2">
        <v>294789</v>
      </c>
      <c r="AZ44" s="2">
        <v>332556</v>
      </c>
      <c r="BA44" s="2">
        <v>341195</v>
      </c>
      <c r="BB44" s="2">
        <f>SUM(Table1113[[#This Row],[Sum of Less than a high school diploma]:[Sum of Bachelor''s degree or higher]])</f>
        <v>1062875</v>
      </c>
      <c r="BC44" s="1">
        <f>Table1113[[#This Row],[Sum of Less than a high school diploma]]/Table1113[[#This Row],[Sum]]</f>
        <v>8.8754557215100546E-2</v>
      </c>
      <c r="BD44" s="1">
        <f>Table1113[[#This Row],[Sum of High school diploma only]]/Table1113[[#This Row],[Sum]]</f>
        <v>0.27735058214747738</v>
      </c>
      <c r="BE44" s="1">
        <f>Table1113[[#This Row],[Sum of Some college or associate''s degree]]/Table1113[[#This Row],[Sum]]</f>
        <v>0.31288345289897684</v>
      </c>
      <c r="BF44" s="1">
        <f>Table1113[[#This Row],[Sum of Bachelor''s degree or higher]]/Table1113[[#This Row],[Sum]]</f>
        <v>0.32101140773844528</v>
      </c>
      <c r="BG4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2.8661517111607671</v>
      </c>
      <c r="BH44" s="4"/>
      <c r="BI44" s="2">
        <v>729273</v>
      </c>
      <c r="BJ44" s="8">
        <v>0.45413575880158025</v>
      </c>
      <c r="BK44" s="7">
        <v>3</v>
      </c>
      <c r="BL44" s="7">
        <v>26.9</v>
      </c>
      <c r="BM44" s="38">
        <v>87</v>
      </c>
      <c r="BN44" s="38">
        <v>78.7</v>
      </c>
      <c r="BO44" s="38">
        <v>8.3000000000000007</v>
      </c>
      <c r="BP44" s="38">
        <v>1.1000000000000001</v>
      </c>
      <c r="BQ44" s="38">
        <v>1.4</v>
      </c>
      <c r="BR44" s="38">
        <v>0.5</v>
      </c>
      <c r="BS44" s="38">
        <v>1.8</v>
      </c>
      <c r="BT44" s="7">
        <v>8.1</v>
      </c>
      <c r="BU44" s="4"/>
      <c r="BV44" s="2">
        <v>77530224</v>
      </c>
      <c r="BW44" s="4">
        <v>48.27992686730002</v>
      </c>
      <c r="BX44" s="2">
        <v>55125</v>
      </c>
      <c r="BY44" s="4">
        <v>96.317999999999998</v>
      </c>
      <c r="BZ44" s="4"/>
      <c r="CA44" s="4">
        <v>79.7</v>
      </c>
      <c r="CB44" s="4">
        <v>58.9</v>
      </c>
      <c r="CC44" s="4">
        <v>69.3</v>
      </c>
      <c r="CD44" s="4">
        <v>53.4</v>
      </c>
      <c r="CE44" s="4">
        <v>0</v>
      </c>
      <c r="CF44" s="4">
        <v>18463.580000000002</v>
      </c>
      <c r="CG44" s="4"/>
      <c r="CH44" s="14">
        <v>117</v>
      </c>
      <c r="CI44" s="32">
        <v>70</v>
      </c>
      <c r="CJ44" s="4"/>
      <c r="CK44" s="2">
        <v>1459</v>
      </c>
      <c r="CL44" s="2">
        <v>893248</v>
      </c>
      <c r="CM44" s="4">
        <v>90.855423427372955</v>
      </c>
      <c r="CN44" s="8">
        <v>0.55624691751647726</v>
      </c>
      <c r="CO44" s="8"/>
      <c r="CP44" s="3">
        <v>17.564749544324084</v>
      </c>
      <c r="CQ44" s="3">
        <v>0</v>
      </c>
      <c r="CR44" s="3">
        <v>24.990004638491204</v>
      </c>
      <c r="CS44" s="28">
        <v>13.762546553159595</v>
      </c>
      <c r="CT44" s="28">
        <v>1.310635567959425</v>
      </c>
      <c r="CU44" s="28">
        <v>5.7995139604131802</v>
      </c>
      <c r="CV44" s="28">
        <v>3.0772232246605329</v>
      </c>
      <c r="CW44" s="28">
        <v>2.3477308586199206E-2</v>
      </c>
      <c r="CX44" s="28">
        <v>11.606487981388144</v>
      </c>
      <c r="CY44" s="28">
        <v>4.4992464998329771</v>
      </c>
      <c r="CZ44" s="28">
        <v>6.1774127255625793</v>
      </c>
      <c r="DA44" s="28">
        <v>31.013284429248884</v>
      </c>
      <c r="DB44" s="28">
        <v>20.703880627514067</v>
      </c>
      <c r="DC44" s="28">
        <v>10.013189924933684</v>
      </c>
      <c r="DD44" s="28">
        <v>23.426876241440667</v>
      </c>
      <c r="DE44" s="28">
        <v>0</v>
      </c>
      <c r="DF44" s="28">
        <v>0</v>
      </c>
      <c r="DG44" s="28">
        <v>19.063466143059866</v>
      </c>
      <c r="DH44" s="28">
        <v>1.310635567959425</v>
      </c>
      <c r="DI44" s="28"/>
      <c r="DJ44" s="3">
        <v>279</v>
      </c>
      <c r="DK44" s="3">
        <v>325</v>
      </c>
      <c r="DL44" s="35">
        <v>386.5</v>
      </c>
      <c r="DM44" s="3">
        <v>386</v>
      </c>
      <c r="DN44" s="1">
        <v>0.27813712807244506</v>
      </c>
      <c r="DO44" s="1">
        <v>0.112</v>
      </c>
      <c r="DP44" s="28"/>
      <c r="DQ44" t="s">
        <v>297</v>
      </c>
      <c r="DR44">
        <v>46</v>
      </c>
      <c r="DS44">
        <v>73</v>
      </c>
      <c r="DT44" s="28"/>
      <c r="DU44" s="2">
        <v>603305</v>
      </c>
      <c r="DV44" s="43">
        <v>66.099999999999994</v>
      </c>
      <c r="DW44" s="43">
        <v>4.8</v>
      </c>
      <c r="DX44" s="43">
        <v>1.3</v>
      </c>
      <c r="DY44" s="43">
        <v>3.8</v>
      </c>
      <c r="DZ44" s="43">
        <v>4.4000000000000004</v>
      </c>
      <c r="EA44" s="43">
        <v>13.1</v>
      </c>
      <c r="EB44" s="43">
        <v>6.6</v>
      </c>
      <c r="EC4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404.2</v>
      </c>
      <c r="ED44" s="43">
        <v>0.6</v>
      </c>
      <c r="EE44" s="43">
        <v>11.7</v>
      </c>
      <c r="EF44" s="43">
        <v>21.8</v>
      </c>
      <c r="EG44" s="43">
        <v>32.4</v>
      </c>
      <c r="EH44" s="43">
        <v>19.3</v>
      </c>
      <c r="EI44" s="43">
        <v>10.7</v>
      </c>
      <c r="EJ44" s="43">
        <v>3.5</v>
      </c>
      <c r="EK44" s="2">
        <v>393404</v>
      </c>
      <c r="EL44" s="1">
        <v>0.65208145133887507</v>
      </c>
      <c r="EM44" s="28"/>
      <c r="EN44" s="48">
        <v>1</v>
      </c>
      <c r="EO44" s="28"/>
      <c r="EP44" s="28" t="s">
        <v>566</v>
      </c>
      <c r="EQ44" s="28"/>
      <c r="ER44" s="28"/>
      <c r="ES44" s="28"/>
      <c r="ET44" s="28"/>
      <c r="EU44" s="28"/>
      <c r="EV44" s="28"/>
      <c r="EW44" s="28"/>
      <c r="EX44" s="28"/>
    </row>
    <row r="45" spans="1:154" x14ac:dyDescent="0.3">
      <c r="A45" t="s">
        <v>146</v>
      </c>
      <c r="B45" t="s">
        <v>424</v>
      </c>
      <c r="C45" t="s">
        <v>12</v>
      </c>
      <c r="D45" s="2"/>
      <c r="E45" s="2"/>
      <c r="F45" s="2"/>
      <c r="H45" s="2">
        <v>3298634</v>
      </c>
      <c r="I45" s="12">
        <v>6.5699999999999995E-2</v>
      </c>
      <c r="K45" s="2">
        <v>3070300</v>
      </c>
      <c r="L45" s="51">
        <v>674.72402729279054</v>
      </c>
      <c r="M45" s="51">
        <v>14.610107459957343</v>
      </c>
      <c r="N45" s="51">
        <v>4550.4530382874154</v>
      </c>
      <c r="O45" s="51"/>
      <c r="P45" s="51"/>
      <c r="Q45" s="2">
        <v>964650</v>
      </c>
      <c r="R45" s="2">
        <v>600094</v>
      </c>
      <c r="S45" s="2">
        <f>Table1113[[#This Row],[Sum of Biden]]+Table1113[[#This Row],[Sum of Trump]]</f>
        <v>1564744</v>
      </c>
      <c r="T45" s="2">
        <v>1601722</v>
      </c>
      <c r="U45" s="1">
        <f>Table1113[[#This Row],[Total with Other]]/Table1113[[#This Row],[Sum of Population (2020)]]</f>
        <v>0.48557130011998906</v>
      </c>
      <c r="V45" s="1">
        <f>Table1113[[#This Row],[Total with Other]]/(Table1113[[#This Row],[18+]]*Table1113[[#This Row],[Sum of Population (2020)]])</f>
        <v>0.61917159635220664</v>
      </c>
      <c r="W45" s="1">
        <f>Table1113[[#This Row],[Sum of Biden]]/Table1113[[#This Row],[2 Party Vote]]</f>
        <v>0.61649062082998884</v>
      </c>
      <c r="X45" s="1">
        <f>Table1113[[#This Row],[Sum of Trump]]/Table1113[[#This Row],[2 Party Vote]]</f>
        <v>0.38350937917001121</v>
      </c>
      <c r="Y45" s="1">
        <f>Table1113[[#This Row],[Trump %]]-Table1113[[#This Row],[Biden %]]</f>
        <v>-0.23298124165997763</v>
      </c>
      <c r="Z45" s="1">
        <v>0.29160000000000003</v>
      </c>
      <c r="AB45" s="1">
        <v>0.43114968195925951</v>
      </c>
      <c r="AC45" s="1">
        <v>0.33942201529481597</v>
      </c>
      <c r="AD45" s="1">
        <v>4.3961833898516781E-2</v>
      </c>
      <c r="AE45" s="1">
        <v>0.12144087522289529</v>
      </c>
      <c r="AF45" s="1">
        <v>3.89282351421831E-3</v>
      </c>
      <c r="AG45" s="1">
        <v>3.9382968828915238E-3</v>
      </c>
      <c r="AH45" s="1">
        <v>5.4946987146800765E-3</v>
      </c>
      <c r="AI45" s="1">
        <v>5.0699774512722541E-2</v>
      </c>
      <c r="AJ4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1.6181911438080094</v>
      </c>
      <c r="AK4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1.6204667095192233</v>
      </c>
      <c r="AL45" s="4"/>
      <c r="AM45" s="1">
        <v>5.9118713988881459E-2</v>
      </c>
      <c r="AN45" s="1">
        <v>0.10908879251229449</v>
      </c>
      <c r="AO45" s="1">
        <v>4.756514363218229E-2</v>
      </c>
      <c r="AP45" s="1">
        <f>SUM(Table1113[[#This Row],[0 to 5]:[14 to 17]])</f>
        <v>0.21577265013335822</v>
      </c>
      <c r="AQ45" s="1">
        <v>0.78422734986664178</v>
      </c>
      <c r="AR45" s="1">
        <v>9.8949747077123437E-2</v>
      </c>
      <c r="AS45" s="1">
        <v>0.30059867205637242</v>
      </c>
      <c r="AT45" s="1">
        <v>0.24099248355531411</v>
      </c>
      <c r="AU45" s="1">
        <v>0.1436864471778318</v>
      </c>
      <c r="AV45" s="38">
        <v>36.5</v>
      </c>
      <c r="AX45" s="2">
        <v>270769</v>
      </c>
      <c r="AY45" s="2">
        <v>412620</v>
      </c>
      <c r="AZ45" s="2">
        <v>687870</v>
      </c>
      <c r="BA45" s="2">
        <v>893648</v>
      </c>
      <c r="BB45" s="2">
        <f>SUM(Table1113[[#This Row],[Sum of Less than a high school diploma]:[Sum of Bachelor''s degree or higher]])</f>
        <v>2264907</v>
      </c>
      <c r="BC45" s="1">
        <f>Table1113[[#This Row],[Sum of Less than a high school diploma]]/Table1113[[#This Row],[Sum]]</f>
        <v>0.11954972102607303</v>
      </c>
      <c r="BD45" s="1">
        <f>Table1113[[#This Row],[Sum of High school diploma only]]/Table1113[[#This Row],[Sum]]</f>
        <v>0.18217966565514609</v>
      </c>
      <c r="BE45" s="1">
        <f>Table1113[[#This Row],[Sum of Some college or associate''s degree]]/Table1113[[#This Row],[Sum]]</f>
        <v>0.30370783436141086</v>
      </c>
      <c r="BF45" s="1">
        <f>Table1113[[#This Row],[Sum of Bachelor''s degree or higher]]/Table1113[[#This Row],[Sum]]</f>
        <v>0.39456277895737002</v>
      </c>
      <c r="BG4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2.9732836712500781</v>
      </c>
      <c r="BH45" s="4"/>
      <c r="BI45" s="2">
        <v>1629725</v>
      </c>
      <c r="BJ45" s="8">
        <v>0.49406057173969586</v>
      </c>
      <c r="BK45" s="7">
        <v>6.1</v>
      </c>
      <c r="BL45" s="7">
        <v>26.5</v>
      </c>
      <c r="BM45" s="38">
        <v>82.5</v>
      </c>
      <c r="BN45" s="38">
        <v>73.900000000000006</v>
      </c>
      <c r="BO45" s="38">
        <v>8.6999999999999993</v>
      </c>
      <c r="BP45" s="38">
        <v>2.6</v>
      </c>
      <c r="BQ45" s="38">
        <v>2.9</v>
      </c>
      <c r="BR45" s="38">
        <v>0.6</v>
      </c>
      <c r="BS45" s="38">
        <v>1.7</v>
      </c>
      <c r="BT45" s="7">
        <v>9.6</v>
      </c>
      <c r="BU45" s="4"/>
      <c r="BV45" s="2">
        <v>207747927</v>
      </c>
      <c r="BW45" s="4">
        <v>62.979987170446918</v>
      </c>
      <c r="BX45" s="2">
        <v>66266</v>
      </c>
      <c r="BY45" s="4">
        <v>113.393</v>
      </c>
      <c r="BZ45" s="4"/>
      <c r="CA45" s="4">
        <v>73.5</v>
      </c>
      <c r="CB45" s="4">
        <v>54.8</v>
      </c>
      <c r="CC45" s="4">
        <v>64.099999999999994</v>
      </c>
      <c r="CD45" s="4">
        <v>11.02</v>
      </c>
      <c r="CE45" s="4">
        <v>-1</v>
      </c>
      <c r="CF45" s="4">
        <v>20494.52</v>
      </c>
      <c r="CG45" s="4"/>
      <c r="CH45" s="14">
        <v>17</v>
      </c>
      <c r="CI45" s="32">
        <v>13</v>
      </c>
      <c r="CJ45" s="4"/>
      <c r="CK45" s="2">
        <v>1748</v>
      </c>
      <c r="CL45" s="2">
        <v>1366334</v>
      </c>
      <c r="CM45" s="4">
        <v>52.991632293852547</v>
      </c>
      <c r="CN45" s="8">
        <v>0.41421206475165173</v>
      </c>
      <c r="CO45" s="8"/>
      <c r="CP45" s="3">
        <v>43.129133507358894</v>
      </c>
      <c r="CQ45" s="3">
        <v>5.5975826674480098</v>
      </c>
      <c r="CR45" s="3">
        <v>2.0363422408671701</v>
      </c>
      <c r="CS45" s="28">
        <v>0</v>
      </c>
      <c r="CT45" s="28">
        <v>3.8828729615283502</v>
      </c>
      <c r="CU45" s="28">
        <v>34.617854517863996</v>
      </c>
      <c r="CV45" s="28">
        <v>4.0412419450887898</v>
      </c>
      <c r="CW45" s="28">
        <v>13.6798964448855</v>
      </c>
      <c r="CX45" s="28">
        <v>1.77118224083169</v>
      </c>
      <c r="CY45" s="28">
        <v>11.2102824678514</v>
      </c>
      <c r="CZ45" s="28">
        <v>16.2663304347859</v>
      </c>
      <c r="DA45" s="28">
        <v>10.624287867041399</v>
      </c>
      <c r="DB45" s="28">
        <v>18.929178336188201</v>
      </c>
      <c r="DC45" s="28">
        <v>11.3347047484535</v>
      </c>
      <c r="DD45" s="28">
        <v>19.203448197152699</v>
      </c>
      <c r="DE45" s="28">
        <v>13.3461763905614</v>
      </c>
      <c r="DF45" s="28">
        <v>0</v>
      </c>
      <c r="DG45" s="28">
        <v>83.830572740871901</v>
      </c>
      <c r="DH45" s="28">
        <v>3.8828729615283502</v>
      </c>
      <c r="DI45" s="28"/>
      <c r="DJ45" s="3">
        <v>710</v>
      </c>
      <c r="DK45" s="3">
        <v>830</v>
      </c>
      <c r="DL45" s="35">
        <v>911</v>
      </c>
      <c r="DM45" s="3">
        <v>857</v>
      </c>
      <c r="DN45" s="1">
        <v>0.22063666300768381</v>
      </c>
      <c r="DO45" s="1">
        <v>1.4E-2</v>
      </c>
      <c r="DP45" s="28"/>
      <c r="DQ45" t="s">
        <v>296</v>
      </c>
      <c r="DR45">
        <v>9</v>
      </c>
      <c r="DS45">
        <v>12</v>
      </c>
      <c r="DT45" s="28"/>
      <c r="DU45" s="2">
        <v>1139899</v>
      </c>
      <c r="DV45" s="43">
        <v>51.5</v>
      </c>
      <c r="DW45" s="43">
        <v>10.1</v>
      </c>
      <c r="DX45" s="43">
        <v>1.6</v>
      </c>
      <c r="DY45" s="43">
        <v>4.8</v>
      </c>
      <c r="DZ45" s="43">
        <v>7.3</v>
      </c>
      <c r="EA45" s="43">
        <v>21.1</v>
      </c>
      <c r="EB45" s="43">
        <v>3.5</v>
      </c>
      <c r="EC4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452</v>
      </c>
      <c r="ED45" s="43">
        <v>0.1</v>
      </c>
      <c r="EE45" s="43">
        <v>5</v>
      </c>
      <c r="EF45" s="43">
        <v>11.8</v>
      </c>
      <c r="EG45" s="43">
        <v>31</v>
      </c>
      <c r="EH45" s="43">
        <v>34.200000000000003</v>
      </c>
      <c r="EI45" s="43">
        <v>13.8</v>
      </c>
      <c r="EJ45" s="43">
        <v>4.0999999999999996</v>
      </c>
      <c r="EK45" s="2">
        <v>616193</v>
      </c>
      <c r="EL45" s="1">
        <v>0.54056806787267997</v>
      </c>
      <c r="EM45" s="28"/>
      <c r="EN45" s="48">
        <v>1</v>
      </c>
      <c r="EO45" s="28" t="s">
        <v>622</v>
      </c>
      <c r="EP45" s="28"/>
      <c r="EQ45" s="28"/>
      <c r="ER45" s="28"/>
      <c r="ES45" s="28"/>
      <c r="ET45" s="28"/>
      <c r="EU45" s="28"/>
      <c r="EV45" s="28"/>
      <c r="EW45" s="28"/>
      <c r="EX45" s="28"/>
    </row>
    <row r="46" spans="1:154" x14ac:dyDescent="0.3">
      <c r="A46" t="s">
        <v>66</v>
      </c>
      <c r="B46" t="s">
        <v>330</v>
      </c>
      <c r="C46" t="s">
        <v>34</v>
      </c>
      <c r="E46" s="2"/>
      <c r="F46" s="2"/>
      <c r="H46" s="2">
        <v>702219</v>
      </c>
      <c r="I46" s="12">
        <v>-1.4E-3</v>
      </c>
      <c r="K46" s="2">
        <v>541879</v>
      </c>
      <c r="L46" s="51">
        <v>300.63683113589718</v>
      </c>
      <c r="M46" s="51">
        <v>5.8199648029257283</v>
      </c>
      <c r="N46" s="51">
        <v>1802.4371729592035</v>
      </c>
      <c r="O46" s="51"/>
      <c r="P46" s="51"/>
      <c r="Q46" s="2">
        <v>187329</v>
      </c>
      <c r="R46" s="2">
        <v>170823</v>
      </c>
      <c r="S46" s="2">
        <f>Table1113[[#This Row],[Sum of Biden]]+Table1113[[#This Row],[Sum of Trump]]</f>
        <v>358152</v>
      </c>
      <c r="T46" s="2">
        <v>363345</v>
      </c>
      <c r="U46" s="1">
        <f>Table1113[[#This Row],[Total with Other]]/Table1113[[#This Row],[Sum of Population (2020)]]</f>
        <v>0.51742405147112225</v>
      </c>
      <c r="V46" s="1">
        <f>Table1113[[#This Row],[Total with Other]]/(Table1113[[#This Row],[18+]]*Table1113[[#This Row],[Sum of Population (2020)]])</f>
        <v>0.65051472562886048</v>
      </c>
      <c r="W46" s="1">
        <f>Table1113[[#This Row],[Sum of Biden]]/Table1113[[#This Row],[2 Party Vote]]</f>
        <v>0.52304328888293239</v>
      </c>
      <c r="X46" s="1">
        <f>Table1113[[#This Row],[Sum of Trump]]/Table1113[[#This Row],[2 Party Vote]]</f>
        <v>0.47695671111706761</v>
      </c>
      <c r="Y46" s="1">
        <f>Table1113[[#This Row],[Trump %]]-Table1113[[#This Row],[Biden %]]</f>
        <v>-4.6086577765864778E-2</v>
      </c>
      <c r="Z46" s="1">
        <v>-8.0299999999999996E-2</v>
      </c>
      <c r="AB46" s="1">
        <v>0.76373609942197518</v>
      </c>
      <c r="AC46" s="1">
        <v>2.3797419323601327E-2</v>
      </c>
      <c r="AD46" s="1">
        <v>0.12368790932743204</v>
      </c>
      <c r="AE46" s="1">
        <v>3.6891624977393095E-2</v>
      </c>
      <c r="AF46" s="1">
        <v>1.4382977390244355E-3</v>
      </c>
      <c r="AG46" s="1">
        <v>2.6629869029462321E-4</v>
      </c>
      <c r="AH46" s="1">
        <v>3.7794477221493581E-3</v>
      </c>
      <c r="AI46" s="1">
        <v>4.6402902798129926E-2</v>
      </c>
      <c r="AJ4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1.3475893107565646</v>
      </c>
      <c r="AK4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1.3454980356232713</v>
      </c>
      <c r="AL46" s="4"/>
      <c r="AM46" s="1">
        <v>5.2645969419796386E-2</v>
      </c>
      <c r="AN46" s="1">
        <v>0.10327404983345652</v>
      </c>
      <c r="AO46" s="1">
        <v>4.8672849922887305E-2</v>
      </c>
      <c r="AP46" s="1">
        <f>SUM(Table1113[[#This Row],[0 to 5]:[14 to 17]])</f>
        <v>0.20459286917614022</v>
      </c>
      <c r="AQ46" s="1">
        <v>0.79540713082385983</v>
      </c>
      <c r="AR46" s="1">
        <v>9.8707098497762089E-2</v>
      </c>
      <c r="AS46" s="1">
        <v>0.24672217641505001</v>
      </c>
      <c r="AT46" s="1">
        <v>0.26949712269249337</v>
      </c>
      <c r="AU46" s="1">
        <v>0.18048073321855432</v>
      </c>
      <c r="AV46" s="38">
        <v>40.6</v>
      </c>
      <c r="AX46" s="2">
        <v>38052</v>
      </c>
      <c r="AY46" s="2">
        <v>153448</v>
      </c>
      <c r="AZ46" s="2">
        <v>139420</v>
      </c>
      <c r="BA46" s="2">
        <v>156643</v>
      </c>
      <c r="BB46" s="2">
        <f>SUM(Table1113[[#This Row],[Sum of Less than a high school diploma]:[Sum of Bachelor''s degree or higher]])</f>
        <v>487563</v>
      </c>
      <c r="BC46" s="1">
        <f>Table1113[[#This Row],[Sum of Less than a high school diploma]]/Table1113[[#This Row],[Sum]]</f>
        <v>7.8045298761390838E-2</v>
      </c>
      <c r="BD46" s="1">
        <f>Table1113[[#This Row],[Sum of High school diploma only]]/Table1113[[#This Row],[Sum]]</f>
        <v>0.31472445612156785</v>
      </c>
      <c r="BE46" s="1">
        <f>Table1113[[#This Row],[Sum of Some college or associate''s degree]]/Table1113[[#This Row],[Sum]]</f>
        <v>0.28595278969076815</v>
      </c>
      <c r="BF46" s="1">
        <f>Table1113[[#This Row],[Sum of Bachelor''s degree or higher]]/Table1113[[#This Row],[Sum]]</f>
        <v>0.32127745542627312</v>
      </c>
      <c r="BG4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2.8504624017819236</v>
      </c>
      <c r="BH46" s="4"/>
      <c r="BI46" s="2">
        <v>344203</v>
      </c>
      <c r="BJ46" s="8">
        <v>0.49016474917369085</v>
      </c>
      <c r="BK46" s="7">
        <v>2.7</v>
      </c>
      <c r="BL46" s="7">
        <v>23.6</v>
      </c>
      <c r="BM46" s="38">
        <v>89.8</v>
      </c>
      <c r="BN46" s="38">
        <v>82.7</v>
      </c>
      <c r="BO46" s="38">
        <v>7.1</v>
      </c>
      <c r="BP46" s="38">
        <v>1.1000000000000001</v>
      </c>
      <c r="BQ46" s="38">
        <v>1.5</v>
      </c>
      <c r="BR46" s="38">
        <v>0.1</v>
      </c>
      <c r="BS46" s="38">
        <v>0.7</v>
      </c>
      <c r="BT46" s="7">
        <v>6.9</v>
      </c>
      <c r="BU46" s="4"/>
      <c r="BV46" s="2">
        <v>31886412</v>
      </c>
      <c r="BW46" s="4">
        <v>45.408073549704582</v>
      </c>
      <c r="BX46" s="2">
        <v>54843</v>
      </c>
      <c r="BY46" s="4">
        <v>92.962999999999994</v>
      </c>
      <c r="BZ46" s="4"/>
      <c r="CA46" s="4">
        <v>61.2</v>
      </c>
      <c r="CB46" s="4">
        <v>42.1</v>
      </c>
      <c r="CC46" s="4">
        <v>51.6</v>
      </c>
      <c r="CD46" s="4">
        <v>41.57</v>
      </c>
      <c r="CE46" s="4">
        <v>47.2</v>
      </c>
      <c r="CF46" s="4">
        <v>14103.74</v>
      </c>
      <c r="CG46" s="4"/>
      <c r="CH46" s="14">
        <v>122</v>
      </c>
      <c r="CI46" s="32">
        <v>71</v>
      </c>
      <c r="CJ46" s="4"/>
      <c r="CK46" s="2">
        <v>641</v>
      </c>
      <c r="CL46" s="2">
        <v>305830</v>
      </c>
      <c r="CM46" s="4">
        <v>91.282064427194371</v>
      </c>
      <c r="CN46" s="8">
        <v>0.43551940349093377</v>
      </c>
      <c r="CO46" s="8"/>
      <c r="CP46" s="3">
        <v>13.720548800497713</v>
      </c>
      <c r="CQ46" s="3">
        <v>0</v>
      </c>
      <c r="CR46" s="3">
        <v>0</v>
      </c>
      <c r="CS46" s="28">
        <v>22.973517307554243</v>
      </c>
      <c r="CT46" s="28">
        <v>0</v>
      </c>
      <c r="CU46" s="28">
        <v>4.3655150861953791</v>
      </c>
      <c r="CV46" s="28">
        <v>28.002840004662804</v>
      </c>
      <c r="CW46" s="28">
        <v>11.763959529365774</v>
      </c>
      <c r="CX46" s="28">
        <v>3.0797671961209194</v>
      </c>
      <c r="CY46" s="28">
        <v>13.681837096162308</v>
      </c>
      <c r="CZ46" s="28">
        <v>11.931475372615857</v>
      </c>
      <c r="DA46" s="28">
        <v>16.547959438840355</v>
      </c>
      <c r="DB46" s="28">
        <v>17.994963927801571</v>
      </c>
      <c r="DC46" s="28">
        <v>13.217906319619782</v>
      </c>
      <c r="DD46" s="28">
        <v>19.360488140319308</v>
      </c>
      <c r="DE46" s="28">
        <v>0</v>
      </c>
      <c r="DF46" s="28">
        <v>0</v>
      </c>
      <c r="DG46" s="28">
        <v>0.37614591052002355</v>
      </c>
      <c r="DH46" s="28">
        <v>0</v>
      </c>
      <c r="DI46" s="28"/>
      <c r="DJ46" s="3">
        <v>168.1</v>
      </c>
      <c r="DK46" s="3">
        <v>179.8</v>
      </c>
      <c r="DL46" s="35">
        <v>196.7</v>
      </c>
      <c r="DM46" s="3">
        <v>192.3</v>
      </c>
      <c r="DN46" s="1">
        <v>0.14539908490086428</v>
      </c>
      <c r="DO46" s="1">
        <v>3.3000000000000002E-2</v>
      </c>
      <c r="DP46" s="28"/>
      <c r="DQ46" t="s">
        <v>298</v>
      </c>
      <c r="DR46">
        <v>84</v>
      </c>
      <c r="DS46">
        <v>146</v>
      </c>
      <c r="DT46" s="28"/>
      <c r="DU46" s="2">
        <v>291655</v>
      </c>
      <c r="DV46" s="43">
        <v>71.400000000000006</v>
      </c>
      <c r="DW46" s="43">
        <v>5.6</v>
      </c>
      <c r="DX46" s="43">
        <v>3.7</v>
      </c>
      <c r="DY46" s="43">
        <v>3.2</v>
      </c>
      <c r="DZ46" s="43">
        <v>4.0999999999999996</v>
      </c>
      <c r="EA46" s="43">
        <v>9.8000000000000007</v>
      </c>
      <c r="EB46" s="43">
        <v>2.1</v>
      </c>
      <c r="EC4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505.6</v>
      </c>
      <c r="ED46" s="43">
        <v>0.1</v>
      </c>
      <c r="EE46" s="43">
        <v>3.9</v>
      </c>
      <c r="EF46" s="43">
        <v>9.3000000000000007</v>
      </c>
      <c r="EG46" s="43">
        <v>20.5</v>
      </c>
      <c r="EH46" s="43">
        <v>26.4</v>
      </c>
      <c r="EI46" s="43">
        <v>22.1</v>
      </c>
      <c r="EJ46" s="43">
        <v>17.600000000000001</v>
      </c>
      <c r="EK46" s="2">
        <v>197047</v>
      </c>
      <c r="EL46" s="1">
        <v>0.67561673895527252</v>
      </c>
      <c r="EM46" s="28"/>
      <c r="EN46" s="48"/>
      <c r="EO46" s="28"/>
      <c r="EP46" s="28"/>
      <c r="EQ46" s="28"/>
      <c r="ER46" s="28"/>
      <c r="ES46" s="28"/>
      <c r="ET46" s="28"/>
      <c r="EU46" s="28"/>
      <c r="EV46" s="28"/>
      <c r="EW46" s="28"/>
      <c r="EX46" s="28"/>
    </row>
    <row r="47" spans="1:154" x14ac:dyDescent="0.3">
      <c r="A47" t="s">
        <v>127</v>
      </c>
      <c r="B47" t="s">
        <v>331</v>
      </c>
      <c r="C47" t="s">
        <v>10</v>
      </c>
      <c r="D47" s="2"/>
      <c r="E47" s="2"/>
      <c r="F47" s="2"/>
      <c r="H47" s="2">
        <v>899262</v>
      </c>
      <c r="I47" s="12">
        <v>3.2800000000000003E-2</v>
      </c>
      <c r="K47" s="2">
        <v>593142</v>
      </c>
      <c r="L47" s="51">
        <v>271.30293344988473</v>
      </c>
      <c r="M47" s="51">
        <v>5.4344753720866663</v>
      </c>
      <c r="N47" s="51">
        <v>2186.2719744958658</v>
      </c>
      <c r="O47" s="51"/>
      <c r="P47" s="51"/>
      <c r="Q47" s="2">
        <v>256724</v>
      </c>
      <c r="R47" s="2">
        <v>189530</v>
      </c>
      <c r="S47" s="2">
        <f>Table1113[[#This Row],[Sum of Biden]]+Table1113[[#This Row],[Sum of Trump]]</f>
        <v>446254</v>
      </c>
      <c r="T47" s="2">
        <v>456701</v>
      </c>
      <c r="U47" s="1">
        <f>Table1113[[#This Row],[Total with Other]]/Table1113[[#This Row],[Sum of Population (2020)]]</f>
        <v>0.50786200239752155</v>
      </c>
      <c r="V47" s="1">
        <f>Table1113[[#This Row],[Total with Other]]/(Table1113[[#This Row],[18+]]*Table1113[[#This Row],[Sum of Population (2020)]])</f>
        <v>0.63116776145310616</v>
      </c>
      <c r="W47" s="1">
        <f>Table1113[[#This Row],[Sum of Biden]]/Table1113[[#This Row],[2 Party Vote]]</f>
        <v>0.57528672011903537</v>
      </c>
      <c r="X47" s="1">
        <f>Table1113[[#This Row],[Sum of Trump]]/Table1113[[#This Row],[2 Party Vote]]</f>
        <v>0.42471327988096463</v>
      </c>
      <c r="Y47" s="1">
        <f>Table1113[[#This Row],[Trump %]]-Table1113[[#This Row],[Biden %]]</f>
        <v>-0.15057344023807073</v>
      </c>
      <c r="Z47" s="1">
        <v>0.2311</v>
      </c>
      <c r="AB47" s="1">
        <v>0.74595835251572962</v>
      </c>
      <c r="AC47" s="1">
        <v>5.9297512849425416E-2</v>
      </c>
      <c r="AD47" s="1">
        <v>8.0553831919952135E-2</v>
      </c>
      <c r="AE47" s="1">
        <v>5.116306482426701E-2</v>
      </c>
      <c r="AF47" s="1">
        <v>2.3385843057974207E-3</v>
      </c>
      <c r="AG47" s="1">
        <v>4.1812063669987166E-4</v>
      </c>
      <c r="AH47" s="1">
        <v>8.8428066570143075E-3</v>
      </c>
      <c r="AI47" s="1">
        <v>5.1427726291114272E-2</v>
      </c>
      <c r="AJ4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1.3678906624796081</v>
      </c>
      <c r="AK4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1.3617207217340954</v>
      </c>
      <c r="AL47" s="4"/>
      <c r="AM47" s="1">
        <v>5.027122240236994E-2</v>
      </c>
      <c r="AN47" s="1">
        <v>9.8881082487639868E-2</v>
      </c>
      <c r="AO47" s="1">
        <v>4.6209002493155502E-2</v>
      </c>
      <c r="AP47" s="1">
        <f>SUM(Table1113[[#This Row],[0 to 5]:[14 to 17]])</f>
        <v>0.19536130738316532</v>
      </c>
      <c r="AQ47" s="1">
        <v>0.80463869261683474</v>
      </c>
      <c r="AR47" s="1">
        <v>0.10640947799417745</v>
      </c>
      <c r="AS47" s="1">
        <v>0.25126715017425399</v>
      </c>
      <c r="AT47" s="1">
        <v>0.26735367445749958</v>
      </c>
      <c r="AU47" s="1">
        <v>0.17960838999090364</v>
      </c>
      <c r="AV47" s="38">
        <v>40.4</v>
      </c>
      <c r="AX47" s="2">
        <v>46273</v>
      </c>
      <c r="AY47" s="2">
        <v>154198</v>
      </c>
      <c r="AZ47" s="2">
        <v>175038</v>
      </c>
      <c r="BA47" s="2">
        <v>236307</v>
      </c>
      <c r="BB47" s="2">
        <f>SUM(Table1113[[#This Row],[Sum of Less than a high school diploma]:[Sum of Bachelor''s degree or higher]])</f>
        <v>611816</v>
      </c>
      <c r="BC47" s="1">
        <f>Table1113[[#This Row],[Sum of Less than a high school diploma]]/Table1113[[#This Row],[Sum]]</f>
        <v>7.5632216221870621E-2</v>
      </c>
      <c r="BD47" s="1">
        <f>Table1113[[#This Row],[Sum of High school diploma only]]/Table1113[[#This Row],[Sum]]</f>
        <v>0.25203329105482697</v>
      </c>
      <c r="BE47" s="1">
        <f>Table1113[[#This Row],[Sum of Some college or associate''s degree]]/Table1113[[#This Row],[Sum]]</f>
        <v>0.28609581965819791</v>
      </c>
      <c r="BF47" s="1">
        <f>Table1113[[#This Row],[Sum of Bachelor''s degree or higher]]/Table1113[[#This Row],[Sum]]</f>
        <v>0.38623867306510457</v>
      </c>
      <c r="BG4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2.9829409495665367</v>
      </c>
      <c r="BH47" s="4"/>
      <c r="BI47" s="2">
        <v>440700</v>
      </c>
      <c r="BJ47" s="8">
        <v>0.49006852285540808</v>
      </c>
      <c r="BK47" s="7">
        <v>6.8</v>
      </c>
      <c r="BL47" s="7">
        <v>23.3</v>
      </c>
      <c r="BM47" s="38">
        <v>85.5</v>
      </c>
      <c r="BN47" s="38">
        <v>77.7</v>
      </c>
      <c r="BO47" s="38">
        <v>7.8</v>
      </c>
      <c r="BP47" s="38">
        <v>3.3</v>
      </c>
      <c r="BQ47" s="38">
        <v>3.3</v>
      </c>
      <c r="BR47" s="38">
        <v>0.2</v>
      </c>
      <c r="BS47" s="38">
        <v>0.8</v>
      </c>
      <c r="BT47" s="7">
        <v>6.8</v>
      </c>
      <c r="BU47" s="4"/>
      <c r="BV47" s="2">
        <v>55357663</v>
      </c>
      <c r="BW47" s="4">
        <v>61.558992818555659</v>
      </c>
      <c r="BX47" s="2">
        <v>65112</v>
      </c>
      <c r="BY47" s="4">
        <v>100.297</v>
      </c>
      <c r="BZ47" s="4"/>
      <c r="CA47" s="4">
        <v>59.4</v>
      </c>
      <c r="CB47" s="4">
        <v>39.4</v>
      </c>
      <c r="CC47" s="4">
        <v>49.4</v>
      </c>
      <c r="CD47" s="4">
        <v>40.68</v>
      </c>
      <c r="CE47" s="4">
        <v>59.2</v>
      </c>
      <c r="CF47" s="4">
        <v>14228.03</v>
      </c>
      <c r="CG47" s="4"/>
      <c r="CH47" s="14">
        <v>82</v>
      </c>
      <c r="CI47" s="32">
        <v>50</v>
      </c>
      <c r="CJ47" s="4"/>
      <c r="CK47" s="2">
        <v>692</v>
      </c>
      <c r="CL47" s="2">
        <v>340089</v>
      </c>
      <c r="CM47" s="4">
        <v>76.951989520295541</v>
      </c>
      <c r="CN47" s="8">
        <v>0.37818677982612409</v>
      </c>
      <c r="CO47" s="8"/>
      <c r="CP47" s="3">
        <v>9.2596207947963833</v>
      </c>
      <c r="CQ47" s="3">
        <v>0</v>
      </c>
      <c r="CR47" s="3">
        <v>4.6198800210331017</v>
      </c>
      <c r="CS47" s="28">
        <v>10.722586633329756</v>
      </c>
      <c r="CT47" s="28">
        <v>0</v>
      </c>
      <c r="CU47" s="28">
        <v>4.5408780118699088</v>
      </c>
      <c r="CV47" s="28">
        <v>7.8228283312431115</v>
      </c>
      <c r="CW47" s="28">
        <v>5.3877420972134704</v>
      </c>
      <c r="CX47" s="28">
        <v>4.115983373925916</v>
      </c>
      <c r="CY47" s="28">
        <v>18.912468093244229</v>
      </c>
      <c r="CZ47" s="28">
        <v>10.56471268383544</v>
      </c>
      <c r="DA47" s="28">
        <v>16.17621664025997</v>
      </c>
      <c r="DB47" s="28">
        <v>9.6543945158455156</v>
      </c>
      <c r="DC47" s="28">
        <v>9.8738738240073207</v>
      </c>
      <c r="DD47" s="28">
        <v>19.798866200455016</v>
      </c>
      <c r="DE47" s="28">
        <v>0</v>
      </c>
      <c r="DF47" s="28">
        <v>0</v>
      </c>
      <c r="DG47" s="28">
        <v>2.6108362239116483</v>
      </c>
      <c r="DH47" s="28">
        <v>0</v>
      </c>
      <c r="DI47" s="28"/>
      <c r="DJ47" s="3">
        <v>232.5</v>
      </c>
      <c r="DK47" s="3">
        <v>257.60000000000002</v>
      </c>
      <c r="DL47" s="35">
        <v>279.60000000000002</v>
      </c>
      <c r="DM47" s="3">
        <v>275.89999999999998</v>
      </c>
      <c r="DN47" s="1">
        <v>0.16845493562231761</v>
      </c>
      <c r="DO47" s="1">
        <v>5.5E-2</v>
      </c>
      <c r="DP47" s="28"/>
      <c r="DQ47" t="s">
        <v>297</v>
      </c>
      <c r="DR47">
        <v>40</v>
      </c>
      <c r="DS47">
        <v>63</v>
      </c>
      <c r="DT47" s="28"/>
      <c r="DU47" s="2">
        <v>368072</v>
      </c>
      <c r="DV47" s="43">
        <v>58.3</v>
      </c>
      <c r="DW47" s="43">
        <v>4.2</v>
      </c>
      <c r="DX47" s="43">
        <v>11.4</v>
      </c>
      <c r="DY47" s="43">
        <v>7.3</v>
      </c>
      <c r="DZ47" s="43">
        <v>5.0999999999999996</v>
      </c>
      <c r="EA47" s="43">
        <v>10.4</v>
      </c>
      <c r="EB47" s="43">
        <v>3.3</v>
      </c>
      <c r="EC4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509.70000000000005</v>
      </c>
      <c r="ED47" s="43">
        <v>0.1</v>
      </c>
      <c r="EE47" s="43">
        <v>6.3</v>
      </c>
      <c r="EF47" s="43">
        <v>8.4</v>
      </c>
      <c r="EG47" s="43">
        <v>21</v>
      </c>
      <c r="EH47" s="43">
        <v>22.4</v>
      </c>
      <c r="EI47" s="43">
        <v>16.8</v>
      </c>
      <c r="EJ47" s="43">
        <v>25</v>
      </c>
      <c r="EK47" s="2">
        <v>235901</v>
      </c>
      <c r="EL47" s="1">
        <v>0.64090993066573931</v>
      </c>
      <c r="EM47" s="28"/>
      <c r="EN47" s="48"/>
      <c r="EO47" s="28"/>
      <c r="EP47" s="28"/>
      <c r="EQ47" s="28"/>
      <c r="ER47" s="28"/>
      <c r="ES47" s="28"/>
      <c r="ET47" s="28"/>
      <c r="EU47" s="28"/>
      <c r="EV47" s="28"/>
      <c r="EW47" s="28"/>
      <c r="EX47" s="28"/>
    </row>
    <row r="48" spans="1:154" x14ac:dyDescent="0.3">
      <c r="A48" t="s">
        <v>57</v>
      </c>
      <c r="B48" t="s">
        <v>332</v>
      </c>
      <c r="C48" t="s">
        <v>58</v>
      </c>
      <c r="D48" s="2"/>
      <c r="E48" s="2"/>
      <c r="F48" s="2"/>
      <c r="H48" s="2">
        <v>916528</v>
      </c>
      <c r="I48" s="12">
        <v>3.32E-2</v>
      </c>
      <c r="K48" s="2">
        <v>769837</v>
      </c>
      <c r="L48" s="51">
        <v>263.07161500362162</v>
      </c>
      <c r="M48" s="51">
        <v>2.6891456639953546</v>
      </c>
      <c r="N48" s="51">
        <v>2926.3400385837977</v>
      </c>
      <c r="O48" s="51"/>
      <c r="P48" s="51"/>
      <c r="Q48" s="2">
        <v>250952</v>
      </c>
      <c r="R48" s="2">
        <v>172445</v>
      </c>
      <c r="S48" s="2">
        <f>Table1113[[#This Row],[Sum of Biden]]+Table1113[[#This Row],[Sum of Trump]]</f>
        <v>423397</v>
      </c>
      <c r="T48" s="2">
        <v>433710</v>
      </c>
      <c r="U48" s="1">
        <f>Table1113[[#This Row],[Total with Other]]/Table1113[[#This Row],[Sum of Population (2020)]]</f>
        <v>0.47320976554998867</v>
      </c>
      <c r="V48" s="1">
        <f>Table1113[[#This Row],[Total with Other]]/(Table1113[[#This Row],[18+]]*Table1113[[#This Row],[Sum of Population (2020)]])</f>
        <v>0.60564802285685559</v>
      </c>
      <c r="W48" s="1">
        <f>Table1113[[#This Row],[Sum of Biden]]/Table1113[[#This Row],[2 Party Vote]]</f>
        <v>0.59271086002026463</v>
      </c>
      <c r="X48" s="1">
        <f>Table1113[[#This Row],[Sum of Trump]]/Table1113[[#This Row],[2 Party Vote]]</f>
        <v>0.40728913997973532</v>
      </c>
      <c r="Y48" s="1">
        <f>Table1113[[#This Row],[Trump %]]-Table1113[[#This Row],[Biden %]]</f>
        <v>-0.18542172004052931</v>
      </c>
      <c r="Z48" s="1">
        <v>0.1079</v>
      </c>
      <c r="AB48" s="1">
        <v>0.38099545240298166</v>
      </c>
      <c r="AC48" s="1">
        <v>0.47913211598554545</v>
      </c>
      <c r="AD48" s="1">
        <v>2.3525740621126688E-2</v>
      </c>
      <c r="AE48" s="1">
        <v>2.3935984498018609E-2</v>
      </c>
      <c r="AF48" s="1">
        <v>5.467263411483337E-2</v>
      </c>
      <c r="AG48" s="1">
        <v>8.3358064347188515E-4</v>
      </c>
      <c r="AH48" s="1">
        <v>5.1509610181031023E-3</v>
      </c>
      <c r="AI48" s="1">
        <v>3.1753530715919208E-2</v>
      </c>
      <c r="AJ4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1.531734473086984</v>
      </c>
      <c r="AK4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1.5790734026500324</v>
      </c>
      <c r="AL48" s="4"/>
      <c r="AM48" s="1">
        <v>5.3004381753748928E-2</v>
      </c>
      <c r="AN48" s="1">
        <v>0.11269595691566434</v>
      </c>
      <c r="AO48" s="1">
        <v>5.2971649529528833E-2</v>
      </c>
      <c r="AP48" s="1">
        <f>SUM(Table1113[[#This Row],[0 to 5]:[14 to 17]])</f>
        <v>0.21867198819894207</v>
      </c>
      <c r="AQ48" s="1">
        <v>0.78132801180105793</v>
      </c>
      <c r="AR48" s="1">
        <v>8.6487264982630097E-2</v>
      </c>
      <c r="AS48" s="1">
        <v>0.27239975210795525</v>
      </c>
      <c r="AT48" s="1">
        <v>0.25022039697641535</v>
      </c>
      <c r="AU48" s="1">
        <v>0.17222059773405723</v>
      </c>
      <c r="AV48" s="38">
        <v>38.9</v>
      </c>
      <c r="AX48" s="2">
        <v>65666</v>
      </c>
      <c r="AY48" s="2">
        <v>153621</v>
      </c>
      <c r="AZ48" s="2">
        <v>204441</v>
      </c>
      <c r="BA48" s="2">
        <v>208752</v>
      </c>
      <c r="BB48" s="2">
        <f>SUM(Table1113[[#This Row],[Sum of Less than a high school diploma]:[Sum of Bachelor''s degree or higher]])</f>
        <v>632480</v>
      </c>
      <c r="BC48" s="1">
        <f>Table1113[[#This Row],[Sum of Less than a high school diploma]]/Table1113[[#This Row],[Sum]]</f>
        <v>0.10382304578800911</v>
      </c>
      <c r="BD48" s="1">
        <f>Table1113[[#This Row],[Sum of High school diploma only]]/Table1113[[#This Row],[Sum]]</f>
        <v>0.24288673159625601</v>
      </c>
      <c r="BE48" s="1">
        <f>Table1113[[#This Row],[Sum of Some college or associate''s degree]]/Table1113[[#This Row],[Sum]]</f>
        <v>0.32323709840627374</v>
      </c>
      <c r="BF48" s="1">
        <f>Table1113[[#This Row],[Sum of Bachelor''s degree or higher]]/Table1113[[#This Row],[Sum]]</f>
        <v>0.33005312420946115</v>
      </c>
      <c r="BG4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2.8795203010371866</v>
      </c>
      <c r="BH48" s="4"/>
      <c r="BI48" s="2">
        <v>416188</v>
      </c>
      <c r="BJ48" s="8">
        <v>0.45409196445716882</v>
      </c>
      <c r="BK48" s="7">
        <v>3.6000000000000005</v>
      </c>
      <c r="BL48" s="7">
        <v>24.1</v>
      </c>
      <c r="BM48" s="38">
        <v>88.4</v>
      </c>
      <c r="BN48" s="38">
        <v>78.8</v>
      </c>
      <c r="BO48" s="38">
        <v>9.6999999999999993</v>
      </c>
      <c r="BP48" s="38">
        <v>1.3</v>
      </c>
      <c r="BQ48" s="38">
        <v>1.6</v>
      </c>
      <c r="BR48" s="38">
        <v>0.7</v>
      </c>
      <c r="BS48" s="38">
        <v>1.1000000000000001</v>
      </c>
      <c r="BT48" s="7">
        <v>6.8</v>
      </c>
      <c r="BU48" s="4"/>
      <c r="BV48" s="2">
        <v>38733912</v>
      </c>
      <c r="BW48" s="4">
        <v>42.261569750187668</v>
      </c>
      <c r="BX48" s="2">
        <v>47442</v>
      </c>
      <c r="BY48" s="4">
        <v>94.29</v>
      </c>
      <c r="BZ48" s="4"/>
      <c r="CA48" s="4">
        <v>70.3</v>
      </c>
      <c r="CB48" s="4">
        <v>45.5</v>
      </c>
      <c r="CC48" s="4">
        <v>57.9</v>
      </c>
      <c r="CD48" s="4">
        <v>8.84</v>
      </c>
      <c r="CE48" s="4">
        <v>7.9</v>
      </c>
      <c r="CF48" s="4">
        <v>19105.29</v>
      </c>
      <c r="CG48" s="4"/>
      <c r="CH48" s="14">
        <v>168</v>
      </c>
      <c r="CI48" s="32">
        <v>84</v>
      </c>
      <c r="CJ48" s="4"/>
      <c r="CK48" s="2">
        <v>664</v>
      </c>
      <c r="CL48" s="2">
        <v>500193</v>
      </c>
      <c r="CM48" s="4">
        <v>72.447322940488448</v>
      </c>
      <c r="CN48" s="8">
        <v>0.54574764764415273</v>
      </c>
      <c r="CO48" s="8"/>
      <c r="CP48" s="3">
        <v>17.247245496066249</v>
      </c>
      <c r="CQ48" s="3">
        <v>0</v>
      </c>
      <c r="CR48" s="3">
        <v>0</v>
      </c>
      <c r="CS48" s="28">
        <v>18.441133901675322</v>
      </c>
      <c r="CT48" s="28">
        <v>14.092238074477189</v>
      </c>
      <c r="CU48" s="28">
        <v>15.54895820508883</v>
      </c>
      <c r="CV48" s="28">
        <v>14.956778450007228</v>
      </c>
      <c r="CW48" s="28">
        <v>0</v>
      </c>
      <c r="CX48" s="28">
        <v>0</v>
      </c>
      <c r="CY48" s="28">
        <v>8.3080095540827799</v>
      </c>
      <c r="CZ48" s="28">
        <v>10.194940092553917</v>
      </c>
      <c r="DA48" s="28">
        <v>26.882355437862476</v>
      </c>
      <c r="DB48" s="28">
        <v>15.789196498286891</v>
      </c>
      <c r="DC48" s="28">
        <v>8.9549188503334101</v>
      </c>
      <c r="DD48" s="28">
        <v>12.769309237219522</v>
      </c>
      <c r="DE48" s="28">
        <v>0</v>
      </c>
      <c r="DF48" s="28">
        <v>0</v>
      </c>
      <c r="DG48" s="28">
        <v>16.001110869526524</v>
      </c>
      <c r="DH48" s="28">
        <v>14.092238074477189</v>
      </c>
      <c r="DI48" s="28"/>
      <c r="DJ48" s="3">
        <v>248.1</v>
      </c>
      <c r="DK48" s="3">
        <v>292.5</v>
      </c>
      <c r="DL48" s="35">
        <v>336.6</v>
      </c>
      <c r="DM48" s="3">
        <v>336.5</v>
      </c>
      <c r="DN48" s="1">
        <v>0.26292335115864529</v>
      </c>
      <c r="DO48" s="1">
        <v>9.5000000000000001E-2</v>
      </c>
      <c r="DP48" s="28"/>
      <c r="DQ48" t="s">
        <v>298</v>
      </c>
      <c r="DR48">
        <v>99</v>
      </c>
      <c r="DS48">
        <v>183</v>
      </c>
      <c r="DT48" s="28"/>
      <c r="DU48" s="2">
        <v>362176</v>
      </c>
      <c r="DV48" s="43">
        <v>68.099999999999994</v>
      </c>
      <c r="DW48" s="43">
        <v>4.4000000000000004</v>
      </c>
      <c r="DX48" s="43">
        <v>1.3</v>
      </c>
      <c r="DY48" s="43">
        <v>4.5</v>
      </c>
      <c r="DZ48" s="43">
        <v>3.2</v>
      </c>
      <c r="EA48" s="43">
        <v>10.3</v>
      </c>
      <c r="EB48" s="43">
        <v>8.1</v>
      </c>
      <c r="EC4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430.29999999999995</v>
      </c>
      <c r="ED48" s="43">
        <v>0.2</v>
      </c>
      <c r="EE48" s="43">
        <v>6</v>
      </c>
      <c r="EF48" s="43">
        <v>17.600000000000001</v>
      </c>
      <c r="EG48" s="43">
        <v>34.1</v>
      </c>
      <c r="EH48" s="43">
        <v>26.1</v>
      </c>
      <c r="EI48" s="43">
        <v>12.9</v>
      </c>
      <c r="EJ48" s="43">
        <v>3</v>
      </c>
      <c r="EK48" s="2">
        <v>242361</v>
      </c>
      <c r="EL48" s="1">
        <v>0.66918017759321435</v>
      </c>
      <c r="EM48" s="28"/>
      <c r="EN48" s="48"/>
      <c r="EO48" s="28"/>
      <c r="EP48" s="28"/>
      <c r="EQ48" s="28"/>
      <c r="ER48" s="28"/>
      <c r="ES48" s="28"/>
      <c r="ET48" s="28"/>
      <c r="EU48" s="28"/>
      <c r="EV48" s="28"/>
      <c r="EW48" s="28"/>
      <c r="EX48" s="28"/>
    </row>
    <row r="49" spans="1:154" x14ac:dyDescent="0.3">
      <c r="A49" t="s">
        <v>114</v>
      </c>
      <c r="B49" t="s">
        <v>333</v>
      </c>
      <c r="C49" t="s">
        <v>11</v>
      </c>
      <c r="D49" s="2" t="s">
        <v>300</v>
      </c>
      <c r="E49" s="2"/>
      <c r="F49" s="2"/>
      <c r="H49" s="2">
        <v>861889</v>
      </c>
      <c r="I49" s="12">
        <v>4.9599999999999998E-2</v>
      </c>
      <c r="K49" s="2">
        <v>621703</v>
      </c>
      <c r="L49" s="51">
        <v>261.54593689237169</v>
      </c>
      <c r="M49" s="51">
        <v>3.5918386494454801</v>
      </c>
      <c r="N49" s="51">
        <v>2377.0317650005627</v>
      </c>
      <c r="O49" s="51"/>
      <c r="P49" s="51"/>
      <c r="Q49" s="2">
        <v>219488</v>
      </c>
      <c r="R49" s="2">
        <v>224866</v>
      </c>
      <c r="S49" s="2">
        <f>Table1113[[#This Row],[Sum of Biden]]+Table1113[[#This Row],[Sum of Trump]]</f>
        <v>444354</v>
      </c>
      <c r="T49" s="2">
        <v>450798</v>
      </c>
      <c r="U49" s="1">
        <f>Table1113[[#This Row],[Total with Other]]/Table1113[[#This Row],[Sum of Population (2020)]]</f>
        <v>0.52303486875920213</v>
      </c>
      <c r="V49" s="1">
        <f>Table1113[[#This Row],[Total with Other]]/(Table1113[[#This Row],[18+]]*Table1113[[#This Row],[Sum of Population (2020)]])</f>
        <v>0.66333623703633948</v>
      </c>
      <c r="W49" s="1">
        <f>Table1113[[#This Row],[Sum of Biden]]/Table1113[[#This Row],[2 Party Vote]]</f>
        <v>0.49394851852351951</v>
      </c>
      <c r="X49" s="1">
        <f>Table1113[[#This Row],[Sum of Trump]]/Table1113[[#This Row],[2 Party Vote]]</f>
        <v>0.50605148147648049</v>
      </c>
      <c r="Y49" s="1">
        <f>Table1113[[#This Row],[Trump %]]-Table1113[[#This Row],[Biden %]]</f>
        <v>1.2102962952960983E-2</v>
      </c>
      <c r="Z49" s="1">
        <v>1.1599999999999999E-2</v>
      </c>
      <c r="AB49" s="1">
        <v>0.69389561764914043</v>
      </c>
      <c r="AC49" s="1">
        <v>0.18267433509419426</v>
      </c>
      <c r="AD49" s="1">
        <v>5.455690930038555E-2</v>
      </c>
      <c r="AE49" s="1">
        <v>3.1129298552365792E-2</v>
      </c>
      <c r="AF49" s="1">
        <v>9.0382868327592073E-4</v>
      </c>
      <c r="AG49" s="1">
        <v>2.4133038013015597E-4</v>
      </c>
      <c r="AH49" s="1">
        <v>4.8057232427841639E-3</v>
      </c>
      <c r="AI49" s="1">
        <v>3.1792957097723722E-2</v>
      </c>
      <c r="AJ4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1.4434463166105029</v>
      </c>
      <c r="AK4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1.4397617823085975</v>
      </c>
      <c r="AL49" s="4"/>
      <c r="AM49" s="1">
        <v>5.2835109857533862E-2</v>
      </c>
      <c r="AN49" s="1">
        <v>0.10649863265455296</v>
      </c>
      <c r="AO49" s="1">
        <v>5.2174932038812426E-2</v>
      </c>
      <c r="AP49" s="1">
        <f>SUM(Table1113[[#This Row],[0 to 5]:[14 to 17]])</f>
        <v>0.21150867455089925</v>
      </c>
      <c r="AQ49" s="1">
        <v>0.78849132544910072</v>
      </c>
      <c r="AR49" s="1">
        <v>8.9118204316333077E-2</v>
      </c>
      <c r="AS49" s="1">
        <v>0.24504547569350577</v>
      </c>
      <c r="AT49" s="1">
        <v>0.27154076685048772</v>
      </c>
      <c r="AU49" s="1">
        <v>0.18278687858877418</v>
      </c>
      <c r="AV49" s="38">
        <v>41.1</v>
      </c>
      <c r="AX49" s="2">
        <v>55357</v>
      </c>
      <c r="AY49" s="2">
        <v>199364</v>
      </c>
      <c r="AZ49" s="2">
        <v>152912</v>
      </c>
      <c r="BA49" s="2">
        <v>179984</v>
      </c>
      <c r="BB49" s="2">
        <f>SUM(Table1113[[#This Row],[Sum of Less than a high school diploma]:[Sum of Bachelor''s degree or higher]])</f>
        <v>587617</v>
      </c>
      <c r="BC49" s="1">
        <f>Table1113[[#This Row],[Sum of Less than a high school diploma]]/Table1113[[#This Row],[Sum]]</f>
        <v>9.4205919842346289E-2</v>
      </c>
      <c r="BD49" s="1">
        <f>Table1113[[#This Row],[Sum of High school diploma only]]/Table1113[[#This Row],[Sum]]</f>
        <v>0.33927541238595887</v>
      </c>
      <c r="BE49" s="1">
        <f>Table1113[[#This Row],[Sum of Some college or associate''s degree]]/Table1113[[#This Row],[Sum]]</f>
        <v>0.26022392136374545</v>
      </c>
      <c r="BF49" s="1">
        <f>Table1113[[#This Row],[Sum of Bachelor''s degree or higher]]/Table1113[[#This Row],[Sum]]</f>
        <v>0.3062947464079494</v>
      </c>
      <c r="BG4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2.7786074943372983</v>
      </c>
      <c r="BH49" s="4"/>
      <c r="BI49" s="2">
        <v>408156</v>
      </c>
      <c r="BJ49" s="8">
        <v>0.47355982034809585</v>
      </c>
      <c r="BK49" s="7">
        <v>4.2</v>
      </c>
      <c r="BL49" s="7">
        <v>28</v>
      </c>
      <c r="BM49" s="38">
        <v>88.4</v>
      </c>
      <c r="BN49" s="38">
        <v>80.3</v>
      </c>
      <c r="BO49" s="38">
        <v>8.1</v>
      </c>
      <c r="BP49" s="38">
        <v>1.6</v>
      </c>
      <c r="BQ49" s="38">
        <v>2.4</v>
      </c>
      <c r="BR49" s="38">
        <v>0.2</v>
      </c>
      <c r="BS49" s="38">
        <v>1.1000000000000001</v>
      </c>
      <c r="BT49" s="7">
        <v>6.3</v>
      </c>
      <c r="BU49" s="4"/>
      <c r="BV49" s="2">
        <v>40885938</v>
      </c>
      <c r="BW49" s="4">
        <v>47.437591151528792</v>
      </c>
      <c r="BX49" s="2">
        <v>59193</v>
      </c>
      <c r="BY49" s="4">
        <v>99.123999999999995</v>
      </c>
      <c r="BZ49" s="4"/>
      <c r="CA49" s="4">
        <v>63.3</v>
      </c>
      <c r="CB49" s="4">
        <v>42.8</v>
      </c>
      <c r="CC49" s="4">
        <v>53.1</v>
      </c>
      <c r="CD49" s="4">
        <v>47.36</v>
      </c>
      <c r="CE49" s="4">
        <v>33.1</v>
      </c>
      <c r="CF49" s="4">
        <v>14673.16</v>
      </c>
      <c r="CG49" s="4"/>
      <c r="CH49" s="14">
        <v>87</v>
      </c>
      <c r="CI49" s="32">
        <v>53</v>
      </c>
      <c r="CJ49" s="4"/>
      <c r="CK49" s="2">
        <v>734</v>
      </c>
      <c r="CL49" s="2">
        <v>349025</v>
      </c>
      <c r="CM49" s="4">
        <v>85.161778372853107</v>
      </c>
      <c r="CN49" s="8">
        <v>0.40495353810061391</v>
      </c>
      <c r="CO49" s="8"/>
      <c r="CP49" s="3">
        <v>11.711071124141094</v>
      </c>
      <c r="CQ49" s="3">
        <v>0</v>
      </c>
      <c r="CR49" s="3">
        <v>0</v>
      </c>
      <c r="CS49" s="28">
        <v>1.8971239881882727</v>
      </c>
      <c r="CT49" s="28">
        <v>9.9742653875335918</v>
      </c>
      <c r="CU49" s="28">
        <v>4.4345339610222885</v>
      </c>
      <c r="CV49" s="28">
        <v>6.6598347067926342</v>
      </c>
      <c r="CW49" s="28">
        <v>15.449200195234905</v>
      </c>
      <c r="CX49" s="28">
        <v>4.5310308743828038</v>
      </c>
      <c r="CY49" s="28">
        <v>15.662704050301826</v>
      </c>
      <c r="CZ49" s="28">
        <v>13.628714140615884</v>
      </c>
      <c r="DA49" s="28">
        <v>17.438595430288505</v>
      </c>
      <c r="DB49" s="28">
        <v>13.467144026112376</v>
      </c>
      <c r="DC49" s="28">
        <v>18.715093215191366</v>
      </c>
      <c r="DD49" s="28">
        <v>20.298268859266102</v>
      </c>
      <c r="DE49" s="28">
        <v>0</v>
      </c>
      <c r="DF49" s="28">
        <v>0</v>
      </c>
      <c r="DG49" s="28">
        <v>2.8140872841149207</v>
      </c>
      <c r="DH49" s="28">
        <v>9.9742653875335918</v>
      </c>
      <c r="DI49" s="28"/>
      <c r="DJ49" s="3">
        <v>234.9</v>
      </c>
      <c r="DK49" s="3">
        <v>266.39999999999998</v>
      </c>
      <c r="DL49" s="35">
        <v>297.2</v>
      </c>
      <c r="DM49" s="3">
        <v>299.8</v>
      </c>
      <c r="DN49" s="1">
        <v>0.20962314939434723</v>
      </c>
      <c r="DO49" s="1">
        <v>0.12</v>
      </c>
      <c r="DP49" s="28"/>
      <c r="DQ49" t="s">
        <v>297</v>
      </c>
      <c r="DR49">
        <v>35</v>
      </c>
      <c r="DS49">
        <v>56</v>
      </c>
      <c r="DT49" s="28"/>
      <c r="DU49" s="2">
        <v>331084</v>
      </c>
      <c r="DV49" s="43">
        <v>56.8</v>
      </c>
      <c r="DW49" s="43">
        <v>21.1</v>
      </c>
      <c r="DX49" s="43">
        <v>4.0999999999999996</v>
      </c>
      <c r="DY49" s="43">
        <v>3.8</v>
      </c>
      <c r="DZ49" s="43">
        <v>3.7</v>
      </c>
      <c r="EA49" s="43">
        <v>8.5</v>
      </c>
      <c r="EB49" s="43">
        <v>1.9</v>
      </c>
      <c r="EC4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508.70000000000005</v>
      </c>
      <c r="ED49" s="43">
        <v>0.1</v>
      </c>
      <c r="EE49" s="43">
        <v>3.9</v>
      </c>
      <c r="EF49" s="43">
        <v>11.4</v>
      </c>
      <c r="EG49" s="43">
        <v>21.3</v>
      </c>
      <c r="EH49" s="43">
        <v>22</v>
      </c>
      <c r="EI49" s="43">
        <v>16.3</v>
      </c>
      <c r="EJ49" s="43">
        <v>24.8</v>
      </c>
      <c r="EK49" s="2">
        <v>228230</v>
      </c>
      <c r="EL49" s="1">
        <v>0.68934167764071963</v>
      </c>
      <c r="EM49" s="28"/>
      <c r="EN49" s="48"/>
      <c r="EO49" s="28"/>
      <c r="EP49" s="28"/>
      <c r="EQ49" s="28"/>
      <c r="ER49" s="28"/>
      <c r="ES49" s="28"/>
      <c r="ET49" s="28"/>
      <c r="EU49" s="28"/>
      <c r="EV49" s="28"/>
      <c r="EW49" s="28"/>
      <c r="EX49" s="28"/>
    </row>
    <row r="50" spans="1:154" x14ac:dyDescent="0.3">
      <c r="A50" t="s">
        <v>147</v>
      </c>
      <c r="B50" t="s">
        <v>335</v>
      </c>
      <c r="C50" t="s">
        <v>21</v>
      </c>
      <c r="D50" s="2" t="s">
        <v>30</v>
      </c>
      <c r="E50" s="2"/>
      <c r="F50" s="2"/>
      <c r="H50" s="2">
        <v>611000</v>
      </c>
      <c r="I50" s="12">
        <v>8.1699999999999995E-2</v>
      </c>
      <c r="K50" s="2">
        <v>431480</v>
      </c>
      <c r="L50" s="51">
        <v>273.29184034829507</v>
      </c>
      <c r="M50" s="51">
        <v>2.2241106908603436</v>
      </c>
      <c r="N50" s="51">
        <v>1578.8250371840704</v>
      </c>
      <c r="O50" s="51"/>
      <c r="P50" s="51"/>
      <c r="Q50" s="2">
        <v>136387</v>
      </c>
      <c r="R50" s="2">
        <v>151308</v>
      </c>
      <c r="S50" s="2">
        <f>Table1113[[#This Row],[Sum of Biden]]+Table1113[[#This Row],[Sum of Trump]]</f>
        <v>287695</v>
      </c>
      <c r="T50" s="2">
        <v>291852</v>
      </c>
      <c r="U50" s="1">
        <f>Table1113[[#This Row],[Total with Other]]/Table1113[[#This Row],[Sum of Population (2020)]]</f>
        <v>0.47766284779050738</v>
      </c>
      <c r="V50" s="1">
        <f>Table1113[[#This Row],[Total with Other]]/(Table1113[[#This Row],[18+]]*Table1113[[#This Row],[Sum of Population (2020)]])</f>
        <v>0.62085338302679105</v>
      </c>
      <c r="W50" s="1">
        <f>Table1113[[#This Row],[Sum of Biden]]/Table1113[[#This Row],[2 Party Vote]]</f>
        <v>0.47406802342758825</v>
      </c>
      <c r="X50" s="1">
        <f>Table1113[[#This Row],[Sum of Trump]]/Table1113[[#This Row],[2 Party Vote]]</f>
        <v>0.52593197657241175</v>
      </c>
      <c r="Y50" s="1">
        <f>Table1113[[#This Row],[Trump %]]-Table1113[[#This Row],[Biden %]]</f>
        <v>5.1863953144823505E-2</v>
      </c>
      <c r="Z50" s="1">
        <v>2.3999999999999998E-3</v>
      </c>
      <c r="AB50" s="1">
        <v>0.52188216039279867</v>
      </c>
      <c r="AC50" s="1">
        <v>6.1968903436988541E-2</v>
      </c>
      <c r="AD50" s="1">
        <v>0.34378232405891979</v>
      </c>
      <c r="AE50" s="1">
        <v>2.1428805237315874E-2</v>
      </c>
      <c r="AF50" s="1">
        <v>2.5695581014729949E-3</v>
      </c>
      <c r="AG50" s="1">
        <v>1.2929623567921439E-3</v>
      </c>
      <c r="AH50" s="1">
        <v>4.3813420621931264E-3</v>
      </c>
      <c r="AI50" s="1">
        <v>4.2693944353518823E-2</v>
      </c>
      <c r="AJ5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1.5542110821292294</v>
      </c>
      <c r="AK5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1.5536647899865428</v>
      </c>
      <c r="AL50" s="4"/>
      <c r="AM50" s="1">
        <v>6.0654664484451719E-2</v>
      </c>
      <c r="AN50" s="1">
        <v>0.11722258592471359</v>
      </c>
      <c r="AO50" s="1">
        <v>5.2757774140752861E-2</v>
      </c>
      <c r="AP50" s="1">
        <f>SUM(Table1113[[#This Row],[0 to 5]:[14 to 17]])</f>
        <v>0.23063502454991816</v>
      </c>
      <c r="AQ50" s="1">
        <v>0.76936497545008187</v>
      </c>
      <c r="AR50" s="1">
        <v>8.8924713584288051E-2</v>
      </c>
      <c r="AS50" s="1">
        <v>0.26572013093289687</v>
      </c>
      <c r="AT50" s="1">
        <v>0.251</v>
      </c>
      <c r="AU50" s="1">
        <v>0.16372013093289689</v>
      </c>
      <c r="AV50" s="38">
        <v>38</v>
      </c>
      <c r="AX50" s="2">
        <v>48401</v>
      </c>
      <c r="AY50" s="2">
        <v>126589</v>
      </c>
      <c r="AZ50" s="2">
        <v>125650</v>
      </c>
      <c r="BA50" s="2">
        <v>109268</v>
      </c>
      <c r="BB50" s="2">
        <f>SUM(Table1113[[#This Row],[Sum of Less than a high school diploma]:[Sum of Bachelor''s degree or higher]])</f>
        <v>409908</v>
      </c>
      <c r="BC50" s="1">
        <f>Table1113[[#This Row],[Sum of Less than a high school diploma]]/Table1113[[#This Row],[Sum]]</f>
        <v>0.11807771499946329</v>
      </c>
      <c r="BD50" s="1">
        <f>Table1113[[#This Row],[Sum of High school diploma only]]/Table1113[[#This Row],[Sum]]</f>
        <v>0.30882295539486909</v>
      </c>
      <c r="BE50" s="1">
        <f>Table1113[[#This Row],[Sum of Some college or associate''s degree]]/Table1113[[#This Row],[Sum]]</f>
        <v>0.30653219746870031</v>
      </c>
      <c r="BF50" s="1">
        <f>Table1113[[#This Row],[Sum of Bachelor''s degree or higher]]/Table1113[[#This Row],[Sum]]</f>
        <v>0.26656713213696731</v>
      </c>
      <c r="BG5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2.7215887467431719</v>
      </c>
      <c r="BH50" s="4"/>
      <c r="BI50" s="2">
        <v>264277</v>
      </c>
      <c r="BJ50" s="8">
        <v>0.43253191489361703</v>
      </c>
      <c r="BK50" s="7">
        <v>2.1999999999999997</v>
      </c>
      <c r="BL50" s="7">
        <v>24.1</v>
      </c>
      <c r="BM50" s="38">
        <v>91.4</v>
      </c>
      <c r="BN50" s="38">
        <v>82.6</v>
      </c>
      <c r="BO50" s="38">
        <v>8.8000000000000007</v>
      </c>
      <c r="BP50" s="38">
        <v>0.7</v>
      </c>
      <c r="BQ50" s="38">
        <v>1.4</v>
      </c>
      <c r="BR50" s="38">
        <v>0.1</v>
      </c>
      <c r="BS50" s="38">
        <v>1.6</v>
      </c>
      <c r="BT50" s="7">
        <v>4.7</v>
      </c>
      <c r="BU50" s="4"/>
      <c r="BV50" s="2">
        <v>24774920</v>
      </c>
      <c r="BW50" s="4">
        <v>40.548150572831425</v>
      </c>
      <c r="BX50" s="2">
        <v>46594</v>
      </c>
      <c r="BY50" s="4">
        <v>90.945999999999998</v>
      </c>
      <c r="BZ50" s="4"/>
      <c r="CA50" s="4">
        <v>77.8</v>
      </c>
      <c r="CB50" s="4">
        <v>53</v>
      </c>
      <c r="CC50" s="4">
        <v>65.400000000000006</v>
      </c>
      <c r="CD50" s="4">
        <v>44.09</v>
      </c>
      <c r="CE50" s="4">
        <v>0.8</v>
      </c>
      <c r="CF50" s="4">
        <v>17434.3</v>
      </c>
      <c r="CG50" s="4"/>
      <c r="CH50" s="14">
        <v>205</v>
      </c>
      <c r="CI50" s="32">
        <v>99</v>
      </c>
      <c r="CJ50" s="4"/>
      <c r="CK50" s="2">
        <v>812</v>
      </c>
      <c r="CL50" s="2">
        <v>317345</v>
      </c>
      <c r="CM50" s="4">
        <v>132.89689034369886</v>
      </c>
      <c r="CN50" s="8">
        <v>0.51938625204582656</v>
      </c>
      <c r="CO50" s="8"/>
      <c r="CP50" s="3">
        <v>12.564700886671693</v>
      </c>
      <c r="CQ50" s="3">
        <v>0</v>
      </c>
      <c r="CR50" s="3">
        <v>0</v>
      </c>
      <c r="CS50" s="28">
        <v>0</v>
      </c>
      <c r="CT50" s="28">
        <v>7.1752010230308585</v>
      </c>
      <c r="CU50" s="28">
        <v>6.3823751530923118</v>
      </c>
      <c r="CV50" s="28">
        <v>9.3489436081876427</v>
      </c>
      <c r="CW50" s="28">
        <v>14.123248527720548</v>
      </c>
      <c r="CX50" s="28">
        <v>7.1243296376139051</v>
      </c>
      <c r="CY50" s="28">
        <v>28.215738619882089</v>
      </c>
      <c r="CZ50" s="28">
        <v>11.199328349592372</v>
      </c>
      <c r="DA50" s="28">
        <v>15.154120309087919</v>
      </c>
      <c r="DB50" s="28">
        <v>6.4358911281533935</v>
      </c>
      <c r="DC50" s="28">
        <v>19.040312944970072</v>
      </c>
      <c r="DD50" s="28">
        <v>26.36084430758963</v>
      </c>
      <c r="DE50" s="28">
        <v>0</v>
      </c>
      <c r="DF50" s="28">
        <v>0</v>
      </c>
      <c r="DG50" s="28">
        <v>4.2932211935900213</v>
      </c>
      <c r="DH50" s="28">
        <v>7.1752010230308585</v>
      </c>
      <c r="DI50" s="28"/>
      <c r="DJ50" s="3"/>
      <c r="DK50" s="3"/>
      <c r="DL50" s="35"/>
      <c r="DM50" s="3"/>
      <c r="DN50" s="3"/>
      <c r="DO50" s="1"/>
      <c r="DP50" s="28"/>
      <c r="DQ50" t="s">
        <v>298</v>
      </c>
      <c r="DR50">
        <v>113</v>
      </c>
      <c r="DS50">
        <v>249</v>
      </c>
      <c r="DT50" s="28"/>
      <c r="DU50" s="2">
        <v>217221</v>
      </c>
      <c r="DV50" s="43">
        <v>70.099999999999994</v>
      </c>
      <c r="DW50" s="43">
        <v>4.3</v>
      </c>
      <c r="DX50" s="43">
        <v>1.8</v>
      </c>
      <c r="DY50" s="43">
        <v>3.2</v>
      </c>
      <c r="DZ50" s="43">
        <v>4</v>
      </c>
      <c r="EA50" s="43">
        <v>4.9000000000000004</v>
      </c>
      <c r="EB50" s="43">
        <v>11.8</v>
      </c>
      <c r="EC5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421</v>
      </c>
      <c r="ED50" s="43">
        <v>0.3</v>
      </c>
      <c r="EE50" s="43">
        <v>11.5</v>
      </c>
      <c r="EF50" s="43">
        <v>15.2</v>
      </c>
      <c r="EG50" s="43">
        <v>32.9</v>
      </c>
      <c r="EH50" s="43">
        <v>24.6</v>
      </c>
      <c r="EI50" s="43">
        <v>11</v>
      </c>
      <c r="EJ50" s="43">
        <v>4.5</v>
      </c>
      <c r="EK50" s="2">
        <v>146945</v>
      </c>
      <c r="EL50" s="1">
        <v>0.67647695204423142</v>
      </c>
      <c r="EM50" s="28"/>
      <c r="EN50" s="48"/>
      <c r="EO50" s="28"/>
      <c r="EP50" s="28"/>
      <c r="EQ50" s="28"/>
      <c r="ER50" s="28"/>
      <c r="ES50" s="28"/>
      <c r="ET50" s="28"/>
      <c r="EU50" s="28"/>
      <c r="EV50" s="28"/>
      <c r="EW50" s="28"/>
      <c r="EX50" s="28"/>
    </row>
    <row r="51" spans="1:154" x14ac:dyDescent="0.3">
      <c r="A51" t="s">
        <v>59</v>
      </c>
      <c r="B51" t="s">
        <v>337</v>
      </c>
      <c r="C51" t="s">
        <v>12</v>
      </c>
      <c r="D51" s="2"/>
      <c r="E51" s="2"/>
      <c r="F51" s="2"/>
      <c r="H51" s="2">
        <v>909235</v>
      </c>
      <c r="I51" s="12">
        <v>8.2900000000000001E-2</v>
      </c>
      <c r="K51" s="2">
        <v>570235</v>
      </c>
      <c r="L51" s="51">
        <v>132.12068704565428</v>
      </c>
      <c r="M51" s="51">
        <v>0.98275436025186214</v>
      </c>
      <c r="N51" s="51">
        <v>4316.016005903416</v>
      </c>
      <c r="O51" s="51"/>
      <c r="P51" s="51"/>
      <c r="Q51" s="2">
        <v>133366</v>
      </c>
      <c r="R51" s="2">
        <v>164484</v>
      </c>
      <c r="S51" s="2">
        <f>Table1113[[#This Row],[Sum of Biden]]+Table1113[[#This Row],[Sum of Trump]]</f>
        <v>297850</v>
      </c>
      <c r="T51" s="2">
        <v>305226</v>
      </c>
      <c r="U51" s="1">
        <f>Table1113[[#This Row],[Total with Other]]/Table1113[[#This Row],[Sum of Population (2020)]]</f>
        <v>0.33569539228032358</v>
      </c>
      <c r="V51" s="1">
        <f>Table1113[[#This Row],[Total with Other]]/(Table1113[[#This Row],[18+]]*Table1113[[#This Row],[Sum of Population (2020)]])</f>
        <v>0.47312177972879971</v>
      </c>
      <c r="W51" s="1">
        <f>Table1113[[#This Row],[Sum of Biden]]/Table1113[[#This Row],[2 Party Vote]]</f>
        <v>0.44776229645794863</v>
      </c>
      <c r="X51" s="1">
        <f>Table1113[[#This Row],[Sum of Trump]]/Table1113[[#This Row],[2 Party Vote]]</f>
        <v>0.55223770354205137</v>
      </c>
      <c r="Y51" s="1">
        <f>Table1113[[#This Row],[Trump %]]-Table1113[[#This Row],[Biden %]]</f>
        <v>0.10447540708410274</v>
      </c>
      <c r="Z51" s="1">
        <v>0.29160000000000003</v>
      </c>
      <c r="AB51" s="1">
        <v>0.30751125946537472</v>
      </c>
      <c r="AC51" s="1">
        <v>0.54898678559448333</v>
      </c>
      <c r="AD51" s="1">
        <v>5.1445445896825356E-2</v>
      </c>
      <c r="AE51" s="1">
        <v>4.867498501487514E-2</v>
      </c>
      <c r="AF51" s="1">
        <v>5.7157940466436071E-3</v>
      </c>
      <c r="AG51" s="1">
        <v>1.2395035386891177E-3</v>
      </c>
      <c r="AH51" s="1">
        <v>5.0119056129603462E-3</v>
      </c>
      <c r="AI51" s="1">
        <v>3.1414320830148425E-2</v>
      </c>
      <c r="AJ5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1.5556496495999896</v>
      </c>
      <c r="AK5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1.5575337157038827</v>
      </c>
      <c r="AL51" s="4"/>
      <c r="AM51" s="1">
        <v>7.4072159562709308E-2</v>
      </c>
      <c r="AN51" s="1">
        <v>0.1514250991217892</v>
      </c>
      <c r="AO51" s="1">
        <v>6.4970002254642639E-2</v>
      </c>
      <c r="AP51" s="1">
        <f>SUM(Table1113[[#This Row],[0 to 5]:[14 to 17]])</f>
        <v>0.2904672609391411</v>
      </c>
      <c r="AQ51" s="1">
        <v>0.7095327390608589</v>
      </c>
      <c r="AR51" s="1">
        <v>9.7919679730762668E-2</v>
      </c>
      <c r="AS51" s="1">
        <v>0.28503632174300375</v>
      </c>
      <c r="AT51" s="1">
        <v>0.21494773078467064</v>
      </c>
      <c r="AU51" s="1">
        <v>0.11162900680242181</v>
      </c>
      <c r="AV51" s="38">
        <v>32.1</v>
      </c>
      <c r="AX51" s="2">
        <v>134122</v>
      </c>
      <c r="AY51" s="2">
        <v>149716</v>
      </c>
      <c r="AZ51" s="2">
        <v>166879</v>
      </c>
      <c r="BA51" s="2">
        <v>93120</v>
      </c>
      <c r="BB51" s="2">
        <f>SUM(Table1113[[#This Row],[Sum of Less than a high school diploma]:[Sum of Bachelor''s degree or higher]])</f>
        <v>543837</v>
      </c>
      <c r="BC51" s="1">
        <f>Table1113[[#This Row],[Sum of Less than a high school diploma]]/Table1113[[#This Row],[Sum]]</f>
        <v>0.24662168995489459</v>
      </c>
      <c r="BD51" s="1">
        <f>Table1113[[#This Row],[Sum of High school diploma only]]/Table1113[[#This Row],[Sum]]</f>
        <v>0.27529572279929465</v>
      </c>
      <c r="BE51" s="1">
        <f>Table1113[[#This Row],[Sum of Some college or associate''s degree]]/Table1113[[#This Row],[Sum]]</f>
        <v>0.30685481127617281</v>
      </c>
      <c r="BF51" s="1">
        <f>Table1113[[#This Row],[Sum of Bachelor''s degree or higher]]/Table1113[[#This Row],[Sum]]</f>
        <v>0.17122777596963795</v>
      </c>
      <c r="BG5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2.4026886732605544</v>
      </c>
      <c r="BH51" s="4"/>
      <c r="BI51" s="2">
        <v>339931</v>
      </c>
      <c r="BJ51" s="8">
        <v>0.37386484242247603</v>
      </c>
      <c r="BK51" s="7">
        <v>2.1</v>
      </c>
      <c r="BL51" s="7">
        <v>23.6</v>
      </c>
      <c r="BM51" s="38">
        <v>92.3</v>
      </c>
      <c r="BN51" s="38">
        <v>80.099999999999994</v>
      </c>
      <c r="BO51" s="38">
        <v>12.2</v>
      </c>
      <c r="BP51" s="38">
        <v>0.7</v>
      </c>
      <c r="BQ51" s="38">
        <v>1.1000000000000001</v>
      </c>
      <c r="BR51" s="38">
        <v>0.3</v>
      </c>
      <c r="BS51" s="38">
        <v>1.1000000000000001</v>
      </c>
      <c r="BT51" s="7">
        <v>4.5</v>
      </c>
      <c r="BU51" s="4"/>
      <c r="BV51" s="2">
        <v>48674498</v>
      </c>
      <c r="BW51" s="4">
        <v>53.533462746154733</v>
      </c>
      <c r="BX51" s="2">
        <v>44721</v>
      </c>
      <c r="BY51" s="4">
        <v>99.182000000000002</v>
      </c>
      <c r="BZ51" s="4"/>
      <c r="CA51" s="4">
        <v>78.2</v>
      </c>
      <c r="CB51" s="4">
        <v>54.3</v>
      </c>
      <c r="CC51" s="4">
        <v>66.2</v>
      </c>
      <c r="CD51" s="4">
        <v>6.36</v>
      </c>
      <c r="CE51" s="4">
        <v>0.1</v>
      </c>
      <c r="CF51" s="4">
        <v>19911.45</v>
      </c>
      <c r="CG51" s="4"/>
      <c r="CH51" s="14">
        <v>319</v>
      </c>
      <c r="CI51" s="32">
        <v>116</v>
      </c>
      <c r="CJ51" s="4"/>
      <c r="CK51" s="2">
        <v>618</v>
      </c>
      <c r="CL51" s="2">
        <v>414265</v>
      </c>
      <c r="CM51" s="4">
        <v>67.96922687753991</v>
      </c>
      <c r="CN51" s="8">
        <v>0.45561928434343157</v>
      </c>
      <c r="CO51" s="8"/>
      <c r="CP51" s="3">
        <v>31.448139771071901</v>
      </c>
      <c r="CQ51" s="3">
        <v>0</v>
      </c>
      <c r="CR51" s="3">
        <v>0</v>
      </c>
      <c r="CS51" s="28">
        <v>0</v>
      </c>
      <c r="CT51" s="28">
        <v>0.67110356488136902</v>
      </c>
      <c r="CU51" s="28">
        <v>29.253195944332401</v>
      </c>
      <c r="CV51" s="28">
        <v>9.1125384768758106</v>
      </c>
      <c r="CW51" s="28">
        <v>14.5068403149027</v>
      </c>
      <c r="CX51" s="28">
        <v>0</v>
      </c>
      <c r="CY51" s="28">
        <v>12.2573915928118</v>
      </c>
      <c r="CZ51" s="28">
        <v>13.236857264972601</v>
      </c>
      <c r="DA51" s="28">
        <v>21.241992021995404</v>
      </c>
      <c r="DB51" s="28">
        <v>24.287052434686501</v>
      </c>
      <c r="DC51" s="28">
        <v>5.9425435646561402</v>
      </c>
      <c r="DD51" s="28">
        <v>5.6530124929440602</v>
      </c>
      <c r="DE51" s="28">
        <v>0</v>
      </c>
      <c r="DF51" s="28">
        <v>0</v>
      </c>
      <c r="DG51" s="28">
        <v>46.172345029906097</v>
      </c>
      <c r="DH51" s="28">
        <v>0.67110356488136902</v>
      </c>
      <c r="DI51" s="28"/>
      <c r="DJ51" s="3"/>
      <c r="DK51" s="3"/>
      <c r="DL51" s="35"/>
      <c r="DM51" s="3"/>
      <c r="DN51" s="3"/>
      <c r="DO51" s="1"/>
      <c r="DP51" s="28"/>
      <c r="DQ51" t="s">
        <v>297</v>
      </c>
      <c r="DR51">
        <v>63</v>
      </c>
      <c r="DS51">
        <v>109</v>
      </c>
      <c r="DT51" s="28"/>
      <c r="DU51" s="2">
        <v>274705</v>
      </c>
      <c r="DV51" s="43">
        <v>73.7</v>
      </c>
      <c r="DW51" s="43">
        <v>2.6</v>
      </c>
      <c r="DX51" s="43">
        <v>2.2000000000000002</v>
      </c>
      <c r="DY51" s="43">
        <v>5.6</v>
      </c>
      <c r="DZ51" s="43">
        <v>3.2</v>
      </c>
      <c r="EA51" s="43">
        <v>6</v>
      </c>
      <c r="EB51" s="43">
        <v>6.7</v>
      </c>
      <c r="EC5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435.4</v>
      </c>
      <c r="ED51" s="43">
        <v>0.1</v>
      </c>
      <c r="EE51" s="43">
        <v>6.4</v>
      </c>
      <c r="EF51" s="43">
        <v>18.2</v>
      </c>
      <c r="EG51" s="43">
        <v>31.2</v>
      </c>
      <c r="EH51" s="43">
        <v>25.1</v>
      </c>
      <c r="EI51" s="43">
        <v>14.7</v>
      </c>
      <c r="EJ51" s="43">
        <v>4.2</v>
      </c>
      <c r="EK51" s="2">
        <v>162816</v>
      </c>
      <c r="EL51" s="1">
        <v>0.59269398081578417</v>
      </c>
      <c r="EM51" s="28"/>
      <c r="EN51" s="48"/>
      <c r="EO51" s="28"/>
      <c r="EP51" s="28"/>
      <c r="EQ51" s="28"/>
      <c r="ER51" s="28"/>
      <c r="ES51" s="28"/>
      <c r="ET51" s="28"/>
      <c r="EU51" s="28"/>
      <c r="EV51" s="28"/>
      <c r="EW51" s="28"/>
      <c r="EX51" s="28"/>
    </row>
    <row r="52" spans="1:154" x14ac:dyDescent="0.3">
      <c r="A52" t="s">
        <v>61</v>
      </c>
      <c r="B52" t="s">
        <v>339</v>
      </c>
      <c r="C52" t="s">
        <v>46</v>
      </c>
      <c r="D52" s="2"/>
      <c r="E52" s="2"/>
      <c r="F52" s="2"/>
      <c r="H52" s="2">
        <v>870569</v>
      </c>
      <c r="I52" s="12">
        <v>5.4100000000000002E-2</v>
      </c>
      <c r="K52" s="2">
        <v>631326</v>
      </c>
      <c r="L52" s="51">
        <v>396.34067300697916</v>
      </c>
      <c r="M52" s="51">
        <v>4.3670638628441525</v>
      </c>
      <c r="N52" s="51">
        <v>1592.8872381686726</v>
      </c>
      <c r="O52" s="51"/>
      <c r="P52" s="51"/>
      <c r="Q52" s="2">
        <v>178379</v>
      </c>
      <c r="R52" s="2">
        <v>226976</v>
      </c>
      <c r="S52" s="2">
        <f>Table1113[[#This Row],[Sum of Biden]]+Table1113[[#This Row],[Sum of Trump]]</f>
        <v>405355</v>
      </c>
      <c r="T52" s="2">
        <v>413094</v>
      </c>
      <c r="U52" s="1">
        <f>Table1113[[#This Row],[Total with Other]]/Table1113[[#This Row],[Sum of Population (2020)]]</f>
        <v>0.47451034897865652</v>
      </c>
      <c r="V52" s="1">
        <f>Table1113[[#This Row],[Total with Other]]/(Table1113[[#This Row],[18+]]*Table1113[[#This Row],[Sum of Population (2020)]])</f>
        <v>0.62083642052772614</v>
      </c>
      <c r="W52" s="1">
        <f>Table1113[[#This Row],[Sum of Biden]]/Table1113[[#This Row],[2 Party Vote]]</f>
        <v>0.4400562469933762</v>
      </c>
      <c r="X52" s="1">
        <f>Table1113[[#This Row],[Sum of Trump]]/Table1113[[#This Row],[2 Party Vote]]</f>
        <v>0.5599437530066238</v>
      </c>
      <c r="Y52" s="1">
        <f>Table1113[[#This Row],[Trump %]]-Table1113[[#This Row],[Biden %]]</f>
        <v>0.1198875060132476</v>
      </c>
      <c r="Z52" s="1">
        <v>-0.18609999999999999</v>
      </c>
      <c r="AB52" s="1">
        <v>0.53635840467556273</v>
      </c>
      <c r="AC52" s="1">
        <v>6.3388427568636149E-2</v>
      </c>
      <c r="AD52" s="1">
        <v>0.34550966092291363</v>
      </c>
      <c r="AE52" s="1">
        <v>2.0375179911069657E-2</v>
      </c>
      <c r="AF52" s="1">
        <v>2.1066681676007301E-3</v>
      </c>
      <c r="AG52" s="1">
        <v>2.4696491604915864E-4</v>
      </c>
      <c r="AH52" s="1">
        <v>2.9819577770400737E-3</v>
      </c>
      <c r="AI52" s="1">
        <v>2.9032736061127835E-2</v>
      </c>
      <c r="AJ5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1.5541381505739758</v>
      </c>
      <c r="AK5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1.5534964347659632</v>
      </c>
      <c r="AL52" s="4"/>
      <c r="AM52" s="1">
        <v>6.3558431324800213E-2</v>
      </c>
      <c r="AN52" s="1">
        <v>0.11940351655066973</v>
      </c>
      <c r="AO52" s="1">
        <v>5.2729881261565713E-2</v>
      </c>
      <c r="AP52" s="1">
        <f>SUM(Table1113[[#This Row],[0 to 5]:[14 to 17]])</f>
        <v>0.23569182913703565</v>
      </c>
      <c r="AQ52" s="1">
        <v>0.76430817086296432</v>
      </c>
      <c r="AR52" s="1">
        <v>0.1071908142835318</v>
      </c>
      <c r="AS52" s="1">
        <v>0.27062070898458362</v>
      </c>
      <c r="AT52" s="1">
        <v>0.24016706315065203</v>
      </c>
      <c r="AU52" s="1">
        <v>0.14632958444419683</v>
      </c>
      <c r="AV52" s="38">
        <v>36.299999999999997</v>
      </c>
      <c r="AX52" s="2">
        <v>68511</v>
      </c>
      <c r="AY52" s="2">
        <v>176214</v>
      </c>
      <c r="AZ52" s="2">
        <v>154919</v>
      </c>
      <c r="BA52" s="2">
        <v>161677</v>
      </c>
      <c r="BB52" s="2">
        <f>SUM(Table1113[[#This Row],[Sum of Less than a high school diploma]:[Sum of Bachelor''s degree or higher]])</f>
        <v>561321</v>
      </c>
      <c r="BC52" s="1">
        <f>Table1113[[#This Row],[Sum of Less than a high school diploma]]/Table1113[[#This Row],[Sum]]</f>
        <v>0.12205315674988108</v>
      </c>
      <c r="BD52" s="1">
        <f>Table1113[[#This Row],[Sum of High school diploma only]]/Table1113[[#This Row],[Sum]]</f>
        <v>0.31392732500654708</v>
      </c>
      <c r="BE52" s="1">
        <f>Table1113[[#This Row],[Sum of Some college or associate''s degree]]/Table1113[[#This Row],[Sum]]</f>
        <v>0.27599003065981853</v>
      </c>
      <c r="BF52" s="1">
        <f>Table1113[[#This Row],[Sum of Bachelor''s degree or higher]]/Table1113[[#This Row],[Sum]]</f>
        <v>0.28802948758375335</v>
      </c>
      <c r="BG5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2.7299958490774441</v>
      </c>
      <c r="BH52" s="4"/>
      <c r="BI52" s="2">
        <v>392376</v>
      </c>
      <c r="BJ52" s="8">
        <v>0.4507121204637427</v>
      </c>
      <c r="BK52" s="7">
        <v>2.5</v>
      </c>
      <c r="BL52" s="7">
        <v>27.1</v>
      </c>
      <c r="BM52" s="38">
        <v>92.7</v>
      </c>
      <c r="BN52" s="38">
        <v>84.2</v>
      </c>
      <c r="BO52" s="38">
        <v>8.4</v>
      </c>
      <c r="BP52" s="38">
        <v>0.7</v>
      </c>
      <c r="BQ52" s="38">
        <v>1.5</v>
      </c>
      <c r="BR52" s="38">
        <v>0.3</v>
      </c>
      <c r="BS52" s="38">
        <v>1</v>
      </c>
      <c r="BT52" s="7">
        <v>3.8</v>
      </c>
      <c r="BU52" s="4"/>
      <c r="BV52" s="2">
        <v>49723141</v>
      </c>
      <c r="BW52" s="4">
        <v>57.115680664025483</v>
      </c>
      <c r="BX52" s="2">
        <v>52978</v>
      </c>
      <c r="BY52" s="4">
        <v>94.673000000000002</v>
      </c>
      <c r="BZ52" s="4"/>
      <c r="CA52" s="4">
        <v>78.900000000000006</v>
      </c>
      <c r="CB52" s="4">
        <v>58</v>
      </c>
      <c r="CC52" s="4">
        <v>68.5</v>
      </c>
      <c r="CD52" s="4">
        <v>61.94</v>
      </c>
      <c r="CE52" s="4">
        <v>0.2</v>
      </c>
      <c r="CF52" s="4">
        <v>17312.93</v>
      </c>
      <c r="CG52" s="4"/>
      <c r="CH52" s="14">
        <v>195</v>
      </c>
      <c r="CI52" s="32">
        <v>94</v>
      </c>
      <c r="CJ52" s="4"/>
      <c r="CK52" s="2">
        <v>995</v>
      </c>
      <c r="CL52" s="2">
        <v>493192</v>
      </c>
      <c r="CM52" s="4">
        <v>114.29306579949436</v>
      </c>
      <c r="CN52" s="8">
        <v>0.56651684128426349</v>
      </c>
      <c r="CO52" s="8"/>
      <c r="CP52" s="3">
        <v>18.90947647177439</v>
      </c>
      <c r="CQ52" s="3">
        <v>0</v>
      </c>
      <c r="CR52" s="3">
        <v>8.4908002427194411</v>
      </c>
      <c r="CS52" s="28">
        <v>0</v>
      </c>
      <c r="CT52" s="28">
        <v>7.9534194418934083</v>
      </c>
      <c r="CU52" s="28">
        <v>2.7750931874133173</v>
      </c>
      <c r="CV52" s="28">
        <v>7.5131406289917697</v>
      </c>
      <c r="CW52" s="28">
        <v>11.314338151094001</v>
      </c>
      <c r="CX52" s="28">
        <v>11.666311021081789</v>
      </c>
      <c r="CY52" s="28">
        <v>17.860197785323653</v>
      </c>
      <c r="CZ52" s="28">
        <v>3.5051753753025086</v>
      </c>
      <c r="DA52" s="28">
        <v>22.264827275909006</v>
      </c>
      <c r="DB52" s="28">
        <v>27.512151349681265</v>
      </c>
      <c r="DC52" s="28">
        <v>7.414290889707666</v>
      </c>
      <c r="DD52" s="28">
        <v>30.138188686526878</v>
      </c>
      <c r="DE52" s="28">
        <v>0</v>
      </c>
      <c r="DF52" s="28">
        <v>0</v>
      </c>
      <c r="DG52" s="28">
        <v>2.118937179163277</v>
      </c>
      <c r="DH52" s="28">
        <v>7.9534194418934083</v>
      </c>
      <c r="DI52" s="28"/>
      <c r="DJ52" s="3">
        <v>229.7</v>
      </c>
      <c r="DK52" s="3">
        <v>249.4</v>
      </c>
      <c r="DL52" s="35">
        <v>269.2</v>
      </c>
      <c r="DM52" s="3">
        <v>267.10000000000002</v>
      </c>
      <c r="DN52" s="1">
        <v>0.14673105497771177</v>
      </c>
      <c r="DO52" s="1">
        <v>6.2E-2</v>
      </c>
      <c r="DP52" s="28"/>
      <c r="DQ52" t="s">
        <v>298</v>
      </c>
      <c r="DR52">
        <v>93</v>
      </c>
      <c r="DS52">
        <v>165</v>
      </c>
      <c r="DT52" s="28"/>
      <c r="DU52" s="2">
        <v>316649</v>
      </c>
      <c r="DV52" s="43">
        <v>69</v>
      </c>
      <c r="DW52" s="43">
        <v>2</v>
      </c>
      <c r="DX52" s="43">
        <v>1.7</v>
      </c>
      <c r="DY52" s="43">
        <v>3.6</v>
      </c>
      <c r="DZ52" s="43">
        <v>2.8</v>
      </c>
      <c r="EA52" s="43">
        <v>9.6</v>
      </c>
      <c r="EB52" s="43">
        <v>11.2</v>
      </c>
      <c r="EC5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407.79999999999995</v>
      </c>
      <c r="ED52" s="43">
        <v>0.3</v>
      </c>
      <c r="EE52" s="43">
        <v>13.4</v>
      </c>
      <c r="EF52" s="43">
        <v>18.3</v>
      </c>
      <c r="EG52" s="43">
        <v>30.6</v>
      </c>
      <c r="EH52" s="43">
        <v>25.1</v>
      </c>
      <c r="EI52" s="43">
        <v>8.9</v>
      </c>
      <c r="EJ52" s="43">
        <v>3.5</v>
      </c>
      <c r="EK52" s="2">
        <v>219564</v>
      </c>
      <c r="EL52" s="1">
        <v>0.69339868434765306</v>
      </c>
      <c r="EM52" s="28"/>
      <c r="EN52" s="48"/>
      <c r="EO52" s="28"/>
      <c r="EP52" s="28"/>
      <c r="EQ52" s="28"/>
      <c r="ER52" s="28"/>
      <c r="ES52" s="28"/>
      <c r="ET52" s="28"/>
      <c r="EU52" s="28"/>
      <c r="EV52" s="28"/>
      <c r="EW52" s="28"/>
      <c r="EX52" s="28"/>
    </row>
    <row r="53" spans="1:154" x14ac:dyDescent="0.3">
      <c r="A53" t="s">
        <v>141</v>
      </c>
      <c r="B53" t="s">
        <v>340</v>
      </c>
      <c r="C53" t="s">
        <v>49</v>
      </c>
      <c r="D53" s="2"/>
      <c r="E53" s="2"/>
      <c r="F53" s="2"/>
      <c r="H53" s="2">
        <v>1115289</v>
      </c>
      <c r="I53" s="12">
        <v>5.11E-2</v>
      </c>
      <c r="K53" s="2">
        <v>774956</v>
      </c>
      <c r="L53" s="51">
        <v>509.27169353680404</v>
      </c>
      <c r="M53" s="51">
        <v>3.5908475251622787</v>
      </c>
      <c r="N53" s="51">
        <v>1521.6946275141747</v>
      </c>
      <c r="O53" s="51"/>
      <c r="P53" s="51"/>
      <c r="Q53" s="2">
        <v>230399</v>
      </c>
      <c r="R53" s="2">
        <v>303030</v>
      </c>
      <c r="S53" s="2">
        <f>Table1113[[#This Row],[Sum of Biden]]+Table1113[[#This Row],[Sum of Trump]]</f>
        <v>533429</v>
      </c>
      <c r="T53" s="2">
        <v>541732</v>
      </c>
      <c r="U53" s="1">
        <f>Table1113[[#This Row],[Total with Other]]/Table1113[[#This Row],[Sum of Population (2020)]]</f>
        <v>0.48573239761174009</v>
      </c>
      <c r="V53" s="1">
        <f>Table1113[[#This Row],[Total with Other]]/(Table1113[[#This Row],[18+]]*Table1113[[#This Row],[Sum of Population (2020)]])</f>
        <v>0.63123183728067822</v>
      </c>
      <c r="W53" s="1">
        <f>Table1113[[#This Row],[Sum of Biden]]/Table1113[[#This Row],[2 Party Vote]]</f>
        <v>0.43192064923354373</v>
      </c>
      <c r="X53" s="1">
        <f>Table1113[[#This Row],[Sum of Trump]]/Table1113[[#This Row],[2 Party Vote]]</f>
        <v>0.56807935076645621</v>
      </c>
      <c r="Y53" s="1">
        <f>Table1113[[#This Row],[Trump %]]-Table1113[[#This Row],[Biden %]]</f>
        <v>0.13615870153291249</v>
      </c>
      <c r="Z53" s="1">
        <v>-0.25459999999999999</v>
      </c>
      <c r="AB53" s="1">
        <v>0.59447371936780513</v>
      </c>
      <c r="AC53" s="1">
        <v>5.8119464999654799E-2</v>
      </c>
      <c r="AD53" s="1">
        <v>0.29292497280973812</v>
      </c>
      <c r="AE53" s="1">
        <v>1.7204509324488988E-2</v>
      </c>
      <c r="AF53" s="1">
        <v>2.0380367779113755E-3</v>
      </c>
      <c r="AG53" s="1">
        <v>4.0079297832221064E-4</v>
      </c>
      <c r="AH53" s="1">
        <v>2.9283889646540043E-3</v>
      </c>
      <c r="AI53" s="1">
        <v>3.1910114777425405E-2</v>
      </c>
      <c r="AJ5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1.5198414303361665</v>
      </c>
      <c r="AK5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1.5193389814368983</v>
      </c>
      <c r="AL53" s="4"/>
      <c r="AM53" s="1">
        <v>6.0365519609715507E-2</v>
      </c>
      <c r="AN53" s="1">
        <v>0.11744041230568937</v>
      </c>
      <c r="AO53" s="1">
        <v>5.2694862049208771E-2</v>
      </c>
      <c r="AP53" s="1">
        <f>SUM(Table1113[[#This Row],[0 to 5]:[14 to 17]])</f>
        <v>0.23050079396461365</v>
      </c>
      <c r="AQ53" s="1">
        <v>0.76949920603538635</v>
      </c>
      <c r="AR53" s="1">
        <v>8.2972216169979254E-2</v>
      </c>
      <c r="AS53" s="1">
        <v>0.26588803440184561</v>
      </c>
      <c r="AT53" s="1">
        <v>0.2571342495084234</v>
      </c>
      <c r="AU53" s="1">
        <v>0.16350470595513808</v>
      </c>
      <c r="AV53" s="38">
        <v>38.799999999999997</v>
      </c>
      <c r="AX53" s="2">
        <v>76980</v>
      </c>
      <c r="AY53" s="2">
        <v>203197</v>
      </c>
      <c r="AZ53" s="2">
        <v>224894</v>
      </c>
      <c r="BA53" s="2">
        <v>241081</v>
      </c>
      <c r="BB53" s="2">
        <f>SUM(Table1113[[#This Row],[Sum of Less than a high school diploma]:[Sum of Bachelor''s degree or higher]])</f>
        <v>746152</v>
      </c>
      <c r="BC53" s="1">
        <f>Table1113[[#This Row],[Sum of Less than a high school diploma]]/Table1113[[#This Row],[Sum]]</f>
        <v>0.10316932742926374</v>
      </c>
      <c r="BD53" s="1">
        <f>Table1113[[#This Row],[Sum of High school diploma only]]/Table1113[[#This Row],[Sum]]</f>
        <v>0.27232655008630952</v>
      </c>
      <c r="BE53" s="1">
        <f>Table1113[[#This Row],[Sum of Some college or associate''s degree]]/Table1113[[#This Row],[Sum]]</f>
        <v>0.30140507564142427</v>
      </c>
      <c r="BF53" s="1">
        <f>Table1113[[#This Row],[Sum of Bachelor''s degree or higher]]/Table1113[[#This Row],[Sum]]</f>
        <v>0.3230990468430025</v>
      </c>
      <c r="BG5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2.8444338418981658</v>
      </c>
      <c r="BH53" s="4"/>
      <c r="BI53" s="2">
        <v>491470</v>
      </c>
      <c r="BJ53" s="8">
        <v>0.4406660515794561</v>
      </c>
      <c r="BK53" s="7">
        <v>1.7000000000000002</v>
      </c>
      <c r="BL53" s="7">
        <v>26.8</v>
      </c>
      <c r="BM53" s="38">
        <v>92</v>
      </c>
      <c r="BN53" s="38">
        <v>83.5</v>
      </c>
      <c r="BO53" s="38">
        <v>8.5</v>
      </c>
      <c r="BP53" s="38">
        <v>0.5</v>
      </c>
      <c r="BQ53" s="38">
        <v>1.1000000000000001</v>
      </c>
      <c r="BR53" s="38">
        <v>0.1</v>
      </c>
      <c r="BS53" s="38">
        <v>0.8</v>
      </c>
      <c r="BT53" s="7">
        <v>5.5</v>
      </c>
      <c r="BU53" s="4"/>
      <c r="BV53" s="2">
        <v>53764592</v>
      </c>
      <c r="BW53" s="4">
        <v>48.206870147558163</v>
      </c>
      <c r="BX53" s="2">
        <v>55074</v>
      </c>
      <c r="BY53" s="4">
        <v>92.646000000000001</v>
      </c>
      <c r="BZ53" s="4"/>
      <c r="CA53" s="4">
        <v>74.3</v>
      </c>
      <c r="CB53" s="4">
        <v>53.6</v>
      </c>
      <c r="CC53" s="4">
        <v>63.9</v>
      </c>
      <c r="CD53" s="4">
        <v>56.62</v>
      </c>
      <c r="CE53" s="4">
        <v>1.4</v>
      </c>
      <c r="CF53" s="4">
        <v>16607.77</v>
      </c>
      <c r="CG53" s="4"/>
      <c r="CH53" s="14">
        <v>128</v>
      </c>
      <c r="CI53" s="32">
        <v>74</v>
      </c>
      <c r="CJ53" s="4"/>
      <c r="CK53" s="2">
        <v>1959</v>
      </c>
      <c r="CL53" s="2">
        <v>763848</v>
      </c>
      <c r="CM53" s="4">
        <v>175.64954016402922</v>
      </c>
      <c r="CN53" s="8">
        <v>0.68488795280864423</v>
      </c>
      <c r="CO53" s="8"/>
      <c r="CP53" s="3">
        <v>20.202691489121388</v>
      </c>
      <c r="CQ53" s="3">
        <v>0</v>
      </c>
      <c r="CR53" s="3">
        <v>0</v>
      </c>
      <c r="CS53" s="28">
        <v>0</v>
      </c>
      <c r="CT53" s="28">
        <v>4.2244421847341096</v>
      </c>
      <c r="CU53" s="28">
        <v>7.9596777994881158</v>
      </c>
      <c r="CV53" s="28">
        <v>7.5762859141631056</v>
      </c>
      <c r="CW53" s="28">
        <v>12.675258633083018</v>
      </c>
      <c r="CX53" s="28">
        <v>4.5383285542053411</v>
      </c>
      <c r="CY53" s="28">
        <v>10.547204593339847</v>
      </c>
      <c r="CZ53" s="28">
        <v>13.547224897971018</v>
      </c>
      <c r="DA53" s="28">
        <v>18.154409366020513</v>
      </c>
      <c r="DB53" s="28">
        <v>25.414196190456096</v>
      </c>
      <c r="DC53" s="28">
        <v>14.372186108581417</v>
      </c>
      <c r="DD53" s="28">
        <v>39.687461425368141</v>
      </c>
      <c r="DE53" s="28">
        <v>0</v>
      </c>
      <c r="DF53" s="28">
        <v>0</v>
      </c>
      <c r="DG53" s="28">
        <v>2.6080262420357103</v>
      </c>
      <c r="DH53" s="28">
        <v>4.2244421847341096</v>
      </c>
      <c r="DI53" s="28"/>
      <c r="DJ53" s="3">
        <v>127.7</v>
      </c>
      <c r="DK53" s="3">
        <v>145.5</v>
      </c>
      <c r="DL53" s="35">
        <v>152.4</v>
      </c>
      <c r="DM53" s="3">
        <v>156.69999999999999</v>
      </c>
      <c r="DN53" s="1">
        <v>0.1620734908136483</v>
      </c>
      <c r="DO53" s="1">
        <v>5.6000000000000001E-2</v>
      </c>
      <c r="DP53" s="28"/>
      <c r="DQ53" t="s">
        <v>298</v>
      </c>
      <c r="DR53">
        <v>92</v>
      </c>
      <c r="DS53">
        <v>162</v>
      </c>
      <c r="DT53" s="28"/>
      <c r="DU53" s="2">
        <v>424273</v>
      </c>
      <c r="DV53" s="43">
        <v>71.599999999999994</v>
      </c>
      <c r="DW53" s="43">
        <v>2.8</v>
      </c>
      <c r="DX53" s="43">
        <v>1.2</v>
      </c>
      <c r="DY53" s="43">
        <v>2.8</v>
      </c>
      <c r="DZ53" s="43">
        <v>4.7</v>
      </c>
      <c r="EA53" s="43">
        <v>9.1</v>
      </c>
      <c r="EB53" s="43">
        <v>7.8</v>
      </c>
      <c r="EC5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438.40000000000003</v>
      </c>
      <c r="ED53" s="43">
        <v>0.1</v>
      </c>
      <c r="EE53" s="43">
        <v>7.9</v>
      </c>
      <c r="EF53" s="43">
        <v>17</v>
      </c>
      <c r="EG53" s="43">
        <v>29.6</v>
      </c>
      <c r="EH53" s="43">
        <v>26</v>
      </c>
      <c r="EI53" s="43">
        <v>13.4</v>
      </c>
      <c r="EJ53" s="43">
        <v>6.1</v>
      </c>
      <c r="EK53" s="2">
        <v>296318</v>
      </c>
      <c r="EL53" s="1">
        <v>0.69841352148263025</v>
      </c>
      <c r="EM53" s="28"/>
      <c r="EN53" s="48"/>
      <c r="EO53" s="28"/>
      <c r="EP53" s="28"/>
      <c r="EQ53" s="28"/>
      <c r="ER53" s="28"/>
      <c r="ES53" s="28"/>
      <c r="ET53" s="28"/>
      <c r="EU53" s="28"/>
      <c r="EV53" s="28"/>
      <c r="EW53" s="28"/>
      <c r="EX53" s="28"/>
    </row>
    <row r="54" spans="1:154" x14ac:dyDescent="0.3">
      <c r="A54" t="s">
        <v>150</v>
      </c>
      <c r="B54" t="s">
        <v>341</v>
      </c>
      <c r="C54" t="s">
        <v>65</v>
      </c>
      <c r="D54" s="2"/>
      <c r="E54" s="2"/>
      <c r="F54" s="2"/>
      <c r="H54" s="2">
        <v>764718</v>
      </c>
      <c r="I54" s="12">
        <v>0.24030000000000001</v>
      </c>
      <c r="K54" s="2">
        <v>433180</v>
      </c>
      <c r="L54" s="51">
        <v>139.23034276606688</v>
      </c>
      <c r="M54" s="51">
        <v>1.9390943124060807</v>
      </c>
      <c r="N54" s="51">
        <v>3111.2470988297696</v>
      </c>
      <c r="O54" s="51"/>
      <c r="P54" s="51"/>
      <c r="Q54" s="2">
        <v>150243</v>
      </c>
      <c r="R54" s="2">
        <v>207713</v>
      </c>
      <c r="S54" s="2">
        <f>Table1113[[#This Row],[Sum of Biden]]+Table1113[[#This Row],[Sum of Trump]]</f>
        <v>357956</v>
      </c>
      <c r="T54" s="2">
        <v>369347</v>
      </c>
      <c r="U54" s="1">
        <f>Table1113[[#This Row],[Total with Other]]/Table1113[[#This Row],[Sum of Population (2020)]]</f>
        <v>0.48298457732131322</v>
      </c>
      <c r="V54" s="1">
        <f>Table1113[[#This Row],[Total with Other]]/(Table1113[[#This Row],[18+]]*Table1113[[#This Row],[Sum of Population (2020)]])</f>
        <v>0.63941685955220551</v>
      </c>
      <c r="W54" s="1">
        <f>Table1113[[#This Row],[Sum of Biden]]/Table1113[[#This Row],[2 Party Vote]]</f>
        <v>0.41972477064220182</v>
      </c>
      <c r="X54" s="1">
        <f>Table1113[[#This Row],[Sum of Trump]]/Table1113[[#This Row],[2 Party Vote]]</f>
        <v>0.58027522935779818</v>
      </c>
      <c r="Y54" s="1">
        <f>Table1113[[#This Row],[Trump %]]-Table1113[[#This Row],[Biden %]]</f>
        <v>0.16055045871559637</v>
      </c>
      <c r="Z54" s="1">
        <v>-0.30769999999999997</v>
      </c>
      <c r="AB54" s="1">
        <v>0.76412742998072491</v>
      </c>
      <c r="AC54" s="1">
        <v>0.14299388794300644</v>
      </c>
      <c r="AD54" s="1">
        <v>1.2114269573882137E-2</v>
      </c>
      <c r="AE54" s="1">
        <v>2.0662518732395472E-2</v>
      </c>
      <c r="AF54" s="1">
        <v>5.2280710013364404E-3</v>
      </c>
      <c r="AG54" s="1">
        <v>2.446653537643942E-3</v>
      </c>
      <c r="AH54" s="1">
        <v>5.038458621348E-3</v>
      </c>
      <c r="AI54" s="1">
        <v>4.7388710609662647E-2</v>
      </c>
      <c r="AJ5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1.3349814162085205</v>
      </c>
      <c r="AK5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1.3375589772209455</v>
      </c>
      <c r="AL54" s="4"/>
      <c r="AM54" s="1">
        <v>5.822930805865692E-2</v>
      </c>
      <c r="AN54" s="1">
        <v>0.12685329755543873</v>
      </c>
      <c r="AO54" s="1">
        <v>5.9565748419678891E-2</v>
      </c>
      <c r="AP54" s="1">
        <f>SUM(Table1113[[#This Row],[0 to 5]:[14 to 17]])</f>
        <v>0.24464835403377455</v>
      </c>
      <c r="AQ54" s="1">
        <v>0.7553516459662255</v>
      </c>
      <c r="AR54" s="1">
        <v>8.5919253894899822E-2</v>
      </c>
      <c r="AS54" s="1">
        <v>0.27556040265823478</v>
      </c>
      <c r="AT54" s="1">
        <v>0.24312360896435026</v>
      </c>
      <c r="AU54" s="1">
        <v>0.15074838044874059</v>
      </c>
      <c r="AV54" s="38">
        <v>37.299999999999997</v>
      </c>
      <c r="AX54" s="2">
        <v>37865</v>
      </c>
      <c r="AY54" s="2">
        <v>118159</v>
      </c>
      <c r="AZ54" s="2">
        <v>166629</v>
      </c>
      <c r="BA54" s="2">
        <v>160432</v>
      </c>
      <c r="BB54" s="2">
        <f>SUM(Table1113[[#This Row],[Sum of Less than a high school diploma]:[Sum of Bachelor''s degree or higher]])</f>
        <v>483085</v>
      </c>
      <c r="BC54" s="1">
        <f>Table1113[[#This Row],[Sum of Less than a high school diploma]]/Table1113[[#This Row],[Sum]]</f>
        <v>7.838165126220023E-2</v>
      </c>
      <c r="BD54" s="1">
        <f>Table1113[[#This Row],[Sum of High school diploma only]]/Table1113[[#This Row],[Sum]]</f>
        <v>0.24459256652555969</v>
      </c>
      <c r="BE54" s="1">
        <f>Table1113[[#This Row],[Sum of Some college or associate''s degree]]/Table1113[[#This Row],[Sum]]</f>
        <v>0.34492687622261092</v>
      </c>
      <c r="BF54" s="1">
        <f>Table1113[[#This Row],[Sum of Bachelor''s degree or higher]]/Table1113[[#This Row],[Sum]]</f>
        <v>0.33209890598962916</v>
      </c>
      <c r="BG5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2.9307430369396688</v>
      </c>
      <c r="BH54" s="4"/>
      <c r="BI54" s="2">
        <v>354479</v>
      </c>
      <c r="BJ54" s="8">
        <v>0.46354211617877439</v>
      </c>
      <c r="BK54" s="7">
        <v>3.3999999999999995</v>
      </c>
      <c r="BL54" s="7">
        <v>22.6</v>
      </c>
      <c r="BM54" s="38">
        <v>86.4</v>
      </c>
      <c r="BN54" s="38">
        <v>78.099999999999994</v>
      </c>
      <c r="BO54" s="38">
        <v>8.3000000000000007</v>
      </c>
      <c r="BP54" s="38">
        <v>0.3</v>
      </c>
      <c r="BQ54" s="38">
        <v>1.9</v>
      </c>
      <c r="BR54" s="38">
        <v>1.2</v>
      </c>
      <c r="BS54" s="38">
        <v>1.3</v>
      </c>
      <c r="BT54" s="7">
        <v>8.9</v>
      </c>
      <c r="BU54" s="4"/>
      <c r="BV54" s="2">
        <v>32856836</v>
      </c>
      <c r="BW54" s="4">
        <v>42.965950847240421</v>
      </c>
      <c r="BX54" s="2">
        <v>50474</v>
      </c>
      <c r="BY54" s="4">
        <v>93.474000000000004</v>
      </c>
      <c r="BZ54" s="4"/>
      <c r="CA54" s="4">
        <v>64.3</v>
      </c>
      <c r="CB54" s="4">
        <v>42</v>
      </c>
      <c r="CC54" s="4">
        <v>53.2</v>
      </c>
      <c r="CD54" s="4">
        <v>11.51</v>
      </c>
      <c r="CE54" s="4">
        <v>17.600000000000001</v>
      </c>
      <c r="CF54" s="4">
        <v>16625.099999999999</v>
      </c>
      <c r="CG54" s="4"/>
      <c r="CH54" s="14">
        <v>107</v>
      </c>
      <c r="CI54" s="32">
        <v>67</v>
      </c>
      <c r="CJ54" s="4"/>
      <c r="CK54" s="2">
        <v>704</v>
      </c>
      <c r="CL54" s="2">
        <v>348234</v>
      </c>
      <c r="CM54" s="4">
        <v>92.060079663353022</v>
      </c>
      <c r="CN54" s="8">
        <v>0.45537570712341019</v>
      </c>
      <c r="CO54" s="8"/>
      <c r="CP54" s="3">
        <v>9.51985011581721</v>
      </c>
      <c r="CQ54" s="3">
        <v>0.29623553307001488</v>
      </c>
      <c r="CR54" s="3">
        <v>0</v>
      </c>
      <c r="CS54" s="28">
        <v>18.608674570775115</v>
      </c>
      <c r="CT54" s="28">
        <v>10.648527714042398</v>
      </c>
      <c r="CU54" s="28">
        <v>5.4103795472103648</v>
      </c>
      <c r="CV54" s="28">
        <v>7.3973083095194516</v>
      </c>
      <c r="CW54" s="28">
        <v>0</v>
      </c>
      <c r="CX54" s="28">
        <v>0</v>
      </c>
      <c r="CY54" s="28">
        <v>13.565540520378518</v>
      </c>
      <c r="CZ54" s="28">
        <v>6.9745666158490556</v>
      </c>
      <c r="DA54" s="28">
        <v>17.254282546407442</v>
      </c>
      <c r="DB54" s="28">
        <v>5.8060811495853981</v>
      </c>
      <c r="DC54" s="28">
        <v>10.328751540283251</v>
      </c>
      <c r="DD54" s="28">
        <v>8.0448008755433733</v>
      </c>
      <c r="DE54" s="28">
        <v>0</v>
      </c>
      <c r="DF54" s="28">
        <v>0</v>
      </c>
      <c r="DG54" s="28">
        <v>17.650408606845236</v>
      </c>
      <c r="DH54" s="28">
        <v>10.648527714042398</v>
      </c>
      <c r="DI54" s="28"/>
      <c r="DJ54" s="3">
        <v>353.9</v>
      </c>
      <c r="DK54" s="3">
        <v>468.6</v>
      </c>
      <c r="DL54" s="35">
        <v>491.6</v>
      </c>
      <c r="DM54" s="3">
        <v>457.8</v>
      </c>
      <c r="DN54" s="1">
        <v>0.28010577705451589</v>
      </c>
      <c r="DO54" s="1">
        <v>-3.4000000000000002E-2</v>
      </c>
      <c r="DP54" s="28"/>
      <c r="DQ54" t="s">
        <v>298</v>
      </c>
      <c r="DR54">
        <v>76</v>
      </c>
      <c r="DS54">
        <v>130</v>
      </c>
      <c r="DT54" s="28"/>
      <c r="DU54" s="2">
        <v>275969</v>
      </c>
      <c r="DV54" s="43">
        <v>76.3</v>
      </c>
      <c r="DW54" s="43">
        <v>4</v>
      </c>
      <c r="DX54" s="43">
        <v>1.6</v>
      </c>
      <c r="DY54" s="43">
        <v>4.5</v>
      </c>
      <c r="DZ54" s="43">
        <v>2.2999999999999998</v>
      </c>
      <c r="EA54" s="43">
        <v>6.1</v>
      </c>
      <c r="EB54" s="43">
        <v>5.0999999999999996</v>
      </c>
      <c r="EC5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393.70000000000005</v>
      </c>
      <c r="ED54" s="43">
        <v>0.4</v>
      </c>
      <c r="EE54" s="43">
        <v>14.4</v>
      </c>
      <c r="EF54" s="43">
        <v>23.6</v>
      </c>
      <c r="EG54" s="43">
        <v>30.4</v>
      </c>
      <c r="EH54" s="43">
        <v>19.3</v>
      </c>
      <c r="EI54" s="43">
        <v>7</v>
      </c>
      <c r="EJ54" s="43">
        <v>4.8</v>
      </c>
      <c r="EK54" s="2">
        <v>197748</v>
      </c>
      <c r="EL54" s="1">
        <v>0.71655874391688923</v>
      </c>
      <c r="EM54" s="28"/>
      <c r="EN54" s="48"/>
      <c r="EO54" s="28"/>
      <c r="EP54" s="28"/>
      <c r="EQ54" s="28"/>
      <c r="ER54" s="28"/>
      <c r="ES54" s="28"/>
      <c r="ET54" s="28"/>
      <c r="EU54" s="28"/>
      <c r="EV54" s="28"/>
      <c r="EW54" s="28"/>
      <c r="EX54" s="28"/>
    </row>
    <row r="55" spans="1:154" x14ac:dyDescent="0.3">
      <c r="A55" t="s">
        <v>133</v>
      </c>
      <c r="B55" t="s">
        <v>343</v>
      </c>
      <c r="C55" t="s">
        <v>48</v>
      </c>
      <c r="D55" s="2"/>
      <c r="E55" s="2"/>
      <c r="F55" s="2"/>
      <c r="H55" s="2">
        <v>957419</v>
      </c>
      <c r="I55" s="12">
        <v>4.4299999999999999E-2</v>
      </c>
      <c r="K55" s="2">
        <v>916408</v>
      </c>
      <c r="L55" s="51">
        <v>397.29223919184182</v>
      </c>
      <c r="M55" s="51">
        <v>10.881138059326915</v>
      </c>
      <c r="N55" s="51">
        <v>2306.6345364916406</v>
      </c>
      <c r="O55" s="51"/>
      <c r="P55" s="51"/>
      <c r="Q55" s="2">
        <v>297505</v>
      </c>
      <c r="R55" s="2">
        <v>169039</v>
      </c>
      <c r="S55" s="2">
        <f>Table1113[[#This Row],[Sum of Biden]]+Table1113[[#This Row],[Sum of Trump]]</f>
        <v>466544</v>
      </c>
      <c r="T55" s="2">
        <v>472990</v>
      </c>
      <c r="U55" s="1">
        <f>Table1113[[#This Row],[Total with Other]]/Table1113[[#This Row],[Sum of Population (2020)]]</f>
        <v>0.49402612649216276</v>
      </c>
      <c r="V55" s="1">
        <f>Table1113[[#This Row],[Total with Other]]/(Table1113[[#This Row],[18+]]*Table1113[[#This Row],[Sum of Population (2020)]])</f>
        <v>0.6362455071777543</v>
      </c>
      <c r="W55" s="1">
        <f>Table1113[[#This Row],[Sum of Biden]]/Table1113[[#This Row],[2 Party Vote]]</f>
        <v>0.63767833259028084</v>
      </c>
      <c r="X55" s="1">
        <f>Table1113[[#This Row],[Sum of Trump]]/Table1113[[#This Row],[2 Party Vote]]</f>
        <v>0.36232166740971911</v>
      </c>
      <c r="Y55" s="1">
        <f>Table1113[[#This Row],[Trump %]]-Table1113[[#This Row],[Biden %]]</f>
        <v>-0.27535666518056173</v>
      </c>
      <c r="Z55" s="1">
        <v>0.20069999999999999</v>
      </c>
      <c r="AB55" s="1">
        <v>0.57668063825764893</v>
      </c>
      <c r="AC55" s="1">
        <v>0.21448394067801035</v>
      </c>
      <c r="AD55" s="1">
        <v>0.10443912226517335</v>
      </c>
      <c r="AE55" s="1">
        <v>5.3008139591965479E-2</v>
      </c>
      <c r="AF55" s="1">
        <v>8.9615936178412999E-4</v>
      </c>
      <c r="AG55" s="1">
        <v>1.8069413704971388E-4</v>
      </c>
      <c r="AH55" s="1">
        <v>1.1731540736083157E-2</v>
      </c>
      <c r="AI55" s="1">
        <v>3.8579764972284859E-2</v>
      </c>
      <c r="AJ5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1.5563264810310433</v>
      </c>
      <c r="AK5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1.5455333289937787</v>
      </c>
      <c r="AL55" s="4"/>
      <c r="AM55" s="1">
        <v>5.3394595260800128E-2</v>
      </c>
      <c r="AN55" s="1">
        <v>0.11348427386546538</v>
      </c>
      <c r="AO55" s="1">
        <v>5.6650223152036883E-2</v>
      </c>
      <c r="AP55" s="1">
        <f>SUM(Table1113[[#This Row],[0 to 5]:[14 to 17]])</f>
        <v>0.22352909227830239</v>
      </c>
      <c r="AQ55" s="1">
        <v>0.77647090772169758</v>
      </c>
      <c r="AR55" s="1">
        <v>8.9996124998563853E-2</v>
      </c>
      <c r="AS55" s="1">
        <v>0.24018533160507574</v>
      </c>
      <c r="AT55" s="1">
        <v>0.28497554362301147</v>
      </c>
      <c r="AU55" s="1">
        <v>0.16131390749504657</v>
      </c>
      <c r="AV55" s="38">
        <v>40.799999999999997</v>
      </c>
      <c r="AX55" s="2">
        <v>63181</v>
      </c>
      <c r="AY55" s="2">
        <v>134341</v>
      </c>
      <c r="AZ55" s="2">
        <v>132517</v>
      </c>
      <c r="BA55" s="2">
        <v>316013</v>
      </c>
      <c r="BB55" s="2">
        <f>SUM(Table1113[[#This Row],[Sum of Less than a high school diploma]:[Sum of Bachelor''s degree or higher]])</f>
        <v>646052</v>
      </c>
      <c r="BC55" s="1">
        <f>Table1113[[#This Row],[Sum of Less than a high school diploma]]/Table1113[[#This Row],[Sum]]</f>
        <v>9.7795533486468578E-2</v>
      </c>
      <c r="BD55" s="1">
        <f>Table1113[[#This Row],[Sum of High school diploma only]]/Table1113[[#This Row],[Sum]]</f>
        <v>0.20794146601202379</v>
      </c>
      <c r="BE55" s="1">
        <f>Table1113[[#This Row],[Sum of Some college or associate''s degree]]/Table1113[[#This Row],[Sum]]</f>
        <v>0.20511816386297077</v>
      </c>
      <c r="BF55" s="1">
        <f>Table1113[[#This Row],[Sum of Bachelor''s degree or higher]]/Table1113[[#This Row],[Sum]]</f>
        <v>0.48914483663853686</v>
      </c>
      <c r="BG55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3.0856123036535763</v>
      </c>
      <c r="BH55" s="4"/>
      <c r="BI55" s="2">
        <v>468102</v>
      </c>
      <c r="BJ55" s="8">
        <v>0.48892073376442291</v>
      </c>
      <c r="BK55" s="7">
        <v>11.9</v>
      </c>
      <c r="BL55" s="7">
        <v>31.4</v>
      </c>
      <c r="BM55" s="38">
        <v>77.7</v>
      </c>
      <c r="BN55" s="38">
        <v>69.5</v>
      </c>
      <c r="BO55" s="38">
        <v>8.3000000000000007</v>
      </c>
      <c r="BP55" s="38">
        <v>9.3000000000000007</v>
      </c>
      <c r="BQ55" s="38">
        <v>2.5</v>
      </c>
      <c r="BR55" s="38">
        <v>0.1</v>
      </c>
      <c r="BS55" s="38">
        <v>1.2</v>
      </c>
      <c r="BT55" s="7">
        <v>9.1999999999999993</v>
      </c>
      <c r="BU55" s="4"/>
      <c r="BV55" s="2">
        <v>77114999</v>
      </c>
      <c r="BW55" s="4">
        <v>80.544671664130334</v>
      </c>
      <c r="BX55" s="2">
        <v>120244</v>
      </c>
      <c r="BY55" s="4">
        <v>105.586</v>
      </c>
      <c r="BZ55" s="4"/>
      <c r="CA55" s="4">
        <v>61.1</v>
      </c>
      <c r="CB55" s="4">
        <v>45.7</v>
      </c>
      <c r="CC55" s="4">
        <v>53.4</v>
      </c>
      <c r="CD55" s="4">
        <v>44.09</v>
      </c>
      <c r="CE55" s="4">
        <v>33.6</v>
      </c>
      <c r="CF55" s="4">
        <v>15316.04</v>
      </c>
      <c r="CG55" s="4"/>
      <c r="CH55" s="14">
        <v>5</v>
      </c>
      <c r="CI55" s="32">
        <v>5</v>
      </c>
      <c r="CJ55" s="4"/>
      <c r="CK55" s="2">
        <v>746</v>
      </c>
      <c r="CL55" s="2">
        <v>540412</v>
      </c>
      <c r="CM55" s="4">
        <v>77.917818635310141</v>
      </c>
      <c r="CN55" s="8">
        <v>0.56444670515208073</v>
      </c>
      <c r="CO55" s="8"/>
      <c r="CP55" s="3">
        <v>9.0465125630120795</v>
      </c>
      <c r="CQ55" s="3">
        <v>0</v>
      </c>
      <c r="CR55" s="3">
        <v>9.3686231436131493</v>
      </c>
      <c r="CS55" s="28">
        <v>10.7855310962847</v>
      </c>
      <c r="CT55" s="28">
        <v>5.6330123933041403</v>
      </c>
      <c r="CU55" s="28">
        <v>5.3907386785326796</v>
      </c>
      <c r="CV55" s="28">
        <v>2.0589006333107198</v>
      </c>
      <c r="CW55" s="28">
        <v>4.5236482309023804</v>
      </c>
      <c r="CX55" s="28">
        <v>3.3312818079423701</v>
      </c>
      <c r="CY55" s="28">
        <v>20.469328351294497</v>
      </c>
      <c r="CZ55" s="28">
        <v>9.8627996768188808</v>
      </c>
      <c r="DA55" s="28">
        <v>15.7844342290889</v>
      </c>
      <c r="DB55" s="28">
        <v>7.0911102713772287</v>
      </c>
      <c r="DC55" s="28">
        <v>18.321474677567</v>
      </c>
      <c r="DD55" s="28">
        <v>13.7913604642203</v>
      </c>
      <c r="DE55" s="28">
        <v>0</v>
      </c>
      <c r="DF55" s="28">
        <v>0</v>
      </c>
      <c r="DG55" s="28">
        <v>1.3437479957603</v>
      </c>
      <c r="DH55" s="28">
        <v>5.6330123933041403</v>
      </c>
      <c r="DI55" s="28"/>
      <c r="DJ55" s="3">
        <v>544</v>
      </c>
      <c r="DK55" s="3">
        <v>630</v>
      </c>
      <c r="DL55" s="35">
        <v>657.7</v>
      </c>
      <c r="DM55" s="3">
        <v>621.1</v>
      </c>
      <c r="DN55" s="1">
        <v>0.17287517105063099</v>
      </c>
      <c r="DO55" s="1">
        <v>7.3999999999999996E-2</v>
      </c>
      <c r="DP55" s="28"/>
      <c r="DQ55" t="s">
        <v>296</v>
      </c>
      <c r="DR55">
        <v>4</v>
      </c>
      <c r="DS55">
        <v>4</v>
      </c>
      <c r="DT55" s="28"/>
      <c r="DU55" s="2">
        <v>349443</v>
      </c>
      <c r="DV55" s="43">
        <v>57.9</v>
      </c>
      <c r="DW55" s="43">
        <v>7.5</v>
      </c>
      <c r="DX55" s="43">
        <v>8</v>
      </c>
      <c r="DY55" s="43">
        <v>6.9</v>
      </c>
      <c r="DZ55" s="43">
        <v>4.3</v>
      </c>
      <c r="EA55" s="43">
        <v>15</v>
      </c>
      <c r="EB55" s="43">
        <v>0.4</v>
      </c>
      <c r="EC5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513.19999999999993</v>
      </c>
      <c r="ED55" s="43">
        <v>0</v>
      </c>
      <c r="EE55" s="43">
        <v>5.3</v>
      </c>
      <c r="EF55" s="43">
        <v>6.8</v>
      </c>
      <c r="EG55" s="43">
        <v>18.399999999999999</v>
      </c>
      <c r="EH55" s="43">
        <v>27.6</v>
      </c>
      <c r="EI55" s="43">
        <v>22.7</v>
      </c>
      <c r="EJ55" s="43">
        <v>19.2</v>
      </c>
      <c r="EK55" s="2">
        <v>232832</v>
      </c>
      <c r="EL55" s="1">
        <v>0.66629464605100119</v>
      </c>
      <c r="EM55" s="28"/>
      <c r="EN55" s="48"/>
      <c r="EO55" s="28"/>
      <c r="EP55" s="28"/>
      <c r="EQ55" s="28"/>
      <c r="ER55" s="28"/>
      <c r="ES55" s="28"/>
      <c r="ET55" s="28"/>
      <c r="EU55" s="28"/>
      <c r="EV55" s="28"/>
      <c r="EW55" s="28"/>
      <c r="EX55" s="28"/>
    </row>
    <row r="56" spans="1:154" x14ac:dyDescent="0.3">
      <c r="A56" t="s">
        <v>117</v>
      </c>
      <c r="B56" t="s">
        <v>345</v>
      </c>
      <c r="C56" t="s">
        <v>20</v>
      </c>
      <c r="D56" s="2"/>
      <c r="E56" s="2"/>
      <c r="F56" s="2"/>
      <c r="H56" s="2">
        <v>760822</v>
      </c>
      <c r="I56" s="12">
        <v>0.2296</v>
      </c>
      <c r="K56" s="2">
        <v>599242</v>
      </c>
      <c r="L56" s="51">
        <v>331.80064386398703</v>
      </c>
      <c r="M56" s="51">
        <v>39.272672305817636</v>
      </c>
      <c r="N56" s="51">
        <v>1806.0302506394278</v>
      </c>
      <c r="O56" s="51"/>
      <c r="P56" s="51"/>
      <c r="Q56" s="2">
        <v>157695</v>
      </c>
      <c r="R56" s="2">
        <v>233247</v>
      </c>
      <c r="S56" s="2">
        <f>Table1113[[#This Row],[Sum of Biden]]+Table1113[[#This Row],[Sum of Trump]]</f>
        <v>390942</v>
      </c>
      <c r="T56" s="2">
        <v>393899</v>
      </c>
      <c r="U56" s="1">
        <f>Table1113[[#This Row],[Total with Other]]/Table1113[[#This Row],[Sum of Population (2020)]]</f>
        <v>0.5177281939796694</v>
      </c>
      <c r="V56" s="1">
        <f>Table1113[[#This Row],[Total with Other]]/(Table1113[[#This Row],[18+]]*Table1113[[#This Row],[Sum of Population (2020)]])</f>
        <v>0.62756447329219656</v>
      </c>
      <c r="W56" s="1">
        <f>Table1113[[#This Row],[Sum of Biden]]/Table1113[[#This Row],[2 Party Vote]]</f>
        <v>0.40337185567168532</v>
      </c>
      <c r="X56" s="1">
        <f>Table1113[[#This Row],[Sum of Trump]]/Table1113[[#This Row],[2 Party Vote]]</f>
        <v>0.59662814432831468</v>
      </c>
      <c r="Y56" s="1">
        <f>Table1113[[#This Row],[Trump %]]-Table1113[[#This Row],[Biden %]]</f>
        <v>0.19325628865662936</v>
      </c>
      <c r="Z56" s="1">
        <v>-3.3599999999999998E-2</v>
      </c>
      <c r="AB56" s="1">
        <v>0.64466590082831465</v>
      </c>
      <c r="AC56" s="1">
        <v>0.22759725665135866</v>
      </c>
      <c r="AD56" s="1">
        <v>7.3549397888073687E-2</v>
      </c>
      <c r="AE56" s="1">
        <v>1.6809450830811937E-2</v>
      </c>
      <c r="AF56" s="1">
        <v>1.6140437579354962E-3</v>
      </c>
      <c r="AG56" s="1">
        <v>3.207057629774113E-4</v>
      </c>
      <c r="AH56" s="1">
        <v>5.2232979593124281E-3</v>
      </c>
      <c r="AI56" s="1">
        <v>3.0219946321215739E-2</v>
      </c>
      <c r="AJ5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1.4895321549388045</v>
      </c>
      <c r="AK5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1.4862136156693944</v>
      </c>
      <c r="AL56" s="4"/>
      <c r="AM56" s="1">
        <v>4.5143279242713802E-2</v>
      </c>
      <c r="AN56" s="1">
        <v>8.8706688292399541E-2</v>
      </c>
      <c r="AO56" s="1">
        <v>4.1169945138284647E-2</v>
      </c>
      <c r="AP56" s="1">
        <f>SUM(Table1113[[#This Row],[0 to 5]:[14 to 17]])</f>
        <v>0.175019912673398</v>
      </c>
      <c r="AQ56" s="1">
        <v>0.824980087326602</v>
      </c>
      <c r="AR56" s="1">
        <v>6.801590910883229E-2</v>
      </c>
      <c r="AS56" s="1">
        <v>0.21251094211260979</v>
      </c>
      <c r="AT56" s="1">
        <v>0.25722968052974282</v>
      </c>
      <c r="AU56" s="1">
        <v>0.28722355557541712</v>
      </c>
      <c r="AV56" s="38">
        <v>49.2</v>
      </c>
      <c r="AX56" s="2">
        <v>61398</v>
      </c>
      <c r="AY56" s="2">
        <v>177980</v>
      </c>
      <c r="AZ56" s="2">
        <v>169176</v>
      </c>
      <c r="BA56" s="2">
        <v>162712</v>
      </c>
      <c r="BB56" s="2">
        <f>SUM(Table1113[[#This Row],[Sum of Less than a high school diploma]:[Sum of Bachelor''s degree or higher]])</f>
        <v>571266</v>
      </c>
      <c r="BC56" s="1">
        <f>Table1113[[#This Row],[Sum of Less than a high school diploma]]/Table1113[[#This Row],[Sum]]</f>
        <v>0.1074770772284715</v>
      </c>
      <c r="BD56" s="1">
        <f>Table1113[[#This Row],[Sum of High school diploma only]]/Table1113[[#This Row],[Sum]]</f>
        <v>0.31155363700972927</v>
      </c>
      <c r="BE56" s="1">
        <f>Table1113[[#This Row],[Sum of Some college or associate''s degree]]/Table1113[[#This Row],[Sum]]</f>
        <v>0.29614225247082793</v>
      </c>
      <c r="BF56" s="1">
        <f>Table1113[[#This Row],[Sum of Bachelor''s degree or higher]]/Table1113[[#This Row],[Sum]]</f>
        <v>0.28482703329097125</v>
      </c>
      <c r="BG5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2.7583192418242986</v>
      </c>
      <c r="BH56" s="4"/>
      <c r="BI56" s="2">
        <v>316659</v>
      </c>
      <c r="BJ56" s="8">
        <v>0.41620641884698389</v>
      </c>
      <c r="BK56" s="7">
        <v>2.6</v>
      </c>
      <c r="BL56" s="7">
        <v>27.6</v>
      </c>
      <c r="BM56" s="38">
        <v>87.7</v>
      </c>
      <c r="BN56" s="38">
        <v>77.8</v>
      </c>
      <c r="BO56" s="38">
        <v>9.8000000000000007</v>
      </c>
      <c r="BP56" s="38">
        <v>0.7</v>
      </c>
      <c r="BQ56" s="38">
        <v>1.1000000000000001</v>
      </c>
      <c r="BR56" s="38">
        <v>0.8</v>
      </c>
      <c r="BS56" s="38">
        <v>2.2999999999999998</v>
      </c>
      <c r="BT56" s="7">
        <v>7.5</v>
      </c>
      <c r="BU56" s="4"/>
      <c r="BV56" s="2">
        <v>29010141</v>
      </c>
      <c r="BW56" s="4">
        <v>38.129997555275743</v>
      </c>
      <c r="BX56" s="2">
        <v>54707</v>
      </c>
      <c r="BY56" s="4">
        <v>98.99</v>
      </c>
      <c r="BZ56" s="4"/>
      <c r="CA56" s="4">
        <v>84.9</v>
      </c>
      <c r="CB56" s="4">
        <v>65.8</v>
      </c>
      <c r="CC56" s="4">
        <v>75.400000000000006</v>
      </c>
      <c r="CD56" s="4">
        <v>57.41</v>
      </c>
      <c r="CE56" s="4">
        <v>-1</v>
      </c>
      <c r="CF56" s="4">
        <v>19210.16</v>
      </c>
      <c r="CG56" s="4"/>
      <c r="CH56" s="14">
        <v>181</v>
      </c>
      <c r="CI56" s="32">
        <v>89</v>
      </c>
      <c r="CJ56" s="4"/>
      <c r="CK56" s="2">
        <v>480</v>
      </c>
      <c r="CL56" s="2">
        <v>316947</v>
      </c>
      <c r="CM56" s="4">
        <v>63.089658290638283</v>
      </c>
      <c r="CN56" s="8">
        <v>0.41658495679672775</v>
      </c>
      <c r="CO56" s="8"/>
      <c r="CP56" s="3">
        <v>48.811176141244808</v>
      </c>
      <c r="CQ56" s="3">
        <v>0</v>
      </c>
      <c r="CR56" s="3">
        <v>47.165174369727701</v>
      </c>
      <c r="CS56" s="28">
        <v>37.530033452024298</v>
      </c>
      <c r="CT56" s="28">
        <v>20.535581103811602</v>
      </c>
      <c r="CU56" s="28">
        <v>4.7893607295707001</v>
      </c>
      <c r="CV56" s="28">
        <v>5.2211850876535104</v>
      </c>
      <c r="CW56" s="28">
        <v>0</v>
      </c>
      <c r="CX56" s="28">
        <v>66.614081316175998</v>
      </c>
      <c r="CY56" s="28">
        <v>0</v>
      </c>
      <c r="CZ56" s="28">
        <v>6.0330477332181296</v>
      </c>
      <c r="DA56" s="28">
        <v>84.352816324635995</v>
      </c>
      <c r="DB56" s="28">
        <v>49.559381901013097</v>
      </c>
      <c r="DC56" s="28">
        <v>9.6791226073620606</v>
      </c>
      <c r="DD56" s="28">
        <v>37.935590678881198</v>
      </c>
      <c r="DE56" s="28">
        <v>0</v>
      </c>
      <c r="DF56" s="28">
        <v>0</v>
      </c>
      <c r="DG56" s="28">
        <v>51.051899282896898</v>
      </c>
      <c r="DH56" s="28">
        <v>20.535581103811602</v>
      </c>
      <c r="DI56" s="28"/>
      <c r="DJ56" s="3">
        <v>289</v>
      </c>
      <c r="DK56" s="3">
        <v>360</v>
      </c>
      <c r="DL56" s="35">
        <v>430</v>
      </c>
      <c r="DM56" s="3">
        <v>414.3</v>
      </c>
      <c r="DN56" s="1">
        <v>0.32790697674418601</v>
      </c>
      <c r="DO56" s="1">
        <v>0.09</v>
      </c>
      <c r="DP56" s="28"/>
      <c r="DQ56" t="s">
        <v>297</v>
      </c>
      <c r="DR56">
        <v>55</v>
      </c>
      <c r="DS56">
        <v>89</v>
      </c>
      <c r="DT56" s="28"/>
      <c r="DU56" s="2">
        <v>298343</v>
      </c>
      <c r="DV56" s="43">
        <v>61.3</v>
      </c>
      <c r="DW56" s="43">
        <v>6.9</v>
      </c>
      <c r="DX56" s="43">
        <v>3</v>
      </c>
      <c r="DY56" s="43">
        <v>4.0999999999999996</v>
      </c>
      <c r="DZ56" s="43">
        <v>4.5</v>
      </c>
      <c r="EA56" s="43">
        <v>12.3</v>
      </c>
      <c r="EB56" s="43">
        <v>7.9</v>
      </c>
      <c r="EC5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376.59999999999997</v>
      </c>
      <c r="ED56" s="43">
        <v>0.2</v>
      </c>
      <c r="EE56" s="43">
        <v>9.1999999999999993</v>
      </c>
      <c r="EF56" s="43">
        <v>31.3</v>
      </c>
      <c r="EG56" s="43">
        <v>36.5</v>
      </c>
      <c r="EH56" s="43">
        <v>19.3</v>
      </c>
      <c r="EI56" s="43">
        <v>2.9</v>
      </c>
      <c r="EJ56" s="43">
        <v>0.6</v>
      </c>
      <c r="EK56" s="2">
        <v>216757</v>
      </c>
      <c r="EL56" s="1">
        <v>0.72653623513874965</v>
      </c>
      <c r="EM56" s="28"/>
      <c r="EN56" s="48"/>
      <c r="EO56" s="28"/>
      <c r="EP56" s="28"/>
      <c r="EQ56" s="28"/>
      <c r="ER56" s="28"/>
      <c r="ES56" s="28"/>
      <c r="ET56" s="28"/>
      <c r="EU56" s="28"/>
      <c r="EV56" s="28"/>
      <c r="EW56" s="28"/>
      <c r="EX56" s="28"/>
    </row>
    <row r="57" spans="1:154" x14ac:dyDescent="0.3">
      <c r="A57" t="s">
        <v>129</v>
      </c>
      <c r="B57" t="s">
        <v>346</v>
      </c>
      <c r="C57" t="s">
        <v>30</v>
      </c>
      <c r="D57" s="2"/>
      <c r="E57" s="2"/>
      <c r="F57" s="2"/>
      <c r="H57" s="2">
        <v>799636</v>
      </c>
      <c r="I57" s="12">
        <v>0.20319999999999999</v>
      </c>
      <c r="K57" s="2">
        <v>684773</v>
      </c>
      <c r="L57" s="51">
        <v>339.06350878845768</v>
      </c>
      <c r="M57" s="51">
        <v>6.9600430581145547</v>
      </c>
      <c r="N57" s="51">
        <v>2019.600995833589</v>
      </c>
      <c r="O57" s="51"/>
      <c r="P57" s="51"/>
      <c r="Q57" s="2">
        <v>200532</v>
      </c>
      <c r="R57" s="2">
        <v>192607</v>
      </c>
      <c r="S57" s="2">
        <f>Table1113[[#This Row],[Sum of Biden]]+Table1113[[#This Row],[Sum of Trump]]</f>
        <v>393139</v>
      </c>
      <c r="T57" s="2">
        <v>400593</v>
      </c>
      <c r="U57" s="1">
        <f>Table1113[[#This Row],[Total with Other]]/Table1113[[#This Row],[Sum of Population (2020)]]</f>
        <v>0.50096919098189674</v>
      </c>
      <c r="V57" s="1">
        <f>Table1113[[#This Row],[Total with Other]]/(Table1113[[#This Row],[18+]]*Table1113[[#This Row],[Sum of Population (2020)]])</f>
        <v>0.64054295198562194</v>
      </c>
      <c r="W57" s="1">
        <f>Table1113[[#This Row],[Sum of Biden]]/Table1113[[#This Row],[2 Party Vote]]</f>
        <v>0.51007913231706847</v>
      </c>
      <c r="X57" s="1">
        <f>Table1113[[#This Row],[Sum of Trump]]/Table1113[[#This Row],[2 Party Vote]]</f>
        <v>0.48992086768293147</v>
      </c>
      <c r="Y57" s="1">
        <f>Table1113[[#This Row],[Trump %]]-Table1113[[#This Row],[Biden %]]</f>
        <v>-2.0158264634137002E-2</v>
      </c>
      <c r="Z57" s="1">
        <v>-0.1168</v>
      </c>
      <c r="AB57" s="1">
        <v>0.62596606455937454</v>
      </c>
      <c r="AC57" s="1">
        <v>7.5620657399116595E-2</v>
      </c>
      <c r="AD57" s="1">
        <v>0.22736345036991831</v>
      </c>
      <c r="AE57" s="1">
        <v>2.0134161043274691E-2</v>
      </c>
      <c r="AF57" s="1">
        <v>3.4740807067215585E-3</v>
      </c>
      <c r="AG57" s="1">
        <v>8.6414318514924288E-4</v>
      </c>
      <c r="AH57" s="1">
        <v>5.0598022100055524E-3</v>
      </c>
      <c r="AI57" s="1">
        <v>4.1517640526439532E-2</v>
      </c>
      <c r="AJ5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1.4994284447475912</v>
      </c>
      <c r="AK5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1.4986684488508508</v>
      </c>
      <c r="AL57" s="4"/>
      <c r="AM57" s="1">
        <v>5.8516625064404304E-2</v>
      </c>
      <c r="AN57" s="1">
        <v>0.1113881816226383</v>
      </c>
      <c r="AO57" s="1">
        <v>4.7994337423527704E-2</v>
      </c>
      <c r="AP57" s="1">
        <f>SUM(Table1113[[#This Row],[0 to 5]:[14 to 17]])</f>
        <v>0.21789914411057032</v>
      </c>
      <c r="AQ57" s="1">
        <v>0.78210085588942968</v>
      </c>
      <c r="AR57" s="1">
        <v>8.5401357617716056E-2</v>
      </c>
      <c r="AS57" s="1">
        <v>0.28962427904696636</v>
      </c>
      <c r="AT57" s="1">
        <v>0.25061527995237831</v>
      </c>
      <c r="AU57" s="1">
        <v>0.15645993927236893</v>
      </c>
      <c r="AV57" s="38">
        <v>38</v>
      </c>
      <c r="AX57" s="2">
        <v>50272</v>
      </c>
      <c r="AY57" s="2">
        <v>136339</v>
      </c>
      <c r="AZ57" s="2">
        <v>161751</v>
      </c>
      <c r="BA57" s="2">
        <v>200446</v>
      </c>
      <c r="BB57" s="2">
        <f>SUM(Table1113[[#This Row],[Sum of Less than a high school diploma]:[Sum of Bachelor''s degree or higher]])</f>
        <v>548808</v>
      </c>
      <c r="BC57" s="1">
        <f>Table1113[[#This Row],[Sum of Less than a high school diploma]]/Table1113[[#This Row],[Sum]]</f>
        <v>9.1602163233772099E-2</v>
      </c>
      <c r="BD57" s="1">
        <f>Table1113[[#This Row],[Sum of High school diploma only]]/Table1113[[#This Row],[Sum]]</f>
        <v>0.24842750105683592</v>
      </c>
      <c r="BE57" s="1">
        <f>Table1113[[#This Row],[Sum of Some college or associate''s degree]]/Table1113[[#This Row],[Sum]]</f>
        <v>0.29473149079459482</v>
      </c>
      <c r="BF57" s="1">
        <f>Table1113[[#This Row],[Sum of Bachelor''s degree or higher]]/Table1113[[#This Row],[Sum]]</f>
        <v>0.36523884491479713</v>
      </c>
      <c r="BG5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2.933607017390417</v>
      </c>
      <c r="BH57" s="4"/>
      <c r="BI57" s="2">
        <v>389404</v>
      </c>
      <c r="BJ57" s="8">
        <v>0.4869765743413253</v>
      </c>
      <c r="BK57" s="7">
        <v>3.4</v>
      </c>
      <c r="BL57" s="7">
        <v>26.6</v>
      </c>
      <c r="BM57" s="38">
        <v>88.5</v>
      </c>
      <c r="BN57" s="38">
        <v>80.900000000000006</v>
      </c>
      <c r="BO57" s="38">
        <v>7.6</v>
      </c>
      <c r="BP57" s="38">
        <v>0.8</v>
      </c>
      <c r="BQ57" s="38">
        <v>2</v>
      </c>
      <c r="BR57" s="38">
        <v>0.6</v>
      </c>
      <c r="BS57" s="38">
        <v>1.2</v>
      </c>
      <c r="BT57" s="7">
        <v>7</v>
      </c>
      <c r="BU57" s="4"/>
      <c r="BV57" s="2">
        <v>38831746</v>
      </c>
      <c r="BW57" s="4">
        <v>48.561778109039615</v>
      </c>
      <c r="BX57" s="2">
        <v>55321</v>
      </c>
      <c r="BY57" s="4">
        <v>97.653000000000006</v>
      </c>
      <c r="BZ57" s="4"/>
      <c r="CA57" s="4">
        <v>76.7</v>
      </c>
      <c r="CB57" s="4">
        <v>56.4</v>
      </c>
      <c r="CC57" s="4">
        <v>66.5</v>
      </c>
      <c r="CD57" s="4">
        <v>52.51</v>
      </c>
      <c r="CE57" s="4">
        <v>0.3</v>
      </c>
      <c r="CF57" s="4">
        <v>18696.439999999999</v>
      </c>
      <c r="CG57" s="4"/>
      <c r="CH57" s="14">
        <v>47</v>
      </c>
      <c r="CI57" s="32">
        <v>28</v>
      </c>
      <c r="CJ57" s="4"/>
      <c r="CK57" s="2">
        <v>948</v>
      </c>
      <c r="CL57" s="2">
        <v>356789</v>
      </c>
      <c r="CM57" s="4">
        <v>118.55394204362986</v>
      </c>
      <c r="CN57" s="8">
        <v>0.44618926611608284</v>
      </c>
      <c r="CO57" s="8"/>
      <c r="CP57" s="3">
        <v>19.518806324468205</v>
      </c>
      <c r="CQ57" s="3">
        <v>0</v>
      </c>
      <c r="CR57" s="3">
        <v>17.398829536779719</v>
      </c>
      <c r="CS57" s="28">
        <v>0</v>
      </c>
      <c r="CT57" s="28">
        <v>6.0303469790232098</v>
      </c>
      <c r="CU57" s="28">
        <v>18.645320702383803</v>
      </c>
      <c r="CV57" s="28">
        <v>9.6411192396724505</v>
      </c>
      <c r="CW57" s="28">
        <v>8.573579533474371</v>
      </c>
      <c r="CX57" s="28">
        <v>8.0033666515507171</v>
      </c>
      <c r="CY57" s="28">
        <v>12.411777191935291</v>
      </c>
      <c r="CZ57" s="28">
        <v>6.0672472150849011</v>
      </c>
      <c r="DA57" s="28">
        <v>21.303692463013629</v>
      </c>
      <c r="DB57" s="28">
        <v>9.4365246914786418</v>
      </c>
      <c r="DC57" s="28">
        <v>11.025662313735671</v>
      </c>
      <c r="DD57" s="28">
        <v>16.937326736717814</v>
      </c>
      <c r="DE57" s="28">
        <v>0</v>
      </c>
      <c r="DF57" s="28">
        <v>0</v>
      </c>
      <c r="DG57" s="28">
        <v>18.934915731193446</v>
      </c>
      <c r="DH57" s="28">
        <v>6.0303469790232098</v>
      </c>
      <c r="DI57" s="28"/>
      <c r="DJ57" s="3">
        <v>324.39999999999998</v>
      </c>
      <c r="DK57" s="3">
        <v>375.2</v>
      </c>
      <c r="DL57" s="35">
        <v>416.1</v>
      </c>
      <c r="DM57" s="3">
        <v>416.7</v>
      </c>
      <c r="DN57" s="1">
        <v>0.22037971641432352</v>
      </c>
      <c r="DO57" s="1">
        <v>6.6000000000000003E-2</v>
      </c>
      <c r="DP57" s="28"/>
      <c r="DQ57" t="s">
        <v>297</v>
      </c>
      <c r="DR57">
        <v>50</v>
      </c>
      <c r="DS57">
        <v>81</v>
      </c>
      <c r="DT57" s="28"/>
      <c r="DU57" s="2">
        <v>310220</v>
      </c>
      <c r="DV57" s="43">
        <v>64.099999999999994</v>
      </c>
      <c r="DW57" s="43">
        <v>5.0999999999999996</v>
      </c>
      <c r="DX57" s="43">
        <v>2.1</v>
      </c>
      <c r="DY57" s="43">
        <v>3.3</v>
      </c>
      <c r="DZ57" s="43">
        <v>5.3</v>
      </c>
      <c r="EA57" s="43">
        <v>10.4</v>
      </c>
      <c r="EB57" s="43">
        <v>9.6999999999999993</v>
      </c>
      <c r="EC5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389.4</v>
      </c>
      <c r="ED57" s="43">
        <v>0.3</v>
      </c>
      <c r="EE57" s="43">
        <v>16.600000000000001</v>
      </c>
      <c r="EF57" s="43">
        <v>21.4</v>
      </c>
      <c r="EG57" s="43">
        <v>30.4</v>
      </c>
      <c r="EH57" s="43">
        <v>21</v>
      </c>
      <c r="EI57" s="43">
        <v>7</v>
      </c>
      <c r="EJ57" s="43">
        <v>3.3</v>
      </c>
      <c r="EK57" s="2">
        <v>208978</v>
      </c>
      <c r="EL57" s="1">
        <v>0.67364451034749528</v>
      </c>
      <c r="EM57" s="28"/>
      <c r="EN57" s="48"/>
      <c r="EO57" s="28"/>
      <c r="EP57" s="28"/>
      <c r="EQ57" s="28"/>
      <c r="ER57" s="28"/>
      <c r="ES57" s="28"/>
      <c r="ET57" s="28"/>
      <c r="EU57" s="28"/>
      <c r="EV57" s="28"/>
      <c r="EW57" s="28"/>
      <c r="EX57" s="28"/>
    </row>
    <row r="58" spans="1:154" x14ac:dyDescent="0.3">
      <c r="A58" t="s">
        <v>156</v>
      </c>
      <c r="B58" t="s">
        <v>348</v>
      </c>
      <c r="C58" t="s">
        <v>38</v>
      </c>
      <c r="D58" s="2" t="s">
        <v>21</v>
      </c>
      <c r="E58" s="2"/>
      <c r="F58" s="2"/>
      <c r="H58" s="2">
        <v>562647</v>
      </c>
      <c r="I58" s="12">
        <v>6.5299999999999997E-2</v>
      </c>
      <c r="K58" s="2">
        <v>398569</v>
      </c>
      <c r="L58" s="51">
        <v>291.70273877716807</v>
      </c>
      <c r="M58" s="51">
        <v>2.254146351257226</v>
      </c>
      <c r="N58" s="51">
        <v>1366.3533008665618</v>
      </c>
      <c r="O58" s="51"/>
      <c r="P58" s="51"/>
      <c r="Q58" s="2">
        <v>93960</v>
      </c>
      <c r="R58" s="2">
        <v>162280</v>
      </c>
      <c r="S58" s="2">
        <f>Table1113[[#This Row],[Sum of Biden]]+Table1113[[#This Row],[Sum of Trump]]</f>
        <v>256240</v>
      </c>
      <c r="T58" s="2">
        <v>261002</v>
      </c>
      <c r="U58" s="1">
        <f>Table1113[[#This Row],[Total with Other]]/Table1113[[#This Row],[Sum of Population (2020)]]</f>
        <v>0.46388232764059883</v>
      </c>
      <c r="V58" s="1">
        <f>Table1113[[#This Row],[Total with Other]]/(Table1113[[#This Row],[18+]]*Table1113[[#This Row],[Sum of Population (2020)]])</f>
        <v>0.58857541036471095</v>
      </c>
      <c r="W58" s="1">
        <f>Table1113[[#This Row],[Sum of Biden]]/Table1113[[#This Row],[2 Party Vote]]</f>
        <v>0.36668748048704342</v>
      </c>
      <c r="X58" s="1">
        <f>Table1113[[#This Row],[Sum of Trump]]/Table1113[[#This Row],[2 Party Vote]]</f>
        <v>0.63331251951295664</v>
      </c>
      <c r="Y58" s="1">
        <f>Table1113[[#This Row],[Trump %]]-Table1113[[#This Row],[Biden %]]</f>
        <v>0.26662503902591322</v>
      </c>
      <c r="Z58" s="1">
        <v>-0.2321</v>
      </c>
      <c r="AB58" s="1">
        <v>0.75314895485091005</v>
      </c>
      <c r="AC58" s="1">
        <v>5.8095040051755364E-2</v>
      </c>
      <c r="AD58" s="1">
        <v>0.12418621266975564</v>
      </c>
      <c r="AE58" s="1">
        <v>1.7415893091049982E-2</v>
      </c>
      <c r="AF58" s="1">
        <v>2.3282804316027634E-3</v>
      </c>
      <c r="AG58" s="1">
        <v>4.4610563994831572E-4</v>
      </c>
      <c r="AH58" s="1">
        <v>3.0783066469740354E-3</v>
      </c>
      <c r="AI58" s="1">
        <v>4.1301206618003829E-2</v>
      </c>
      <c r="AJ5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1.3665078459013822</v>
      </c>
      <c r="AK5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1.3661888294541362</v>
      </c>
      <c r="AL58" s="4"/>
      <c r="AM58" s="1">
        <v>5.6225306453246887E-2</v>
      </c>
      <c r="AN58" s="1">
        <v>0.10686273987064714</v>
      </c>
      <c r="AO58" s="1">
        <v>4.8767699818891772E-2</v>
      </c>
      <c r="AP58" s="1">
        <f>SUM(Table1113[[#This Row],[0 to 5]:[14 to 17]])</f>
        <v>0.21185574614278579</v>
      </c>
      <c r="AQ58" s="1">
        <v>0.78814425385721421</v>
      </c>
      <c r="AR58" s="1">
        <v>8.2597081296087962E-2</v>
      </c>
      <c r="AS58" s="1">
        <v>0.26054702148949521</v>
      </c>
      <c r="AT58" s="1">
        <v>0.26332496218765938</v>
      </c>
      <c r="AU58" s="1">
        <v>0.18167518888397166</v>
      </c>
      <c r="AV58" s="38">
        <v>40.5</v>
      </c>
      <c r="AX58" s="2">
        <v>46177</v>
      </c>
      <c r="AY58" s="2">
        <v>116216</v>
      </c>
      <c r="AZ58" s="2">
        <v>121168</v>
      </c>
      <c r="BA58" s="2">
        <v>111645</v>
      </c>
      <c r="BB58" s="2">
        <f>SUM(Table1113[[#This Row],[Sum of Less than a high school diploma]:[Sum of Bachelor''s degree or higher]])</f>
        <v>395206</v>
      </c>
      <c r="BC58" s="1">
        <f>Table1113[[#This Row],[Sum of Less than a high school diploma]]/Table1113[[#This Row],[Sum]]</f>
        <v>0.11684286169744386</v>
      </c>
      <c r="BD58" s="1">
        <f>Table1113[[#This Row],[Sum of High school diploma only]]/Table1113[[#This Row],[Sum]]</f>
        <v>0.29406436137103181</v>
      </c>
      <c r="BE58" s="1">
        <f>Table1113[[#This Row],[Sum of Some college or associate''s degree]]/Table1113[[#This Row],[Sum]]</f>
        <v>0.30659453550806415</v>
      </c>
      <c r="BF58" s="1">
        <f>Table1113[[#This Row],[Sum of Bachelor''s degree or higher]]/Table1113[[#This Row],[Sum]]</f>
        <v>0.28249824142346019</v>
      </c>
      <c r="BG5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2.7547481566575405</v>
      </c>
      <c r="BH58" s="4"/>
      <c r="BI58" s="2">
        <v>259575</v>
      </c>
      <c r="BJ58" s="8">
        <v>0.46134610155212769</v>
      </c>
      <c r="BK58" s="7">
        <v>2.4</v>
      </c>
      <c r="BL58" s="7">
        <v>23.6</v>
      </c>
      <c r="BM58" s="38">
        <v>90.4</v>
      </c>
      <c r="BN58" s="38">
        <v>81</v>
      </c>
      <c r="BO58" s="38">
        <v>9.3000000000000007</v>
      </c>
      <c r="BP58" s="38">
        <v>0.7</v>
      </c>
      <c r="BQ58" s="38">
        <v>1.6</v>
      </c>
      <c r="BR58" s="38">
        <v>0.1</v>
      </c>
      <c r="BS58" s="38">
        <v>0.8</v>
      </c>
      <c r="BT58" s="7">
        <v>6.4</v>
      </c>
      <c r="BU58" s="4"/>
      <c r="BV58" s="2">
        <v>26543154</v>
      </c>
      <c r="BW58" s="4">
        <v>47.175500802456959</v>
      </c>
      <c r="BX58" s="2">
        <v>49865</v>
      </c>
      <c r="BY58" s="4">
        <v>92.034000000000006</v>
      </c>
      <c r="BZ58" s="4"/>
      <c r="CA58" s="4">
        <v>72.2</v>
      </c>
      <c r="CB58" s="4">
        <v>51.5</v>
      </c>
      <c r="CC58" s="4">
        <v>61.9</v>
      </c>
      <c r="CD58" s="4">
        <v>55</v>
      </c>
      <c r="CE58" s="4">
        <v>3.6</v>
      </c>
      <c r="CF58" s="4">
        <v>16104.91</v>
      </c>
      <c r="CG58" s="4"/>
      <c r="CH58" s="14">
        <v>171</v>
      </c>
      <c r="CI58" s="32">
        <v>86</v>
      </c>
      <c r="CJ58" s="4"/>
      <c r="CK58" s="2">
        <v>1029</v>
      </c>
      <c r="CL58" s="2">
        <v>302107</v>
      </c>
      <c r="CM58" s="4">
        <v>182.88553924574379</v>
      </c>
      <c r="CN58" s="8">
        <v>0.53693879110703513</v>
      </c>
      <c r="CO58" s="8"/>
      <c r="CP58" s="3">
        <v>17.396563458924419</v>
      </c>
      <c r="CQ58" s="3">
        <v>0</v>
      </c>
      <c r="CR58" s="3">
        <v>0</v>
      </c>
      <c r="CS58" s="28">
        <v>7.7021769289168409</v>
      </c>
      <c r="CT58" s="28">
        <v>6.4088100784420234</v>
      </c>
      <c r="CU58" s="28">
        <v>10.003900229554191</v>
      </c>
      <c r="CV58" s="28">
        <v>7.9354836737033674</v>
      </c>
      <c r="CW58" s="28">
        <v>0</v>
      </c>
      <c r="CX58" s="28">
        <v>2.9502827881234377</v>
      </c>
      <c r="CY58" s="28">
        <v>18.561828034802229</v>
      </c>
      <c r="CZ58" s="28">
        <v>14.871649163907708</v>
      </c>
      <c r="DA58" s="28">
        <v>22.289370076214915</v>
      </c>
      <c r="DB58" s="28">
        <v>14.373718628252639</v>
      </c>
      <c r="DC58" s="28">
        <v>18.678180009809473</v>
      </c>
      <c r="DD58" s="28">
        <v>39.371888798040594</v>
      </c>
      <c r="DE58" s="28">
        <v>0</v>
      </c>
      <c r="DF58" s="28">
        <v>0</v>
      </c>
      <c r="DG58" s="28">
        <v>2.3488395631752335</v>
      </c>
      <c r="DH58" s="28">
        <v>6.4088100784420234</v>
      </c>
      <c r="DI58" s="28"/>
      <c r="DJ58" s="3">
        <v>220.1</v>
      </c>
      <c r="DK58" s="3">
        <v>255.3</v>
      </c>
      <c r="DL58" s="35">
        <v>290</v>
      </c>
      <c r="DM58" s="3">
        <v>279.60000000000002</v>
      </c>
      <c r="DN58" s="1">
        <v>0.24103448275862072</v>
      </c>
      <c r="DO58" s="1">
        <v>3.5999999999999997E-2</v>
      </c>
      <c r="DP58" s="28"/>
      <c r="DQ58" t="s">
        <v>298</v>
      </c>
      <c r="DR58">
        <v>112</v>
      </c>
      <c r="DS58">
        <v>241</v>
      </c>
      <c r="DT58" s="28"/>
      <c r="DU58" s="2">
        <v>222224</v>
      </c>
      <c r="DV58" s="43">
        <v>71.599999999999994</v>
      </c>
      <c r="DW58" s="43">
        <v>3.1</v>
      </c>
      <c r="DX58" s="43">
        <v>4.4000000000000004</v>
      </c>
      <c r="DY58" s="43">
        <v>2.6</v>
      </c>
      <c r="DZ58" s="43">
        <v>3.6</v>
      </c>
      <c r="EA58" s="43">
        <v>8.3000000000000007</v>
      </c>
      <c r="EB58" s="43">
        <v>6.3</v>
      </c>
      <c r="EC5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443.20000000000005</v>
      </c>
      <c r="ED58" s="43">
        <v>0.2</v>
      </c>
      <c r="EE58" s="43">
        <v>8.6999999999999993</v>
      </c>
      <c r="EF58" s="43">
        <v>15.7</v>
      </c>
      <c r="EG58" s="43">
        <v>27.1</v>
      </c>
      <c r="EH58" s="43">
        <v>26.6</v>
      </c>
      <c r="EI58" s="43">
        <v>14.8</v>
      </c>
      <c r="EJ58" s="43">
        <v>6.9</v>
      </c>
      <c r="EK58" s="2">
        <v>149183</v>
      </c>
      <c r="EL58" s="1">
        <v>0.67131812945496439</v>
      </c>
      <c r="EM58" s="28"/>
      <c r="EN58" s="48"/>
      <c r="EO58" s="28"/>
      <c r="EP58" s="28"/>
      <c r="EQ58" s="28"/>
      <c r="ER58" s="28"/>
      <c r="ES58" s="28"/>
      <c r="ET58" s="28"/>
      <c r="EU58" s="28"/>
      <c r="EV58" s="28"/>
      <c r="EW58" s="28"/>
      <c r="EX58" s="28"/>
    </row>
    <row r="59" spans="1:154" x14ac:dyDescent="0.3">
      <c r="A59" t="s">
        <v>124</v>
      </c>
      <c r="B59" t="s">
        <v>352</v>
      </c>
      <c r="C59" t="s">
        <v>27</v>
      </c>
      <c r="D59" s="2"/>
      <c r="E59" s="2"/>
      <c r="F59" s="2"/>
      <c r="H59" s="2">
        <v>755105</v>
      </c>
      <c r="I59" s="12">
        <v>0.1696</v>
      </c>
      <c r="K59" s="2">
        <v>632494</v>
      </c>
      <c r="L59" s="51">
        <v>200.36322793773562</v>
      </c>
      <c r="M59" s="51">
        <v>0.40517407802661631</v>
      </c>
      <c r="N59" s="51">
        <v>3156.7369247841839</v>
      </c>
      <c r="O59" s="51"/>
      <c r="P59" s="51"/>
      <c r="Q59" s="2">
        <v>167219</v>
      </c>
      <c r="R59" s="2">
        <v>214069</v>
      </c>
      <c r="S59" s="2">
        <f>Table1113[[#This Row],[Sum of Biden]]+Table1113[[#This Row],[Sum of Trump]]</f>
        <v>381288</v>
      </c>
      <c r="T59" s="2">
        <v>395788</v>
      </c>
      <c r="U59" s="1">
        <f>Table1113[[#This Row],[Total with Other]]/Table1113[[#This Row],[Sum of Population (2020)]]</f>
        <v>0.52414962157580736</v>
      </c>
      <c r="V59" s="1">
        <f>Table1113[[#This Row],[Total with Other]]/(Table1113[[#This Row],[18+]]*Table1113[[#This Row],[Sum of Population (2020)]])</f>
        <v>0.68622174754318921</v>
      </c>
      <c r="W59" s="1">
        <f>Table1113[[#This Row],[Sum of Biden]]/Table1113[[#This Row],[2 Party Vote]]</f>
        <v>0.43856350055601018</v>
      </c>
      <c r="X59" s="1">
        <f>Table1113[[#This Row],[Sum of Trump]]/Table1113[[#This Row],[2 Party Vote]]</f>
        <v>0.56143649944398988</v>
      </c>
      <c r="Y59" s="1">
        <f>Table1113[[#This Row],[Trump %]]-Table1113[[#This Row],[Biden %]]</f>
        <v>0.1228729988879797</v>
      </c>
      <c r="Z59" s="1">
        <v>0.13500000000000001</v>
      </c>
      <c r="AB59" s="1">
        <v>0.66414737023327886</v>
      </c>
      <c r="AC59" s="1">
        <v>0.17441283000377431</v>
      </c>
      <c r="AD59" s="1">
        <v>5.4152733725773235E-2</v>
      </c>
      <c r="AE59" s="1">
        <v>2.8909886704498049E-2</v>
      </c>
      <c r="AF59" s="1">
        <v>5.2151687513657041E-3</v>
      </c>
      <c r="AG59" s="1">
        <v>3.6577694492818881E-3</v>
      </c>
      <c r="AH59" s="1">
        <v>6.2865429311155406E-3</v>
      </c>
      <c r="AI59" s="1">
        <v>6.3217698200912456E-2</v>
      </c>
      <c r="AJ5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1.4463361665797143</v>
      </c>
      <c r="AK5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1.4488424639647723</v>
      </c>
      <c r="AL59" s="4"/>
      <c r="AM59" s="1">
        <v>6.3001834182001185E-2</v>
      </c>
      <c r="AN59" s="1">
        <v>0.12004158362082094</v>
      </c>
      <c r="AO59" s="1">
        <v>5.3136980949669253E-2</v>
      </c>
      <c r="AP59" s="1">
        <f>SUM(Table1113[[#This Row],[0 to 5]:[14 to 17]])</f>
        <v>0.23618039875249139</v>
      </c>
      <c r="AQ59" s="1">
        <v>0.76381960124750858</v>
      </c>
      <c r="AR59" s="1">
        <v>0.10447023923825163</v>
      </c>
      <c r="AS59" s="1">
        <v>0.29007224160878287</v>
      </c>
      <c r="AT59" s="1">
        <v>0.2346998099602042</v>
      </c>
      <c r="AU59" s="1">
        <v>0.13457731044026991</v>
      </c>
      <c r="AV59" s="38">
        <v>35.1</v>
      </c>
      <c r="AX59" s="2">
        <v>26190</v>
      </c>
      <c r="AY59" s="2">
        <v>97202</v>
      </c>
      <c r="AZ59" s="2">
        <v>172378</v>
      </c>
      <c r="BA59" s="2">
        <v>185818</v>
      </c>
      <c r="BB59" s="2">
        <f>SUM(Table1113[[#This Row],[Sum of Less than a high school diploma]:[Sum of Bachelor''s degree or higher]])</f>
        <v>481588</v>
      </c>
      <c r="BC59" s="1">
        <f>Table1113[[#This Row],[Sum of Less than a high school diploma]]/Table1113[[#This Row],[Sum]]</f>
        <v>5.438258428366155E-2</v>
      </c>
      <c r="BD59" s="1">
        <f>Table1113[[#This Row],[Sum of High school diploma only]]/Table1113[[#This Row],[Sum]]</f>
        <v>0.20183642449562697</v>
      </c>
      <c r="BE59" s="1">
        <f>Table1113[[#This Row],[Sum of Some college or associate''s degree]]/Table1113[[#This Row],[Sum]]</f>
        <v>0.3579366595513177</v>
      </c>
      <c r="BF59" s="1">
        <f>Table1113[[#This Row],[Sum of Bachelor''s degree or higher]]/Table1113[[#This Row],[Sum]]</f>
        <v>0.38584433166939375</v>
      </c>
      <c r="BG59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3.0752427386064438</v>
      </c>
      <c r="BH59" s="4"/>
      <c r="BI59" s="2">
        <v>364920</v>
      </c>
      <c r="BJ59" s="8">
        <v>0.48327053853437602</v>
      </c>
      <c r="BK59" s="7">
        <v>4.5</v>
      </c>
      <c r="BL59" s="7">
        <v>24.2</v>
      </c>
      <c r="BM59" s="38">
        <v>85.4</v>
      </c>
      <c r="BN59" s="38">
        <v>75.099999999999994</v>
      </c>
      <c r="BO59" s="38">
        <v>10.199999999999999</v>
      </c>
      <c r="BP59" s="38">
        <v>0.7</v>
      </c>
      <c r="BQ59" s="38">
        <v>3.4</v>
      </c>
      <c r="BR59" s="38">
        <v>0.4</v>
      </c>
      <c r="BS59" s="38">
        <v>1</v>
      </c>
      <c r="BT59" s="7">
        <v>9.1999999999999993</v>
      </c>
      <c r="BU59" s="4"/>
      <c r="BV59" s="2">
        <v>34003714</v>
      </c>
      <c r="BW59" s="4">
        <v>45.031769091715724</v>
      </c>
      <c r="BX59" s="2">
        <v>54166</v>
      </c>
      <c r="BY59" s="4">
        <v>97.918000000000006</v>
      </c>
      <c r="BZ59" s="4"/>
      <c r="CA59" s="4">
        <v>64.099999999999994</v>
      </c>
      <c r="CB59" s="4">
        <v>36.799999999999997</v>
      </c>
      <c r="CC59" s="4">
        <v>50.4</v>
      </c>
      <c r="CD59" s="4">
        <v>15.91</v>
      </c>
      <c r="CE59" s="4">
        <v>32.5</v>
      </c>
      <c r="CF59" s="4">
        <v>17638.55</v>
      </c>
      <c r="CG59" s="4"/>
      <c r="CH59" s="14">
        <v>96</v>
      </c>
      <c r="CI59" s="32">
        <v>60</v>
      </c>
      <c r="CJ59" s="4"/>
      <c r="CK59" s="2">
        <v>485</v>
      </c>
      <c r="CL59" s="2">
        <v>323556</v>
      </c>
      <c r="CM59" s="4">
        <v>64.229478019613168</v>
      </c>
      <c r="CN59" s="8">
        <v>0.42849140185801976</v>
      </c>
      <c r="CO59" s="8"/>
      <c r="CP59" s="3">
        <v>16.592501826518355</v>
      </c>
      <c r="CQ59" s="3">
        <v>0.94201489677611072</v>
      </c>
      <c r="CR59" s="3">
        <v>0</v>
      </c>
      <c r="CS59" s="28">
        <v>35.883324598866146</v>
      </c>
      <c r="CT59" s="28">
        <v>5.4674514698409196</v>
      </c>
      <c r="CU59" s="28">
        <v>4.36833028974812</v>
      </c>
      <c r="CV59" s="28">
        <v>31.339453856627902</v>
      </c>
      <c r="CW59" s="28">
        <v>0</v>
      </c>
      <c r="CX59" s="28">
        <v>0</v>
      </c>
      <c r="CY59" s="28">
        <v>13.802527594375512</v>
      </c>
      <c r="CZ59" s="28">
        <v>6.7684203319694083</v>
      </c>
      <c r="DA59" s="28">
        <v>36.826600367459264</v>
      </c>
      <c r="DB59" s="28">
        <v>14.183011975089499</v>
      </c>
      <c r="DC59" s="28">
        <v>12.992495923546343</v>
      </c>
      <c r="DD59" s="28">
        <v>30.598684798952419</v>
      </c>
      <c r="DE59" s="28">
        <v>0</v>
      </c>
      <c r="DF59" s="28">
        <v>0</v>
      </c>
      <c r="DG59" s="28">
        <v>20.418234697738949</v>
      </c>
      <c r="DH59" s="28">
        <v>5.4674514698409196</v>
      </c>
      <c r="DI59" s="28"/>
      <c r="DJ59" s="3">
        <v>361.7</v>
      </c>
      <c r="DK59" s="3">
        <v>432.9</v>
      </c>
      <c r="DL59" s="35">
        <v>463.4</v>
      </c>
      <c r="DM59" s="3">
        <v>443.4</v>
      </c>
      <c r="DN59" s="1">
        <v>0.21946482520500643</v>
      </c>
      <c r="DO59" s="1">
        <v>2E-3</v>
      </c>
      <c r="DP59" s="28"/>
      <c r="DQ59" t="s">
        <v>298</v>
      </c>
      <c r="DR59">
        <v>69</v>
      </c>
      <c r="DS59">
        <v>118</v>
      </c>
      <c r="DT59" s="28"/>
      <c r="DU59" s="2">
        <v>280735</v>
      </c>
      <c r="DV59" s="43">
        <v>69</v>
      </c>
      <c r="DW59" s="43">
        <v>7.6</v>
      </c>
      <c r="DX59" s="43">
        <v>1</v>
      </c>
      <c r="DY59" s="43">
        <v>3.9</v>
      </c>
      <c r="DZ59" s="43">
        <v>3.9</v>
      </c>
      <c r="EA59" s="43">
        <v>11.8</v>
      </c>
      <c r="EB59" s="43">
        <v>2.9</v>
      </c>
      <c r="EC5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413.2</v>
      </c>
      <c r="ED59" s="43">
        <v>0.3</v>
      </c>
      <c r="EE59" s="43">
        <v>10.7</v>
      </c>
      <c r="EF59" s="43">
        <v>18.100000000000001</v>
      </c>
      <c r="EG59" s="43">
        <v>34.4</v>
      </c>
      <c r="EH59" s="43">
        <v>24.1</v>
      </c>
      <c r="EI59" s="43">
        <v>7.7</v>
      </c>
      <c r="EJ59" s="43">
        <v>4.7</v>
      </c>
      <c r="EK59" s="2">
        <v>186542</v>
      </c>
      <c r="EL59" s="1">
        <v>0.66447717598446931</v>
      </c>
      <c r="EM59" s="28"/>
      <c r="EN59" s="48"/>
      <c r="EO59" s="28"/>
      <c r="EP59" s="28"/>
      <c r="EQ59" s="28"/>
      <c r="ER59" s="28"/>
      <c r="ES59" s="28"/>
      <c r="ET59" s="28"/>
      <c r="EU59" s="28"/>
      <c r="EV59" s="28"/>
      <c r="EW59" s="28"/>
      <c r="EX59" s="28"/>
    </row>
    <row r="60" spans="1:154" x14ac:dyDescent="0.3">
      <c r="A60" t="s">
        <v>63</v>
      </c>
      <c r="B60" t="s">
        <v>353</v>
      </c>
      <c r="C60" t="s">
        <v>30</v>
      </c>
      <c r="D60" s="2"/>
      <c r="E60" s="2"/>
      <c r="F60" s="2"/>
      <c r="H60" s="2">
        <v>829470</v>
      </c>
      <c r="I60" s="12">
        <v>8.0600000000000005E-2</v>
      </c>
      <c r="K60" s="2">
        <v>590407</v>
      </c>
      <c r="L60" s="51">
        <v>367.49575055946207</v>
      </c>
      <c r="M60" s="51">
        <v>7.0422067592591162</v>
      </c>
      <c r="N60" s="51">
        <v>1606.5682367787547</v>
      </c>
      <c r="O60" s="51"/>
      <c r="P60" s="51"/>
      <c r="Q60" s="2">
        <v>208820</v>
      </c>
      <c r="R60" s="2">
        <v>186741</v>
      </c>
      <c r="S60" s="2">
        <f>Table1113[[#This Row],[Sum of Biden]]+Table1113[[#This Row],[Sum of Trump]]</f>
        <v>395561</v>
      </c>
      <c r="T60" s="2">
        <v>401720</v>
      </c>
      <c r="U60" s="1">
        <f>Table1113[[#This Row],[Total with Other]]/Table1113[[#This Row],[Sum of Population (2020)]]</f>
        <v>0.4843092577187843</v>
      </c>
      <c r="V60" s="1">
        <f>Table1113[[#This Row],[Total with Other]]/(Table1113[[#This Row],[18+]]*Table1113[[#This Row],[Sum of Population (2020)]])</f>
        <v>0.62240194597442033</v>
      </c>
      <c r="W60" s="1">
        <f>Table1113[[#This Row],[Sum of Biden]]/Table1113[[#This Row],[2 Party Vote]]</f>
        <v>0.52790846418125148</v>
      </c>
      <c r="X60" s="1">
        <f>Table1113[[#This Row],[Sum of Trump]]/Table1113[[#This Row],[2 Party Vote]]</f>
        <v>0.47209153581874858</v>
      </c>
      <c r="Y60" s="1">
        <f>Table1113[[#This Row],[Trump %]]-Table1113[[#This Row],[Biden %]]</f>
        <v>-5.5816928362502904E-2</v>
      </c>
      <c r="Z60" s="1">
        <v>-0.1168</v>
      </c>
      <c r="AB60" s="1">
        <v>0.54545553184563633</v>
      </c>
      <c r="AC60" s="1">
        <v>6.6644966062666525E-2</v>
      </c>
      <c r="AD60" s="1">
        <v>0.32092299902347282</v>
      </c>
      <c r="AE60" s="1">
        <v>2.2368500367704679E-2</v>
      </c>
      <c r="AF60" s="1">
        <v>2.5293259551279735E-3</v>
      </c>
      <c r="AG60" s="1">
        <v>7.8845527867192307E-4</v>
      </c>
      <c r="AH60" s="1">
        <v>4.00617261624893E-3</v>
      </c>
      <c r="AI60" s="1">
        <v>3.7284048850470784E-2</v>
      </c>
      <c r="AJ6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1.5499328809863484</v>
      </c>
      <c r="AK6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1.5492214210333544</v>
      </c>
      <c r="AL60" s="4"/>
      <c r="AM60" s="1">
        <v>5.6092444573040613E-2</v>
      </c>
      <c r="AN60" s="1">
        <v>0.11325906904408839</v>
      </c>
      <c r="AO60" s="1">
        <v>5.2519078447683464E-2</v>
      </c>
      <c r="AP60" s="1">
        <f>SUM(Table1113[[#This Row],[0 to 5]:[14 to 17]])</f>
        <v>0.22187059206481247</v>
      </c>
      <c r="AQ60" s="1">
        <v>0.77812940793518748</v>
      </c>
      <c r="AR60" s="1">
        <v>0.11081895668318324</v>
      </c>
      <c r="AS60" s="1">
        <v>0.26312585144730971</v>
      </c>
      <c r="AT60" s="1">
        <v>0.25108924976189617</v>
      </c>
      <c r="AU60" s="1">
        <v>0.15309535004279842</v>
      </c>
      <c r="AV60" s="38">
        <v>37.299999999999997</v>
      </c>
      <c r="AX60" s="2">
        <v>54441</v>
      </c>
      <c r="AY60" s="2">
        <v>146402</v>
      </c>
      <c r="AZ60" s="2">
        <v>170202</v>
      </c>
      <c r="BA60" s="2">
        <v>182541</v>
      </c>
      <c r="BB60" s="2">
        <f>SUM(Table1113[[#This Row],[Sum of Less than a high school diploma]:[Sum of Bachelor''s degree or higher]])</f>
        <v>553586</v>
      </c>
      <c r="BC60" s="1">
        <f>Table1113[[#This Row],[Sum of Less than a high school diploma]]/Table1113[[#This Row],[Sum]]</f>
        <v>9.8342443631161194E-2</v>
      </c>
      <c r="BD60" s="1">
        <f>Table1113[[#This Row],[Sum of High school diploma only]]/Table1113[[#This Row],[Sum]]</f>
        <v>0.26446116773184292</v>
      </c>
      <c r="BE60" s="1">
        <f>Table1113[[#This Row],[Sum of Some college or associate''s degree]]/Table1113[[#This Row],[Sum]]</f>
        <v>0.30745358444758358</v>
      </c>
      <c r="BF60" s="1">
        <f>Table1113[[#This Row],[Sum of Bachelor''s degree or higher]]/Table1113[[#This Row],[Sum]]</f>
        <v>0.32974280418941232</v>
      </c>
      <c r="BG6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2.8685967491952473</v>
      </c>
      <c r="BH60" s="4"/>
      <c r="BI60" s="2">
        <v>399428</v>
      </c>
      <c r="BJ60" s="8">
        <v>0.48154604747609919</v>
      </c>
      <c r="BK60" s="7">
        <v>5.0999999999999996</v>
      </c>
      <c r="BL60" s="7">
        <v>24.5</v>
      </c>
      <c r="BM60" s="38">
        <v>87.9</v>
      </c>
      <c r="BN60" s="38">
        <v>79.5</v>
      </c>
      <c r="BO60" s="38">
        <v>8.4</v>
      </c>
      <c r="BP60" s="38">
        <v>0.6</v>
      </c>
      <c r="BQ60" s="38">
        <v>4.4000000000000004</v>
      </c>
      <c r="BR60" s="38">
        <v>0.1</v>
      </c>
      <c r="BS60" s="38">
        <v>1.6</v>
      </c>
      <c r="BT60" s="7">
        <v>5.2</v>
      </c>
      <c r="BU60" s="4"/>
      <c r="BV60" s="2">
        <v>37848198</v>
      </c>
      <c r="BW60" s="4">
        <v>45.629375384281531</v>
      </c>
      <c r="BX60" s="2">
        <v>48971</v>
      </c>
      <c r="BY60" s="4">
        <v>91.31</v>
      </c>
      <c r="BZ60" s="4"/>
      <c r="CA60" s="4">
        <v>75.599999999999994</v>
      </c>
      <c r="CB60" s="4">
        <v>52.9</v>
      </c>
      <c r="CC60" s="4">
        <v>64.3</v>
      </c>
      <c r="CD60" s="4">
        <v>45.24</v>
      </c>
      <c r="CE60" s="4">
        <v>1.2</v>
      </c>
      <c r="CF60" s="4">
        <v>17280.37</v>
      </c>
      <c r="CG60" s="4"/>
      <c r="CH60" s="14">
        <v>153</v>
      </c>
      <c r="CI60" s="32">
        <v>80</v>
      </c>
      <c r="CJ60" s="4"/>
      <c r="CK60" s="2">
        <v>1127</v>
      </c>
      <c r="CL60" s="2">
        <v>452235</v>
      </c>
      <c r="CM60" s="4">
        <v>135.86989282312803</v>
      </c>
      <c r="CN60" s="8">
        <v>0.54520959166696803</v>
      </c>
      <c r="CO60" s="8"/>
      <c r="CP60" s="3">
        <v>15.25176170124965</v>
      </c>
      <c r="CQ60" s="3">
        <v>0</v>
      </c>
      <c r="CR60" s="3">
        <v>0</v>
      </c>
      <c r="CS60" s="28">
        <v>0</v>
      </c>
      <c r="CT60" s="28">
        <v>4.309009290495573</v>
      </c>
      <c r="CU60" s="28">
        <v>7.8396179391824248</v>
      </c>
      <c r="CV60" s="28">
        <v>7.9319467809148669</v>
      </c>
      <c r="CW60" s="28">
        <v>14.296733296704073</v>
      </c>
      <c r="CX60" s="28">
        <v>15.780496775072139</v>
      </c>
      <c r="CY60" s="28">
        <v>30.949332533640437</v>
      </c>
      <c r="CZ60" s="28">
        <v>9.8627967037825517</v>
      </c>
      <c r="DA60" s="28">
        <v>19.006788423685734</v>
      </c>
      <c r="DB60" s="28">
        <v>12.820950122271592</v>
      </c>
      <c r="DC60" s="28">
        <v>18.417197581214499</v>
      </c>
      <c r="DD60" s="28">
        <v>25.115544533863588</v>
      </c>
      <c r="DE60" s="28">
        <v>0</v>
      </c>
      <c r="DF60" s="28">
        <v>0</v>
      </c>
      <c r="DG60" s="28">
        <v>4.8093710439770252</v>
      </c>
      <c r="DH60" s="28">
        <v>4.309009290495573</v>
      </c>
      <c r="DI60" s="28"/>
      <c r="DJ60" s="3">
        <v>202.9</v>
      </c>
      <c r="DK60" s="3">
        <v>233.2</v>
      </c>
      <c r="DL60" s="35">
        <v>269.89999999999998</v>
      </c>
      <c r="DM60" s="3">
        <v>264</v>
      </c>
      <c r="DN60" s="1">
        <v>0.24824008892182281</v>
      </c>
      <c r="DO60" s="1">
        <v>9.4E-2</v>
      </c>
      <c r="DP60" s="28"/>
      <c r="DQ60" t="s">
        <v>298</v>
      </c>
      <c r="DR60">
        <v>79</v>
      </c>
      <c r="DS60">
        <v>137</v>
      </c>
      <c r="DT60" s="28"/>
      <c r="DU60" s="2">
        <v>322786</v>
      </c>
      <c r="DV60" s="43">
        <v>68.400000000000006</v>
      </c>
      <c r="DW60" s="43">
        <v>2.6</v>
      </c>
      <c r="DX60" s="43">
        <v>1.8</v>
      </c>
      <c r="DY60" s="43">
        <v>2.6</v>
      </c>
      <c r="DZ60" s="43">
        <v>4.3</v>
      </c>
      <c r="EA60" s="43">
        <v>8.3000000000000007</v>
      </c>
      <c r="EB60" s="43">
        <v>12</v>
      </c>
      <c r="EC6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409.2</v>
      </c>
      <c r="ED60" s="43">
        <v>0.3</v>
      </c>
      <c r="EE60" s="43">
        <v>11.8</v>
      </c>
      <c r="EF60" s="43">
        <v>19.100000000000001</v>
      </c>
      <c r="EG60" s="43">
        <v>32.299999999999997</v>
      </c>
      <c r="EH60" s="43">
        <v>23.6</v>
      </c>
      <c r="EI60" s="43">
        <v>9.5</v>
      </c>
      <c r="EJ60" s="43">
        <v>3.4</v>
      </c>
      <c r="EK60" s="2">
        <v>219457</v>
      </c>
      <c r="EL60" s="1">
        <v>0.67988388591822446</v>
      </c>
      <c r="EM60" s="28"/>
      <c r="EN60" s="48"/>
      <c r="EO60" s="28"/>
      <c r="EP60" s="28"/>
      <c r="EQ60" s="28"/>
      <c r="ER60" s="28"/>
      <c r="ES60" s="28"/>
      <c r="ET60" s="28"/>
      <c r="EU60" s="28"/>
      <c r="EV60" s="28"/>
      <c r="EW60" s="28"/>
      <c r="EX60" s="28"/>
    </row>
    <row r="61" spans="1:154" x14ac:dyDescent="0.3">
      <c r="A61" t="s">
        <v>126</v>
      </c>
      <c r="B61" t="s">
        <v>356</v>
      </c>
      <c r="C61" t="s">
        <v>34</v>
      </c>
      <c r="D61" s="2"/>
      <c r="E61" s="2"/>
      <c r="F61" s="2"/>
      <c r="H61" s="2">
        <v>814049</v>
      </c>
      <c r="I61" s="12">
        <v>1.8499999999999999E-2</v>
      </c>
      <c r="K61" s="2">
        <v>674046</v>
      </c>
      <c r="L61" s="51">
        <v>319.89224004126658</v>
      </c>
      <c r="M61" s="51">
        <v>2.6253005805432301</v>
      </c>
      <c r="N61" s="51">
        <v>2107.1033167701944</v>
      </c>
      <c r="O61" s="51"/>
      <c r="P61" s="51"/>
      <c r="Q61" s="2">
        <v>185525</v>
      </c>
      <c r="R61" s="2">
        <v>222477</v>
      </c>
      <c r="S61" s="2">
        <f>Table1113[[#This Row],[Sum of Biden]]+Table1113[[#This Row],[Sum of Trump]]</f>
        <v>408002</v>
      </c>
      <c r="T61" s="2">
        <v>415120</v>
      </c>
      <c r="U61" s="1">
        <f>Table1113[[#This Row],[Total with Other]]/Table1113[[#This Row],[Sum of Population (2020)]]</f>
        <v>0.50994473305660959</v>
      </c>
      <c r="V61" s="1">
        <f>Table1113[[#This Row],[Total with Other]]/(Table1113[[#This Row],[18+]]*Table1113[[#This Row],[Sum of Population (2020)]])</f>
        <v>0.65453112065907204</v>
      </c>
      <c r="W61" s="1">
        <f>Table1113[[#This Row],[Sum of Biden]]/Table1113[[#This Row],[2 Party Vote]]</f>
        <v>0.45471590825535169</v>
      </c>
      <c r="X61" s="1">
        <f>Table1113[[#This Row],[Sum of Trump]]/Table1113[[#This Row],[2 Party Vote]]</f>
        <v>0.54528409174464831</v>
      </c>
      <c r="Y61" s="1">
        <f>Table1113[[#This Row],[Trump %]]-Table1113[[#This Row],[Biden %]]</f>
        <v>9.0568183489296628E-2</v>
      </c>
      <c r="Z61" s="1">
        <v>-8.0299999999999996E-2</v>
      </c>
      <c r="AB61" s="1">
        <v>0.72841192606341876</v>
      </c>
      <c r="AC61" s="1">
        <v>3.5125649684478455E-2</v>
      </c>
      <c r="AD61" s="1">
        <v>0.15559505631724871</v>
      </c>
      <c r="AE61" s="1">
        <v>2.4413763790631766E-2</v>
      </c>
      <c r="AF61" s="1">
        <v>1.7431383123128951E-3</v>
      </c>
      <c r="AG61" s="1">
        <v>4.3240640305436157E-4</v>
      </c>
      <c r="AH61" s="1">
        <v>4.8486024797033105E-3</v>
      </c>
      <c r="AI61" s="1">
        <v>4.9429456949151712E-2</v>
      </c>
      <c r="AJ6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1.3869175574762975</v>
      </c>
      <c r="AK6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1.384217765259482</v>
      </c>
      <c r="AL61" s="4"/>
      <c r="AM61" s="1">
        <v>5.9211423390975237E-2</v>
      </c>
      <c r="AN61" s="1">
        <v>0.11116652683069447</v>
      </c>
      <c r="AO61" s="1">
        <v>5.0522757229601659E-2</v>
      </c>
      <c r="AP61" s="1">
        <f>SUM(Table1113[[#This Row],[0 to 5]:[14 to 17]])</f>
        <v>0.22090070745127138</v>
      </c>
      <c r="AQ61" s="1">
        <v>0.77909929254872867</v>
      </c>
      <c r="AR61" s="1">
        <v>9.3775681807851868E-2</v>
      </c>
      <c r="AS61" s="1">
        <v>0.25183864853344207</v>
      </c>
      <c r="AT61" s="1">
        <v>0.25375376666515159</v>
      </c>
      <c r="AU61" s="1">
        <v>0.17973119554228309</v>
      </c>
      <c r="AV61" s="38">
        <v>39.200000000000003</v>
      </c>
      <c r="AX61" s="2">
        <v>47391</v>
      </c>
      <c r="AY61" s="2">
        <v>155857</v>
      </c>
      <c r="AZ61" s="2">
        <v>184110</v>
      </c>
      <c r="BA61" s="2">
        <v>165127</v>
      </c>
      <c r="BB61" s="2">
        <f>SUM(Table1113[[#This Row],[Sum of Less than a high school diploma]:[Sum of Bachelor''s degree or higher]])</f>
        <v>552485</v>
      </c>
      <c r="BC61" s="1">
        <f>Table1113[[#This Row],[Sum of Less than a high school diploma]]/Table1113[[#This Row],[Sum]]</f>
        <v>8.5777894422473008E-2</v>
      </c>
      <c r="BD61" s="1">
        <f>Table1113[[#This Row],[Sum of High school diploma only]]/Table1113[[#This Row],[Sum]]</f>
        <v>0.28210177651881951</v>
      </c>
      <c r="BE61" s="1">
        <f>Table1113[[#This Row],[Sum of Some college or associate''s degree]]/Table1113[[#This Row],[Sum]]</f>
        <v>0.33323981646560541</v>
      </c>
      <c r="BF61" s="1">
        <f>Table1113[[#This Row],[Sum of Bachelor''s degree or higher]]/Table1113[[#This Row],[Sum]]</f>
        <v>0.29888051259310205</v>
      </c>
      <c r="BG6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2.8452229472293364</v>
      </c>
      <c r="BH61" s="4"/>
      <c r="BI61" s="2">
        <v>374030</v>
      </c>
      <c r="BJ61" s="8">
        <v>0.45946865606370135</v>
      </c>
      <c r="BK61" s="7">
        <v>4.4000000000000004</v>
      </c>
      <c r="BL61" s="7">
        <v>21.8</v>
      </c>
      <c r="BM61" s="38">
        <v>89.6</v>
      </c>
      <c r="BN61" s="38">
        <v>81.8</v>
      </c>
      <c r="BO61" s="38">
        <v>7.8</v>
      </c>
      <c r="BP61" s="38">
        <v>1.6</v>
      </c>
      <c r="BQ61" s="38">
        <v>2.6</v>
      </c>
      <c r="BR61" s="38">
        <v>0.2</v>
      </c>
      <c r="BS61" s="38">
        <v>0.7</v>
      </c>
      <c r="BT61" s="7">
        <v>5.3</v>
      </c>
      <c r="BU61" s="4"/>
      <c r="BV61" s="2">
        <v>38765740</v>
      </c>
      <c r="BW61" s="4">
        <v>47.620892599831215</v>
      </c>
      <c r="BX61" s="2">
        <v>52367</v>
      </c>
      <c r="BY61" s="4">
        <v>91.186000000000007</v>
      </c>
      <c r="BZ61" s="4"/>
      <c r="CA61" s="4">
        <v>63.4</v>
      </c>
      <c r="CB61" s="4">
        <v>44.5</v>
      </c>
      <c r="CC61" s="4">
        <v>53.9</v>
      </c>
      <c r="CD61" s="4">
        <v>41.33</v>
      </c>
      <c r="CE61" s="4">
        <v>25</v>
      </c>
      <c r="CF61" s="4">
        <v>14682.29</v>
      </c>
      <c r="CG61" s="4"/>
      <c r="CH61" s="14">
        <v>150</v>
      </c>
      <c r="CI61" s="32">
        <v>79</v>
      </c>
      <c r="CJ61" s="4"/>
      <c r="CK61" s="2">
        <v>962</v>
      </c>
      <c r="CL61" s="2">
        <v>432386</v>
      </c>
      <c r="CM61" s="4">
        <v>118.17470447110676</v>
      </c>
      <c r="CN61" s="8">
        <v>0.53115475849733862</v>
      </c>
      <c r="CO61" s="8"/>
      <c r="CP61" s="3">
        <v>15.00098987184489</v>
      </c>
      <c r="CQ61" s="3">
        <v>0</v>
      </c>
      <c r="CR61" s="3">
        <v>0</v>
      </c>
      <c r="CS61" s="28">
        <v>18.093427465671596</v>
      </c>
      <c r="CT61" s="28">
        <v>1.4171674433731949</v>
      </c>
      <c r="CU61" s="28">
        <v>6.5373151832892722</v>
      </c>
      <c r="CV61" s="28">
        <v>28.138516493695768</v>
      </c>
      <c r="CW61" s="28">
        <v>16.899995202841247</v>
      </c>
      <c r="CX61" s="28">
        <v>3.8781404211922532</v>
      </c>
      <c r="CY61" s="28">
        <v>21.112943546911875</v>
      </c>
      <c r="CZ61" s="28">
        <v>9.6101282660189291</v>
      </c>
      <c r="DA61" s="28">
        <v>19.985958883853751</v>
      </c>
      <c r="DB61" s="28">
        <v>13.207343878961835</v>
      </c>
      <c r="DC61" s="28">
        <v>23.257769643578275</v>
      </c>
      <c r="DD61" s="28">
        <v>26.233817900013229</v>
      </c>
      <c r="DE61" s="28">
        <v>0</v>
      </c>
      <c r="DF61" s="28">
        <v>0</v>
      </c>
      <c r="DG61" s="28">
        <v>0.86461548546652156</v>
      </c>
      <c r="DH61" s="28">
        <v>1.4171674433731949</v>
      </c>
      <c r="DI61" s="28"/>
      <c r="DJ61" s="3">
        <v>175.8</v>
      </c>
      <c r="DK61" s="3">
        <v>193.1</v>
      </c>
      <c r="DL61" s="35">
        <v>212.3</v>
      </c>
      <c r="DM61" s="3">
        <v>200.7</v>
      </c>
      <c r="DN61" s="1">
        <v>0.17192651907677814</v>
      </c>
      <c r="DO61" s="1">
        <v>2.9000000000000001E-2</v>
      </c>
      <c r="DP61" s="28"/>
      <c r="DQ61" t="s">
        <v>298</v>
      </c>
      <c r="DR61">
        <v>105</v>
      </c>
      <c r="DS61">
        <v>206</v>
      </c>
      <c r="DT61" s="28"/>
      <c r="DU61" s="2">
        <v>335757</v>
      </c>
      <c r="DV61" s="43">
        <v>71.8</v>
      </c>
      <c r="DW61" s="43">
        <v>5.8</v>
      </c>
      <c r="DX61" s="43">
        <v>2</v>
      </c>
      <c r="DY61" s="43">
        <v>5.7</v>
      </c>
      <c r="DZ61" s="43">
        <v>5.5</v>
      </c>
      <c r="EA61" s="43">
        <v>8</v>
      </c>
      <c r="EB61" s="43">
        <v>1.1000000000000001</v>
      </c>
      <c r="EC6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508</v>
      </c>
      <c r="ED61" s="43">
        <v>0.1</v>
      </c>
      <c r="EE61" s="43">
        <v>3</v>
      </c>
      <c r="EF61" s="43">
        <v>7.9</v>
      </c>
      <c r="EG61" s="43">
        <v>18.8</v>
      </c>
      <c r="EH61" s="43">
        <v>32.6</v>
      </c>
      <c r="EI61" s="43">
        <v>23.2</v>
      </c>
      <c r="EJ61" s="43">
        <v>14.4</v>
      </c>
      <c r="EK61" s="2">
        <v>216062</v>
      </c>
      <c r="EL61" s="1">
        <v>0.64350706016553638</v>
      </c>
      <c r="EM61" s="28"/>
      <c r="EN61" s="48"/>
      <c r="EO61" s="28"/>
      <c r="EP61" s="28"/>
      <c r="EQ61" s="28"/>
      <c r="ER61" s="28"/>
      <c r="ES61" s="28"/>
      <c r="ET61" s="28"/>
      <c r="EU61" s="28"/>
      <c r="EV61" s="28"/>
      <c r="EW61" s="28"/>
      <c r="EX61" s="28"/>
    </row>
    <row r="62" spans="1:154" x14ac:dyDescent="0.3">
      <c r="A62" t="s">
        <v>98</v>
      </c>
      <c r="B62" t="s">
        <v>357</v>
      </c>
      <c r="C62" t="s">
        <v>20</v>
      </c>
      <c r="D62" s="2"/>
      <c r="E62" s="2"/>
      <c r="F62" s="2"/>
      <c r="H62" s="2">
        <v>668921</v>
      </c>
      <c r="I62" s="12">
        <v>0.13320000000000001</v>
      </c>
      <c r="K62" s="2">
        <v>402126</v>
      </c>
      <c r="L62" s="51">
        <v>212.35874644979049</v>
      </c>
      <c r="M62" s="51">
        <v>12.203952296304076</v>
      </c>
      <c r="N62" s="51">
        <v>1893.6163766396951</v>
      </c>
      <c r="O62" s="51"/>
      <c r="P62" s="51"/>
      <c r="Q62" s="2">
        <v>158736</v>
      </c>
      <c r="R62" s="2">
        <v>216864</v>
      </c>
      <c r="S62" s="2">
        <f>Table1113[[#This Row],[Sum of Biden]]+Table1113[[#This Row],[Sum of Trump]]</f>
        <v>375600</v>
      </c>
      <c r="T62" s="2">
        <v>379155</v>
      </c>
      <c r="U62" s="1">
        <f>Table1113[[#This Row],[Total with Other]]/Table1113[[#This Row],[Sum of Population (2020)]]</f>
        <v>0.56681581233060407</v>
      </c>
      <c r="V62" s="1">
        <f>Table1113[[#This Row],[Total with Other]]/(Table1113[[#This Row],[18+]]*Table1113[[#This Row],[Sum of Population (2020)]])</f>
        <v>0.68734817446793084</v>
      </c>
      <c r="W62" s="1">
        <f>Table1113[[#This Row],[Sum of Biden]]/Table1113[[#This Row],[2 Party Vote]]</f>
        <v>0.42261980830670925</v>
      </c>
      <c r="X62" s="1">
        <f>Table1113[[#This Row],[Sum of Trump]]/Table1113[[#This Row],[2 Party Vote]]</f>
        <v>0.57738019169329069</v>
      </c>
      <c r="Y62" s="1">
        <f>Table1113[[#This Row],[Trump %]]-Table1113[[#This Row],[Biden %]]</f>
        <v>0.15476038338658143</v>
      </c>
      <c r="Z62" s="1">
        <v>-3.3599999999999998E-2</v>
      </c>
      <c r="AB62" s="1">
        <v>0.69338232765902097</v>
      </c>
      <c r="AC62" s="1">
        <v>0.14194650788359164</v>
      </c>
      <c r="AD62" s="1">
        <v>9.8479491599157448E-2</v>
      </c>
      <c r="AE62" s="1">
        <v>1.9326646943361024E-2</v>
      </c>
      <c r="AF62" s="1">
        <v>2.3216493427474995E-3</v>
      </c>
      <c r="AG62" s="1">
        <v>4.8585707430324359E-4</v>
      </c>
      <c r="AH62" s="1">
        <v>5.0768326902578933E-3</v>
      </c>
      <c r="AI62" s="1">
        <v>3.8980686807560234E-2</v>
      </c>
      <c r="AJ6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1.4421312901998922</v>
      </c>
      <c r="AK6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1.4398305635837527</v>
      </c>
      <c r="AL62" s="4"/>
      <c r="AM62" s="1">
        <v>4.4479093943828943E-2</v>
      </c>
      <c r="AN62" s="1">
        <v>8.9503842755721527E-2</v>
      </c>
      <c r="AO62" s="1">
        <v>4.1375588447664223E-2</v>
      </c>
      <c r="AP62" s="1">
        <f>SUM(Table1113[[#This Row],[0 to 5]:[14 to 17]])</f>
        <v>0.1753585251472147</v>
      </c>
      <c r="AQ62" s="1">
        <v>0.82464147485278527</v>
      </c>
      <c r="AR62" s="1">
        <v>7.5307846517002758E-2</v>
      </c>
      <c r="AS62" s="1">
        <v>0.21687314346537184</v>
      </c>
      <c r="AT62" s="1">
        <v>0.27519991149926526</v>
      </c>
      <c r="AU62" s="1">
        <v>0.2572605733711455</v>
      </c>
      <c r="AV62" s="38">
        <v>48.1</v>
      </c>
      <c r="AX62" s="2">
        <v>44713</v>
      </c>
      <c r="AY62" s="2">
        <v>156162</v>
      </c>
      <c r="AZ62" s="2">
        <v>170165</v>
      </c>
      <c r="BA62" s="2">
        <v>121363</v>
      </c>
      <c r="BB62" s="2">
        <f>SUM(Table1113[[#This Row],[Sum of Less than a high school diploma]:[Sum of Bachelor''s degree or higher]])</f>
        <v>492403</v>
      </c>
      <c r="BC62" s="1">
        <f>Table1113[[#This Row],[Sum of Less than a high school diploma]]/Table1113[[#This Row],[Sum]]</f>
        <v>9.0805701833660643E-2</v>
      </c>
      <c r="BD62" s="1">
        <f>Table1113[[#This Row],[Sum of High school diploma only]]/Table1113[[#This Row],[Sum]]</f>
        <v>0.3171426656620695</v>
      </c>
      <c r="BE62" s="1">
        <f>Table1113[[#This Row],[Sum of Some college or associate''s degree]]/Table1113[[#This Row],[Sum]]</f>
        <v>0.34558075397590998</v>
      </c>
      <c r="BF62" s="1">
        <f>Table1113[[#This Row],[Sum of Bachelor''s degree or higher]]/Table1113[[#This Row],[Sum]]</f>
        <v>0.24647087852835989</v>
      </c>
      <c r="BG6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2.7477168091989692</v>
      </c>
      <c r="BH62" s="4"/>
      <c r="BI62" s="2">
        <v>275350</v>
      </c>
      <c r="BJ62" s="8">
        <v>0.41163306279814804</v>
      </c>
      <c r="BK62" s="7">
        <v>2.5</v>
      </c>
      <c r="BL62" s="7">
        <v>26.4</v>
      </c>
      <c r="BM62" s="38">
        <v>87.7</v>
      </c>
      <c r="BN62" s="38">
        <v>79.599999999999994</v>
      </c>
      <c r="BO62" s="38">
        <v>8</v>
      </c>
      <c r="BP62" s="38">
        <v>0.8</v>
      </c>
      <c r="BQ62" s="38">
        <v>1.1000000000000001</v>
      </c>
      <c r="BR62" s="38">
        <v>0.6</v>
      </c>
      <c r="BS62" s="38">
        <v>1.5</v>
      </c>
      <c r="BT62" s="7">
        <v>8.1999999999999993</v>
      </c>
      <c r="BU62" s="4"/>
      <c r="BV62" s="2">
        <v>19208435</v>
      </c>
      <c r="BW62" s="4">
        <v>28.715550864750846</v>
      </c>
      <c r="BX62" s="2">
        <v>47194</v>
      </c>
      <c r="BY62" s="4">
        <v>95.968999999999994</v>
      </c>
      <c r="BZ62" s="4"/>
      <c r="CA62" s="4">
        <v>81</v>
      </c>
      <c r="CB62" s="4">
        <v>59.6</v>
      </c>
      <c r="CC62" s="4">
        <v>70.3</v>
      </c>
      <c r="CD62" s="4">
        <v>55.49</v>
      </c>
      <c r="CE62" s="4">
        <v>0</v>
      </c>
      <c r="CF62" s="4">
        <v>18750.740000000002</v>
      </c>
      <c r="CG62" s="4"/>
      <c r="CH62" s="14">
        <v>243</v>
      </c>
      <c r="CI62" s="32">
        <v>106</v>
      </c>
      <c r="CJ62" s="4"/>
      <c r="CK62" s="2">
        <v>561</v>
      </c>
      <c r="CL62" s="2">
        <v>270612</v>
      </c>
      <c r="CM62" s="4">
        <v>83.866405748959892</v>
      </c>
      <c r="CN62" s="8">
        <v>0.4045500141272288</v>
      </c>
      <c r="CO62" s="8"/>
      <c r="CP62" s="3">
        <v>34.334118830753823</v>
      </c>
      <c r="CQ62" s="3">
        <v>0</v>
      </c>
      <c r="CR62" s="3">
        <v>35.767779140028232</v>
      </c>
      <c r="CS62" s="28">
        <v>59.267487586019364</v>
      </c>
      <c r="CT62" s="28">
        <v>4.041279780966013</v>
      </c>
      <c r="CU62" s="28">
        <v>5.4788566342474443</v>
      </c>
      <c r="CV62" s="28">
        <v>4.3864369859962826</v>
      </c>
      <c r="CW62" s="28">
        <v>0</v>
      </c>
      <c r="CX62" s="28">
        <v>45.415056899195605</v>
      </c>
      <c r="CY62" s="28">
        <v>0</v>
      </c>
      <c r="CZ62" s="28">
        <v>9.3145779553312131</v>
      </c>
      <c r="DA62" s="28">
        <v>48.465490844269603</v>
      </c>
      <c r="DB62" s="28">
        <v>24.587471439961771</v>
      </c>
      <c r="DC62" s="28">
        <v>16.673243919596946</v>
      </c>
      <c r="DD62" s="28">
        <v>48.712327346593185</v>
      </c>
      <c r="DE62" s="28">
        <v>0</v>
      </c>
      <c r="DF62" s="28">
        <v>0</v>
      </c>
      <c r="DG62" s="28">
        <v>44.564610771464189</v>
      </c>
      <c r="DH62" s="28">
        <v>4.041279780966013</v>
      </c>
      <c r="DI62" s="28"/>
      <c r="DJ62" s="3">
        <v>244.9</v>
      </c>
      <c r="DK62" s="3">
        <v>290</v>
      </c>
      <c r="DL62" s="35">
        <v>349.9</v>
      </c>
      <c r="DM62" s="3">
        <v>353.8</v>
      </c>
      <c r="DN62" s="1">
        <v>0.30008573878250921</v>
      </c>
      <c r="DO62" s="1">
        <v>0.14499999999999999</v>
      </c>
      <c r="DP62" s="28"/>
      <c r="DQ62" t="s">
        <v>298</v>
      </c>
      <c r="DR62">
        <v>91</v>
      </c>
      <c r="DS62">
        <v>160</v>
      </c>
      <c r="DT62" s="28"/>
      <c r="DU62" s="2">
        <v>274060</v>
      </c>
      <c r="DV62" s="43">
        <v>71.900000000000006</v>
      </c>
      <c r="DW62" s="43">
        <v>3.8</v>
      </c>
      <c r="DX62" s="43">
        <v>1.8</v>
      </c>
      <c r="DY62" s="43">
        <v>2.4</v>
      </c>
      <c r="DZ62" s="43">
        <v>3.4</v>
      </c>
      <c r="EA62" s="43">
        <v>9.1</v>
      </c>
      <c r="EB62" s="43">
        <v>7.6</v>
      </c>
      <c r="EC6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409.9</v>
      </c>
      <c r="ED62" s="43">
        <v>0.3</v>
      </c>
      <c r="EE62" s="43">
        <v>6.1</v>
      </c>
      <c r="EF62" s="43">
        <v>21.3</v>
      </c>
      <c r="EG62" s="43">
        <v>40</v>
      </c>
      <c r="EH62" s="43">
        <v>22.3</v>
      </c>
      <c r="EI62" s="43">
        <v>8</v>
      </c>
      <c r="EJ62" s="43">
        <v>2</v>
      </c>
      <c r="EK62" s="2">
        <v>199081</v>
      </c>
      <c r="EL62" s="1">
        <v>0.72641392395825732</v>
      </c>
      <c r="EM62" s="28"/>
      <c r="EN62" s="48"/>
      <c r="EO62" s="28"/>
      <c r="EP62" s="28"/>
      <c r="EQ62" s="28"/>
      <c r="ER62" s="28"/>
      <c r="ES62" s="28"/>
      <c r="ET62" s="28"/>
      <c r="EU62" s="28"/>
      <c r="EV62" s="28"/>
      <c r="EW62" s="28"/>
      <c r="EX62" s="28"/>
    </row>
    <row r="63" spans="1:154" x14ac:dyDescent="0.3">
      <c r="A63" t="s">
        <v>111</v>
      </c>
      <c r="B63" t="s">
        <v>359</v>
      </c>
      <c r="C63" t="s">
        <v>56</v>
      </c>
      <c r="D63" s="2"/>
      <c r="E63" s="2"/>
      <c r="F63" s="2"/>
      <c r="H63" s="2">
        <v>709466</v>
      </c>
      <c r="I63" s="12">
        <v>0.16980000000000001</v>
      </c>
      <c r="K63" s="2">
        <v>542486</v>
      </c>
      <c r="L63" s="51">
        <v>224.74257950229884</v>
      </c>
      <c r="M63" s="51">
        <v>2.7900967108727919</v>
      </c>
      <c r="N63" s="51">
        <v>2413.8105080103483</v>
      </c>
      <c r="O63" s="51"/>
      <c r="P63" s="51"/>
      <c r="Q63" s="2">
        <v>198559</v>
      </c>
      <c r="R63" s="2">
        <v>175432</v>
      </c>
      <c r="S63" s="2">
        <f>Table1113[[#This Row],[Sum of Biden]]+Table1113[[#This Row],[Sum of Trump]]</f>
        <v>373991</v>
      </c>
      <c r="T63" s="2">
        <v>382195</v>
      </c>
      <c r="U63" s="1">
        <f>Table1113[[#This Row],[Total with Other]]/Table1113[[#This Row],[Sum of Population (2020)]]</f>
        <v>0.53870798600637659</v>
      </c>
      <c r="V63" s="1">
        <f>Table1113[[#This Row],[Total with Other]]/(Table1113[[#This Row],[18+]]*Table1113[[#This Row],[Sum of Population (2020)]])</f>
        <v>0.71881565014923798</v>
      </c>
      <c r="W63" s="1">
        <f>Table1113[[#This Row],[Sum of Biden]]/Table1113[[#This Row],[2 Party Vote]]</f>
        <v>0.53091919324261816</v>
      </c>
      <c r="X63" s="1">
        <f>Table1113[[#This Row],[Sum of Trump]]/Table1113[[#This Row],[2 Party Vote]]</f>
        <v>0.46908080675738184</v>
      </c>
      <c r="Y63" s="1">
        <f>Table1113[[#This Row],[Trump %]]-Table1113[[#This Row],[Biden %]]</f>
        <v>-6.1838386485236319E-2</v>
      </c>
      <c r="Z63" s="1">
        <v>-8.2000000000000003E-2</v>
      </c>
      <c r="AB63" s="1">
        <v>0.77773142053318978</v>
      </c>
      <c r="AC63" s="1">
        <v>8.1617723752794358E-2</v>
      </c>
      <c r="AD63" s="1">
        <v>5.4763723702051965E-2</v>
      </c>
      <c r="AE63" s="1">
        <v>4.2306467117522194E-2</v>
      </c>
      <c r="AF63" s="1">
        <v>2.0085529116264907E-3</v>
      </c>
      <c r="AG63" s="1">
        <v>5.4125215302777013E-4</v>
      </c>
      <c r="AH63" s="1">
        <v>3.4279303025092113E-3</v>
      </c>
      <c r="AI63" s="1">
        <v>3.7602929527278263E-2</v>
      </c>
      <c r="AJ6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1.3400988760947132</v>
      </c>
      <c r="AK6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1.3392046729120075</v>
      </c>
      <c r="AL63" s="4"/>
      <c r="AM63" s="1">
        <v>6.6974315893925856E-2</v>
      </c>
      <c r="AN63" s="1">
        <v>0.12773691762536893</v>
      </c>
      <c r="AO63" s="1">
        <v>5.5850456540553033E-2</v>
      </c>
      <c r="AP63" s="1">
        <f>SUM(Table1113[[#This Row],[0 to 5]:[14 to 17]])</f>
        <v>0.2505616900598478</v>
      </c>
      <c r="AQ63" s="1">
        <v>0.74943830994015215</v>
      </c>
      <c r="AR63" s="1">
        <v>8.3342964990570367E-2</v>
      </c>
      <c r="AS63" s="1">
        <v>0.28567260446589404</v>
      </c>
      <c r="AT63" s="1">
        <v>0.24166344828363867</v>
      </c>
      <c r="AU63" s="1">
        <v>0.13875929220004904</v>
      </c>
      <c r="AV63" s="38">
        <v>36.5</v>
      </c>
      <c r="AX63" s="2">
        <v>32023</v>
      </c>
      <c r="AY63" s="2">
        <v>118685</v>
      </c>
      <c r="AZ63" s="2">
        <v>138575</v>
      </c>
      <c r="BA63" s="2">
        <v>170899</v>
      </c>
      <c r="BB63" s="2">
        <f>SUM(Table1113[[#This Row],[Sum of Less than a high school diploma]:[Sum of Bachelor''s degree or higher]])</f>
        <v>460182</v>
      </c>
      <c r="BC63" s="1">
        <f>Table1113[[#This Row],[Sum of Less than a high school diploma]]/Table1113[[#This Row],[Sum]]</f>
        <v>6.9587684872506966E-2</v>
      </c>
      <c r="BD63" s="1">
        <f>Table1113[[#This Row],[Sum of High school diploma only]]/Table1113[[#This Row],[Sum]]</f>
        <v>0.25790882737699433</v>
      </c>
      <c r="BE63" s="1">
        <f>Table1113[[#This Row],[Sum of Some college or associate''s degree]]/Table1113[[#This Row],[Sum]]</f>
        <v>0.30113085692182656</v>
      </c>
      <c r="BF63" s="1">
        <f>Table1113[[#This Row],[Sum of Bachelor''s degree or higher]]/Table1113[[#This Row],[Sum]]</f>
        <v>0.37137263082867211</v>
      </c>
      <c r="BG6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2.974288433706664</v>
      </c>
      <c r="BH63" s="4"/>
      <c r="BI63" s="2">
        <v>360092</v>
      </c>
      <c r="BJ63" s="8">
        <v>0.50755356845853083</v>
      </c>
      <c r="BK63" s="7">
        <v>2.9000000000000004</v>
      </c>
      <c r="BL63" s="7">
        <v>20.7</v>
      </c>
      <c r="BM63" s="38">
        <v>89.1</v>
      </c>
      <c r="BN63" s="38">
        <v>81.400000000000006</v>
      </c>
      <c r="BO63" s="38">
        <v>7.7</v>
      </c>
      <c r="BP63" s="38">
        <v>0.9</v>
      </c>
      <c r="BQ63" s="38">
        <v>1.8</v>
      </c>
      <c r="BR63" s="38">
        <v>0.2</v>
      </c>
      <c r="BS63" s="38">
        <v>0.9</v>
      </c>
      <c r="BT63" s="7">
        <v>7.2</v>
      </c>
      <c r="BU63" s="4"/>
      <c r="BV63" s="2">
        <v>47733267</v>
      </c>
      <c r="BW63" s="4">
        <v>67.280556080206807</v>
      </c>
      <c r="BX63" s="2">
        <v>58076</v>
      </c>
      <c r="BY63" s="4">
        <v>94.858000000000004</v>
      </c>
      <c r="BZ63" s="4"/>
      <c r="CA63" s="4">
        <v>60.5</v>
      </c>
      <c r="CB63" s="4">
        <v>41.3</v>
      </c>
      <c r="CC63" s="4">
        <v>50.9</v>
      </c>
      <c r="CD63" s="4">
        <v>36.549999999999997</v>
      </c>
      <c r="CE63" s="4">
        <v>36.5</v>
      </c>
      <c r="CF63" s="4">
        <v>14753.33</v>
      </c>
      <c r="CG63" s="4"/>
      <c r="CH63" s="14">
        <v>86</v>
      </c>
      <c r="CI63" s="32">
        <v>52</v>
      </c>
      <c r="CJ63" s="4"/>
      <c r="CK63" s="2">
        <v>715</v>
      </c>
      <c r="CL63" s="2">
        <v>277231</v>
      </c>
      <c r="CM63" s="4">
        <v>100.78002328511866</v>
      </c>
      <c r="CN63" s="8">
        <v>0.39076009280219209</v>
      </c>
      <c r="CO63" s="8"/>
      <c r="CP63" s="3">
        <v>12.67410399804441</v>
      </c>
      <c r="CQ63" s="3">
        <v>0</v>
      </c>
      <c r="CR63" s="3">
        <v>0</v>
      </c>
      <c r="CS63" s="28">
        <v>20.347974032905075</v>
      </c>
      <c r="CT63" s="28">
        <v>10.347282891069453</v>
      </c>
      <c r="CU63" s="28">
        <v>1.8708418768638408</v>
      </c>
      <c r="CV63" s="28">
        <v>17.217721174025019</v>
      </c>
      <c r="CW63" s="28">
        <v>5.6212855282483032</v>
      </c>
      <c r="CX63" s="28">
        <v>3.3014376855829997</v>
      </c>
      <c r="CY63" s="28">
        <v>8.7413971719460584</v>
      </c>
      <c r="CZ63" s="28">
        <v>7.8722109493239198</v>
      </c>
      <c r="DA63" s="28">
        <v>11.436602291012287</v>
      </c>
      <c r="DB63" s="28">
        <v>9.1387258559968458</v>
      </c>
      <c r="DC63" s="28">
        <v>25.436390772490586</v>
      </c>
      <c r="DD63" s="28">
        <v>25.57254018697509</v>
      </c>
      <c r="DE63" s="28">
        <v>0</v>
      </c>
      <c r="DF63" s="28">
        <v>0</v>
      </c>
      <c r="DG63" s="28">
        <v>3.3816464629949778</v>
      </c>
      <c r="DH63" s="28">
        <v>10.347282891069453</v>
      </c>
      <c r="DI63" s="28"/>
      <c r="DJ63" s="3">
        <v>229.6</v>
      </c>
      <c r="DK63" s="3">
        <v>258.2</v>
      </c>
      <c r="DL63" s="35">
        <v>274.89999999999998</v>
      </c>
      <c r="DM63" s="3">
        <v>261</v>
      </c>
      <c r="DN63" s="1">
        <v>0.16478719534376129</v>
      </c>
      <c r="DO63" s="1">
        <v>3.0000000000000001E-3</v>
      </c>
      <c r="DP63" s="28"/>
      <c r="DQ63" t="s">
        <v>298</v>
      </c>
      <c r="DR63">
        <v>88</v>
      </c>
      <c r="DS63">
        <v>155</v>
      </c>
      <c r="DT63" s="28"/>
      <c r="DU63" s="2">
        <v>277960</v>
      </c>
      <c r="DV63" s="43">
        <v>67.2</v>
      </c>
      <c r="DW63" s="43">
        <v>7.3</v>
      </c>
      <c r="DX63" s="43">
        <v>1.5</v>
      </c>
      <c r="DY63" s="43">
        <v>2.2000000000000002</v>
      </c>
      <c r="DZ63" s="43">
        <v>3.5</v>
      </c>
      <c r="EA63" s="43">
        <v>16</v>
      </c>
      <c r="EB63" s="43">
        <v>2.4</v>
      </c>
      <c r="EC6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446.6</v>
      </c>
      <c r="ED63" s="43">
        <v>0.3</v>
      </c>
      <c r="EE63" s="43">
        <v>14.1</v>
      </c>
      <c r="EF63" s="43">
        <v>16.100000000000001</v>
      </c>
      <c r="EG63" s="43">
        <v>20.7</v>
      </c>
      <c r="EH63" s="43">
        <v>21.3</v>
      </c>
      <c r="EI63" s="43">
        <v>12.7</v>
      </c>
      <c r="EJ63" s="43">
        <v>14.9</v>
      </c>
      <c r="EK63" s="2">
        <v>193336</v>
      </c>
      <c r="EL63" s="1">
        <v>0.69555331702403222</v>
      </c>
      <c r="EM63" s="28"/>
      <c r="EN63" s="48"/>
      <c r="EO63" s="28"/>
      <c r="EP63" s="28"/>
      <c r="EQ63" s="28"/>
      <c r="ER63" s="28"/>
      <c r="ES63" s="28"/>
      <c r="ET63" s="28"/>
      <c r="EU63" s="28"/>
      <c r="EV63" s="28"/>
      <c r="EW63" s="28"/>
      <c r="EX63" s="28"/>
    </row>
    <row r="64" spans="1:154" x14ac:dyDescent="0.3">
      <c r="A64" t="s">
        <v>99</v>
      </c>
      <c r="B64" t="s">
        <v>361</v>
      </c>
      <c r="C64" t="s">
        <v>29</v>
      </c>
      <c r="D64" s="2"/>
      <c r="E64" s="2"/>
      <c r="F64" s="2"/>
      <c r="H64" s="2">
        <v>649903</v>
      </c>
      <c r="I64" s="12">
        <v>0.15179999999999999</v>
      </c>
      <c r="K64" s="2">
        <v>396118</v>
      </c>
      <c r="L64" s="51">
        <v>183.35525106680032</v>
      </c>
      <c r="M64" s="51">
        <v>1.30669331286477</v>
      </c>
      <c r="N64" s="51">
        <v>2160.3853595427468</v>
      </c>
      <c r="O64" s="51"/>
      <c r="P64" s="51"/>
      <c r="Q64" s="2">
        <v>258099</v>
      </c>
      <c r="R64" s="2">
        <v>103652</v>
      </c>
      <c r="S64" s="2">
        <f>Table1113[[#This Row],[Sum of Biden]]+Table1113[[#This Row],[Sum of Trump]]</f>
        <v>361751</v>
      </c>
      <c r="T64" s="2">
        <v>367002</v>
      </c>
      <c r="U64" s="1">
        <f>Table1113[[#This Row],[Total with Other]]/Table1113[[#This Row],[Sum of Population (2020)]]</f>
        <v>0.5647027325616284</v>
      </c>
      <c r="V64" s="1">
        <f>Table1113[[#This Row],[Total with Other]]/(Table1113[[#This Row],[18+]]*Table1113[[#This Row],[Sum of Population (2020)]])</f>
        <v>0.70731965856112311</v>
      </c>
      <c r="W64" s="1">
        <f>Table1113[[#This Row],[Sum of Biden]]/Table1113[[#This Row],[2 Party Vote]]</f>
        <v>0.71347142094976934</v>
      </c>
      <c r="X64" s="1">
        <f>Table1113[[#This Row],[Sum of Trump]]/Table1113[[#This Row],[2 Party Vote]]</f>
        <v>0.28652857905023066</v>
      </c>
      <c r="Y64" s="1">
        <f>Table1113[[#This Row],[Trump %]]-Table1113[[#This Row],[Biden %]]</f>
        <v>-0.42694284189953868</v>
      </c>
      <c r="Z64" s="1">
        <v>-1.35E-2</v>
      </c>
      <c r="AB64" s="1">
        <v>0.52643856083138563</v>
      </c>
      <c r="AC64" s="1">
        <v>0.13031790898026321</v>
      </c>
      <c r="AD64" s="1">
        <v>0.24735691326244069</v>
      </c>
      <c r="AE64" s="1">
        <v>4.8357985730178195E-2</v>
      </c>
      <c r="AF64" s="1">
        <v>2.5480725585202714E-3</v>
      </c>
      <c r="AG64" s="1">
        <v>2.8004179085186557E-4</v>
      </c>
      <c r="AH64" s="1">
        <v>4.989975427102198E-3</v>
      </c>
      <c r="AI64" s="1">
        <v>3.971054141925795E-2</v>
      </c>
      <c r="AJ6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1.5948229452990907</v>
      </c>
      <c r="AK6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1.5926296132694295</v>
      </c>
      <c r="AL64" s="4"/>
      <c r="AM64" s="1">
        <v>5.3591074360327617E-2</v>
      </c>
      <c r="AN64" s="1">
        <v>0.10143821462587493</v>
      </c>
      <c r="AO64" s="1">
        <v>4.6600800427140668E-2</v>
      </c>
      <c r="AP64" s="1">
        <f>SUM(Table1113[[#This Row],[0 to 5]:[14 to 17]])</f>
        <v>0.20163008941334321</v>
      </c>
      <c r="AQ64" s="1">
        <v>0.79836991058665674</v>
      </c>
      <c r="AR64" s="1">
        <v>0.11128122196697046</v>
      </c>
      <c r="AS64" s="1">
        <v>0.27441479728513329</v>
      </c>
      <c r="AT64" s="1">
        <v>0.25274233231728427</v>
      </c>
      <c r="AU64" s="1">
        <v>0.15993155901726874</v>
      </c>
      <c r="AV64" s="38">
        <v>38.1</v>
      </c>
      <c r="AX64" s="2">
        <v>44286</v>
      </c>
      <c r="AY64" s="2">
        <v>84173</v>
      </c>
      <c r="AZ64" s="2">
        <v>104604</v>
      </c>
      <c r="BA64" s="2">
        <v>202061</v>
      </c>
      <c r="BB64" s="2">
        <f>SUM(Table1113[[#This Row],[Sum of Less than a high school diploma]:[Sum of Bachelor''s degree or higher]])</f>
        <v>435124</v>
      </c>
      <c r="BC64" s="1">
        <f>Table1113[[#This Row],[Sum of Less than a high school diploma]]/Table1113[[#This Row],[Sum]]</f>
        <v>0.10177788400547889</v>
      </c>
      <c r="BD64" s="1">
        <f>Table1113[[#This Row],[Sum of High school diploma only]]/Table1113[[#This Row],[Sum]]</f>
        <v>0.19344600619593494</v>
      </c>
      <c r="BE64" s="1">
        <f>Table1113[[#This Row],[Sum of Some college or associate''s degree]]/Table1113[[#This Row],[Sum]]</f>
        <v>0.24040043757641499</v>
      </c>
      <c r="BF64" s="1">
        <f>Table1113[[#This Row],[Sum of Bachelor''s degree or higher]]/Table1113[[#This Row],[Sum]]</f>
        <v>0.46437567222217113</v>
      </c>
      <c r="BG64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3.067373898015278</v>
      </c>
      <c r="BH64" s="4"/>
      <c r="BI64" s="2">
        <v>309701</v>
      </c>
      <c r="BJ64" s="8">
        <v>0.47653419048688805</v>
      </c>
      <c r="BK64" s="7">
        <v>6.4</v>
      </c>
      <c r="BL64" s="7">
        <v>24.9</v>
      </c>
      <c r="BM64" s="38">
        <v>82</v>
      </c>
      <c r="BN64" s="38">
        <v>74.2</v>
      </c>
      <c r="BO64" s="38">
        <v>7.8</v>
      </c>
      <c r="BP64" s="38">
        <v>3.1</v>
      </c>
      <c r="BQ64" s="38">
        <v>2.7</v>
      </c>
      <c r="BR64" s="38">
        <v>0.6</v>
      </c>
      <c r="BS64" s="38">
        <v>1.4</v>
      </c>
      <c r="BT64" s="7">
        <v>10.199999999999999</v>
      </c>
      <c r="BU64" s="4"/>
      <c r="BV64" s="2">
        <v>47254217</v>
      </c>
      <c r="BW64" s="4">
        <v>72.709645901003682</v>
      </c>
      <c r="BX64" s="2">
        <v>56703</v>
      </c>
      <c r="BY64" s="4">
        <v>93.834000000000003</v>
      </c>
      <c r="BZ64" s="4"/>
      <c r="CA64" s="4">
        <v>70.8</v>
      </c>
      <c r="CB64" s="4">
        <v>48.7</v>
      </c>
      <c r="CC64" s="4">
        <v>59.7</v>
      </c>
      <c r="CD64" s="4">
        <v>48.86</v>
      </c>
      <c r="CE64" s="4">
        <v>2.8</v>
      </c>
      <c r="CF64" s="4">
        <v>16277.56</v>
      </c>
      <c r="CG64" s="4"/>
      <c r="CH64" s="14">
        <v>14</v>
      </c>
      <c r="CI64" s="32">
        <v>10</v>
      </c>
      <c r="CJ64" s="4"/>
      <c r="CK64" s="2">
        <v>844</v>
      </c>
      <c r="CL64" s="2">
        <v>300951</v>
      </c>
      <c r="CM64" s="4">
        <v>129.86553377965635</v>
      </c>
      <c r="CN64" s="8">
        <v>0.46307064284977911</v>
      </c>
      <c r="CO64" s="8"/>
      <c r="CP64" s="3">
        <v>13.77436367203425</v>
      </c>
      <c r="CQ64" s="3">
        <v>0</v>
      </c>
      <c r="CR64" s="3">
        <v>0</v>
      </c>
      <c r="CS64" s="28">
        <v>0</v>
      </c>
      <c r="CT64" s="28">
        <v>10.525037937700173</v>
      </c>
      <c r="CU64" s="28">
        <v>2.9606940516669322</v>
      </c>
      <c r="CV64" s="28">
        <v>11.085796789417953</v>
      </c>
      <c r="CW64" s="28">
        <v>12.59388641361012</v>
      </c>
      <c r="CX64" s="28">
        <v>17.359923022897014</v>
      </c>
      <c r="CY64" s="28">
        <v>10.909944147125644</v>
      </c>
      <c r="CZ64" s="28">
        <v>12.028848323755589</v>
      </c>
      <c r="DA64" s="28">
        <v>15.907702625001932</v>
      </c>
      <c r="DB64" s="28">
        <v>10.87103188837353</v>
      </c>
      <c r="DC64" s="28">
        <v>11.349407359600569</v>
      </c>
      <c r="DD64" s="28">
        <v>24.855316812872029</v>
      </c>
      <c r="DE64" s="28">
        <v>0</v>
      </c>
      <c r="DF64" s="28">
        <v>0</v>
      </c>
      <c r="DG64" s="28">
        <v>1.5946469327034614</v>
      </c>
      <c r="DH64" s="28">
        <v>10.525037937700173</v>
      </c>
      <c r="DI64" s="28"/>
      <c r="DJ64" s="3">
        <v>326.3</v>
      </c>
      <c r="DK64" s="3">
        <v>397.9</v>
      </c>
      <c r="DL64" s="35">
        <v>453.6</v>
      </c>
      <c r="DM64" s="3">
        <v>425.6</v>
      </c>
      <c r="DN64" s="1">
        <v>0.28064373897707229</v>
      </c>
      <c r="DO64" s="1">
        <v>2.5999999999999999E-2</v>
      </c>
      <c r="DP64" s="28"/>
      <c r="DQ64" t="s">
        <v>298</v>
      </c>
      <c r="DR64">
        <v>73</v>
      </c>
      <c r="DS64">
        <v>123</v>
      </c>
      <c r="DT64" s="28"/>
      <c r="DU64" s="2">
        <v>254732</v>
      </c>
      <c r="DV64" s="43">
        <v>62.6</v>
      </c>
      <c r="DW64" s="43">
        <v>6.8</v>
      </c>
      <c r="DX64" s="43">
        <v>2.1</v>
      </c>
      <c r="DY64" s="43">
        <v>2.8</v>
      </c>
      <c r="DZ64" s="43">
        <v>5.3</v>
      </c>
      <c r="EA64" s="43">
        <v>13.7</v>
      </c>
      <c r="EB64" s="43">
        <v>6.8</v>
      </c>
      <c r="EC6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405.7</v>
      </c>
      <c r="ED64" s="43">
        <v>0.5</v>
      </c>
      <c r="EE64" s="43">
        <v>13.6</v>
      </c>
      <c r="EF64" s="43">
        <v>18.600000000000001</v>
      </c>
      <c r="EG64" s="43">
        <v>33.799999999999997</v>
      </c>
      <c r="EH64" s="43">
        <v>20.100000000000001</v>
      </c>
      <c r="EI64" s="43">
        <v>8.6999999999999993</v>
      </c>
      <c r="EJ64" s="43">
        <v>4.9000000000000004</v>
      </c>
      <c r="EK64" s="2">
        <v>160078</v>
      </c>
      <c r="EL64" s="1">
        <v>0.62841731702338144</v>
      </c>
      <c r="EM64" s="28"/>
      <c r="EN64" s="48"/>
      <c r="EO64" s="28"/>
      <c r="EP64" s="28"/>
      <c r="EQ64" s="28"/>
      <c r="ER64" s="28"/>
      <c r="ES64" s="28"/>
      <c r="ET64" s="28"/>
      <c r="EU64" s="28"/>
      <c r="EV64" s="28"/>
      <c r="EW64" s="28"/>
      <c r="EX64" s="28"/>
    </row>
    <row r="65" spans="1:154" x14ac:dyDescent="0.3">
      <c r="A65" t="s">
        <v>62</v>
      </c>
      <c r="B65" t="s">
        <v>362</v>
      </c>
      <c r="C65" t="s">
        <v>16</v>
      </c>
      <c r="D65" s="2"/>
      <c r="E65" s="2"/>
      <c r="F65" s="2"/>
      <c r="H65" s="2">
        <v>868859</v>
      </c>
      <c r="I65" s="12">
        <v>8.0500000000000002E-2</v>
      </c>
      <c r="K65" s="2">
        <v>854584</v>
      </c>
      <c r="L65" s="51">
        <v>255.88337899635056</v>
      </c>
      <c r="M65" s="51">
        <v>0.98684434059153947</v>
      </c>
      <c r="N65" s="51">
        <v>3339.740171291814</v>
      </c>
      <c r="O65" s="51"/>
      <c r="P65" s="51"/>
      <c r="Q65" s="2">
        <v>178497</v>
      </c>
      <c r="R65" s="2">
        <v>85110</v>
      </c>
      <c r="S65" s="2">
        <f>Table1113[[#This Row],[Sum of Biden]]+Table1113[[#This Row],[Sum of Trump]]</f>
        <v>263607</v>
      </c>
      <c r="T65" s="2">
        <v>268380</v>
      </c>
      <c r="U65" s="1">
        <f>Table1113[[#This Row],[Total with Other]]/Table1113[[#This Row],[Sum of Population (2020)]]</f>
        <v>0.30888786327816137</v>
      </c>
      <c r="V65" s="1">
        <f>Table1113[[#This Row],[Total with Other]]/(Table1113[[#This Row],[18+]]*Table1113[[#This Row],[Sum of Population (2020)]])</f>
        <v>0.4227162329459721</v>
      </c>
      <c r="W65" s="1">
        <f>Table1113[[#This Row],[Sum of Biden]]/Table1113[[#This Row],[2 Party Vote]]</f>
        <v>0.67713300481398442</v>
      </c>
      <c r="X65" s="1">
        <f>Table1113[[#This Row],[Sum of Trump]]/Table1113[[#This Row],[2 Party Vote]]</f>
        <v>0.32286699518601553</v>
      </c>
      <c r="Y65" s="1">
        <f>Table1113[[#This Row],[Trump %]]-Table1113[[#This Row],[Biden %]]</f>
        <v>-0.35426600962796889</v>
      </c>
      <c r="Z65" s="1">
        <v>-5.5800000000000002E-2</v>
      </c>
      <c r="AB65" s="1">
        <v>0.11430278100359206</v>
      </c>
      <c r="AC65" s="1">
        <v>0.82566561432867702</v>
      </c>
      <c r="AD65" s="1">
        <v>2.8106977081436689E-2</v>
      </c>
      <c r="AE65" s="1">
        <v>1.231730349803593E-2</v>
      </c>
      <c r="AF65" s="1">
        <v>2.7288662487239012E-3</v>
      </c>
      <c r="AG65" s="1">
        <v>1.7574773352177972E-3</v>
      </c>
      <c r="AH65" s="1">
        <v>2.7956204631591547E-3</v>
      </c>
      <c r="AI65" s="1">
        <v>1.2325360041157425E-2</v>
      </c>
      <c r="AJ6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1.284660865024954</v>
      </c>
      <c r="AK6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1.2863332372143752</v>
      </c>
      <c r="AL65" s="4"/>
      <c r="AM65" s="1">
        <v>7.0995408921355474E-2</v>
      </c>
      <c r="AN65" s="1">
        <v>0.13681391341978388</v>
      </c>
      <c r="AO65" s="1">
        <v>6.1469122147552131E-2</v>
      </c>
      <c r="AP65" s="1">
        <f>SUM(Table1113[[#This Row],[0 to 5]:[14 to 17]])</f>
        <v>0.26927844448869148</v>
      </c>
      <c r="AQ65" s="1">
        <v>0.73072155551130846</v>
      </c>
      <c r="AR65" s="1">
        <v>0.1107993356804729</v>
      </c>
      <c r="AS65" s="1">
        <v>0.27716695113936785</v>
      </c>
      <c r="AT65" s="1">
        <v>0.21888937100265982</v>
      </c>
      <c r="AU65" s="1">
        <v>0.12386589768880797</v>
      </c>
      <c r="AV65" s="38">
        <v>32.799999999999997</v>
      </c>
      <c r="AX65" s="2">
        <v>109565</v>
      </c>
      <c r="AY65" s="2">
        <v>120043</v>
      </c>
      <c r="AZ65" s="2">
        <v>163821</v>
      </c>
      <c r="BA65" s="2">
        <v>123851</v>
      </c>
      <c r="BB65" s="2">
        <f>SUM(Table1113[[#This Row],[Sum of Less than a high school diploma]:[Sum of Bachelor''s degree or higher]])</f>
        <v>517280</v>
      </c>
      <c r="BC65" s="1">
        <f>Table1113[[#This Row],[Sum of Less than a high school diploma]]/Table1113[[#This Row],[Sum]]</f>
        <v>0.21180985153108567</v>
      </c>
      <c r="BD65" s="1">
        <f>Table1113[[#This Row],[Sum of High school diploma only]]/Table1113[[#This Row],[Sum]]</f>
        <v>0.23206580575317043</v>
      </c>
      <c r="BE65" s="1">
        <f>Table1113[[#This Row],[Sum of Some college or associate''s degree]]/Table1113[[#This Row],[Sum]]</f>
        <v>0.31669695329415404</v>
      </c>
      <c r="BF65" s="1">
        <f>Table1113[[#This Row],[Sum of Bachelor''s degree or higher]]/Table1113[[#This Row],[Sum]]</f>
        <v>0.23942738942158986</v>
      </c>
      <c r="BG6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2.5837418806062482</v>
      </c>
      <c r="BH65" s="4"/>
      <c r="BI65" s="2">
        <v>365210</v>
      </c>
      <c r="BJ65" s="8">
        <v>0.42033287334308561</v>
      </c>
      <c r="BK65" s="7">
        <v>2.8000000000000003</v>
      </c>
      <c r="BL65" s="7">
        <v>23.8</v>
      </c>
      <c r="BM65" s="38">
        <v>90.6</v>
      </c>
      <c r="BN65" s="38">
        <v>79.7</v>
      </c>
      <c r="BO65" s="38">
        <v>10.9</v>
      </c>
      <c r="BP65" s="38">
        <v>1.3</v>
      </c>
      <c r="BQ65" s="38">
        <v>1.4</v>
      </c>
      <c r="BR65" s="38">
        <v>0.1</v>
      </c>
      <c r="BS65" s="38">
        <v>2.2000000000000002</v>
      </c>
      <c r="BT65" s="7">
        <v>4.4000000000000004</v>
      </c>
      <c r="BU65" s="4"/>
      <c r="BV65" s="2">
        <v>29723131</v>
      </c>
      <c r="BW65" s="4">
        <v>34.209383801054024</v>
      </c>
      <c r="BX65" s="2">
        <v>41732</v>
      </c>
      <c r="BY65" s="4">
        <v>93.212000000000003</v>
      </c>
      <c r="BZ65" s="4"/>
      <c r="CA65" s="4">
        <v>78.599999999999994</v>
      </c>
      <c r="CB65" s="4">
        <v>53.8</v>
      </c>
      <c r="CC65" s="4">
        <v>66.2</v>
      </c>
      <c r="CD65" s="4">
        <v>8.7799999999999994</v>
      </c>
      <c r="CE65" s="4">
        <v>2.8</v>
      </c>
      <c r="CF65" s="4">
        <v>20022.71</v>
      </c>
      <c r="CG65" s="4"/>
      <c r="CH65" s="14">
        <v>274</v>
      </c>
      <c r="CI65" s="32">
        <v>111</v>
      </c>
      <c r="CJ65" s="4"/>
      <c r="CK65" s="2">
        <v>518</v>
      </c>
      <c r="CL65" s="2">
        <v>541657</v>
      </c>
      <c r="CM65" s="4">
        <v>59.618419099071311</v>
      </c>
      <c r="CN65" s="8">
        <v>0.62341185393717513</v>
      </c>
      <c r="CO65" s="8"/>
      <c r="CP65" s="3">
        <v>35.563893806016523</v>
      </c>
      <c r="CQ65" s="3">
        <v>0</v>
      </c>
      <c r="CR65" s="3">
        <v>0</v>
      </c>
      <c r="CS65" s="28">
        <v>0</v>
      </c>
      <c r="CT65" s="28">
        <v>29.926610409176174</v>
      </c>
      <c r="CU65" s="28">
        <v>22.872348116460248</v>
      </c>
      <c r="CV65" s="28">
        <v>50.038514952648775</v>
      </c>
      <c r="CW65" s="28">
        <v>0</v>
      </c>
      <c r="CX65" s="28">
        <v>5.5711605583244053</v>
      </c>
      <c r="CY65" s="28">
        <v>30.903622946799469</v>
      </c>
      <c r="CZ65" s="28">
        <v>16.623237524634547</v>
      </c>
      <c r="DA65" s="28">
        <v>72.198090343095203</v>
      </c>
      <c r="DB65" s="28">
        <v>48.272684072380876</v>
      </c>
      <c r="DC65" s="28">
        <v>26.452762723519708</v>
      </c>
      <c r="DD65" s="28">
        <v>20.155434502822658</v>
      </c>
      <c r="DE65" s="28">
        <v>0</v>
      </c>
      <c r="DF65" s="28">
        <v>0</v>
      </c>
      <c r="DG65" s="28">
        <v>12.839192859356913</v>
      </c>
      <c r="DH65" s="28">
        <v>29.926610409176174</v>
      </c>
      <c r="DI65" s="28"/>
      <c r="DJ65" s="3">
        <v>177.8</v>
      </c>
      <c r="DK65" s="3">
        <v>200.8</v>
      </c>
      <c r="DL65" s="35">
        <v>237.1</v>
      </c>
      <c r="DM65" s="3">
        <v>244.5</v>
      </c>
      <c r="DN65" s="1">
        <v>0.25010544074230279</v>
      </c>
      <c r="DO65" s="1">
        <v>0.152</v>
      </c>
      <c r="DP65" s="28"/>
      <c r="DQ65" t="s">
        <v>298</v>
      </c>
      <c r="DR65">
        <v>114</v>
      </c>
      <c r="DS65">
        <v>282</v>
      </c>
      <c r="DT65" s="28"/>
      <c r="DU65" s="2">
        <v>289055</v>
      </c>
      <c r="DV65" s="43">
        <v>69.3</v>
      </c>
      <c r="DW65" s="43">
        <v>4</v>
      </c>
      <c r="DX65" s="43">
        <v>2.5</v>
      </c>
      <c r="DY65" s="43">
        <v>4.4000000000000004</v>
      </c>
      <c r="DZ65" s="43">
        <v>4.7</v>
      </c>
      <c r="EA65" s="43">
        <v>9.4</v>
      </c>
      <c r="EB65" s="43">
        <v>5.9</v>
      </c>
      <c r="EC6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416.7</v>
      </c>
      <c r="ED65" s="43">
        <v>0.2</v>
      </c>
      <c r="EE65" s="43">
        <v>13.9</v>
      </c>
      <c r="EF65" s="43">
        <v>16.2</v>
      </c>
      <c r="EG65" s="43">
        <v>28.9</v>
      </c>
      <c r="EH65" s="43">
        <v>24.3</v>
      </c>
      <c r="EI65" s="43">
        <v>12.5</v>
      </c>
      <c r="EJ65" s="43">
        <v>4</v>
      </c>
      <c r="EK65" s="2">
        <v>182425</v>
      </c>
      <c r="EL65" s="1">
        <v>0.6311082665928629</v>
      </c>
      <c r="EM65" s="28"/>
      <c r="EN65" s="48"/>
      <c r="EO65" s="28"/>
      <c r="EP65" s="28"/>
      <c r="EQ65" s="28"/>
      <c r="ER65" s="28"/>
      <c r="ES65" s="28"/>
      <c r="ET65" s="28"/>
      <c r="EU65" s="28"/>
      <c r="EV65" s="28"/>
      <c r="EW65" s="28"/>
      <c r="EX65" s="28"/>
    </row>
    <row r="66" spans="1:154" x14ac:dyDescent="0.3">
      <c r="A66" t="s">
        <v>78</v>
      </c>
      <c r="B66" t="s">
        <v>363</v>
      </c>
      <c r="C66" t="s">
        <v>44</v>
      </c>
      <c r="D66" s="2"/>
      <c r="E66" s="2"/>
      <c r="F66" s="2"/>
      <c r="H66" s="2">
        <v>546725</v>
      </c>
      <c r="I66" s="12">
        <v>0.2422</v>
      </c>
      <c r="K66" s="2">
        <v>373687</v>
      </c>
      <c r="L66" s="51">
        <v>198.2697271184268</v>
      </c>
      <c r="M66" s="51">
        <v>2.4214100605871534</v>
      </c>
      <c r="N66" s="51">
        <v>1884.7405775506827</v>
      </c>
      <c r="O66" s="51"/>
      <c r="P66" s="51"/>
      <c r="Q66" s="2">
        <v>87636</v>
      </c>
      <c r="R66" s="2">
        <v>127127</v>
      </c>
      <c r="S66" s="2">
        <f>Table1113[[#This Row],[Sum of Biden]]+Table1113[[#This Row],[Sum of Trump]]</f>
        <v>214763</v>
      </c>
      <c r="T66" s="2">
        <v>221529</v>
      </c>
      <c r="U66" s="1">
        <f>Table1113[[#This Row],[Total with Other]]/Table1113[[#This Row],[Sum of Population (2020)]]</f>
        <v>0.40519273857972471</v>
      </c>
      <c r="V66" s="1">
        <f>Table1113[[#This Row],[Total with Other]]/(Table1113[[#This Row],[18+]]*Table1113[[#This Row],[Sum of Population (2020)]])</f>
        <v>0.54189140596907592</v>
      </c>
      <c r="W66" s="1">
        <f>Table1113[[#This Row],[Sum of Biden]]/Table1113[[#This Row],[2 Party Vote]]</f>
        <v>0.40805911632823161</v>
      </c>
      <c r="X66" s="1">
        <f>Table1113[[#This Row],[Sum of Trump]]/Table1113[[#This Row],[2 Party Vote]]</f>
        <v>0.59194088367176845</v>
      </c>
      <c r="Y66" s="1">
        <f>Table1113[[#This Row],[Trump %]]-Table1113[[#This Row],[Biden %]]</f>
        <v>0.18388176734353684</v>
      </c>
      <c r="Z66" s="1">
        <v>-0.2762</v>
      </c>
      <c r="AB66" s="1">
        <v>0.6701760482875303</v>
      </c>
      <c r="AC66" s="1">
        <v>0.17592939777767616</v>
      </c>
      <c r="AD66" s="1">
        <v>2.3574923407563217E-2</v>
      </c>
      <c r="AE66" s="1">
        <v>3.5365128721020621E-2</v>
      </c>
      <c r="AF66" s="1">
        <v>1.1792034386574604E-2</v>
      </c>
      <c r="AG66" s="1">
        <v>2.1162375965979242E-2</v>
      </c>
      <c r="AH66" s="1">
        <v>3.0161415702592712E-3</v>
      </c>
      <c r="AI66" s="1">
        <v>5.8983949883396586E-2</v>
      </c>
      <c r="AJ6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1.4231456307503385</v>
      </c>
      <c r="AK6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1.4524879041911616</v>
      </c>
      <c r="AL66" s="4"/>
      <c r="AM66" s="1">
        <v>6.6801408386300248E-2</v>
      </c>
      <c r="AN66" s="1">
        <v>0.12829484658649229</v>
      </c>
      <c r="AO66" s="1">
        <v>5.7165851204901919E-2</v>
      </c>
      <c r="AP66" s="1">
        <f>SUM(Table1113[[#This Row],[0 to 5]:[14 to 17]])</f>
        <v>0.25226210617769446</v>
      </c>
      <c r="AQ66" s="1">
        <v>0.7477378938223056</v>
      </c>
      <c r="AR66" s="1">
        <v>0.10816955507796425</v>
      </c>
      <c r="AS66" s="1">
        <v>0.28702546984315697</v>
      </c>
      <c r="AT66" s="1">
        <v>0.22322739951529563</v>
      </c>
      <c r="AU66" s="1">
        <v>0.1293154693858887</v>
      </c>
      <c r="AV66" s="38">
        <v>34.5</v>
      </c>
      <c r="AX66" s="2">
        <v>41342</v>
      </c>
      <c r="AY66" s="2">
        <v>95671</v>
      </c>
      <c r="AZ66" s="2">
        <v>86659</v>
      </c>
      <c r="BA66" s="2">
        <v>111326</v>
      </c>
      <c r="BB66" s="2">
        <f>SUM(Table1113[[#This Row],[Sum of Less than a high school diploma]:[Sum of Bachelor''s degree or higher]])</f>
        <v>334998</v>
      </c>
      <c r="BC66" s="1">
        <f>Table1113[[#This Row],[Sum of Less than a high school diploma]]/Table1113[[#This Row],[Sum]]</f>
        <v>0.12340969199816118</v>
      </c>
      <c r="BD66" s="1">
        <f>Table1113[[#This Row],[Sum of High school diploma only]]/Table1113[[#This Row],[Sum]]</f>
        <v>0.2855867796225649</v>
      </c>
      <c r="BE66" s="1">
        <f>Table1113[[#This Row],[Sum of Some college or associate''s degree]]/Table1113[[#This Row],[Sum]]</f>
        <v>0.25868512647836706</v>
      </c>
      <c r="BF66" s="1">
        <f>Table1113[[#This Row],[Sum of Bachelor''s degree or higher]]/Table1113[[#This Row],[Sum]]</f>
        <v>0.33231840190090689</v>
      </c>
      <c r="BG6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2.7999122382820198</v>
      </c>
      <c r="BH66" s="4"/>
      <c r="BI66" s="2">
        <v>251005</v>
      </c>
      <c r="BJ66" s="8">
        <v>0.45910649778224882</v>
      </c>
      <c r="BK66" s="7">
        <v>2.1999999999999997</v>
      </c>
      <c r="BL66" s="7">
        <v>20.6</v>
      </c>
      <c r="BM66" s="38">
        <v>90.8</v>
      </c>
      <c r="BN66" s="38">
        <v>80.5</v>
      </c>
      <c r="BO66" s="38">
        <v>10.3</v>
      </c>
      <c r="BP66" s="38">
        <v>0.4</v>
      </c>
      <c r="BQ66" s="38">
        <v>1.4</v>
      </c>
      <c r="BR66" s="38">
        <v>0.4</v>
      </c>
      <c r="BS66" s="38">
        <v>0.5</v>
      </c>
      <c r="BT66" s="7">
        <v>6.5</v>
      </c>
      <c r="BU66" s="4"/>
      <c r="BV66" s="2">
        <v>25223582</v>
      </c>
      <c r="BW66" s="4">
        <v>46.135775755635834</v>
      </c>
      <c r="BX66" s="2">
        <v>70085</v>
      </c>
      <c r="BY66" s="4">
        <v>93.281000000000006</v>
      </c>
      <c r="BZ66" s="4"/>
      <c r="CA66" s="4">
        <v>69.3</v>
      </c>
      <c r="CB66" s="4">
        <v>45.6</v>
      </c>
      <c r="CC66" s="4">
        <v>57.4</v>
      </c>
      <c r="CD66" s="4">
        <v>46.96</v>
      </c>
      <c r="CE66" s="4">
        <v>6.5</v>
      </c>
      <c r="CF66" s="4">
        <v>16165.61</v>
      </c>
      <c r="CG66" s="4"/>
      <c r="CH66" s="14">
        <v>200</v>
      </c>
      <c r="CI66" s="32">
        <v>97</v>
      </c>
      <c r="CJ66" s="4"/>
      <c r="CK66" s="2">
        <v>715</v>
      </c>
      <c r="CL66" s="2">
        <v>289919</v>
      </c>
      <c r="CM66" s="4">
        <v>130.77872787964699</v>
      </c>
      <c r="CN66" s="8">
        <v>0.53028304906488632</v>
      </c>
      <c r="CO66" s="8"/>
      <c r="CP66" s="3">
        <v>14.1603416959843</v>
      </c>
      <c r="CQ66" s="3">
        <v>0</v>
      </c>
      <c r="CR66" s="3">
        <v>0</v>
      </c>
      <c r="CS66" s="28">
        <v>35.970336702146568</v>
      </c>
      <c r="CT66" s="28">
        <v>16.435740357780382</v>
      </c>
      <c r="CU66" s="28">
        <v>4.0422895105850882</v>
      </c>
      <c r="CV66" s="28">
        <v>15.158327711814913</v>
      </c>
      <c r="CW66" s="28">
        <v>18.435023983133462</v>
      </c>
      <c r="CX66" s="28">
        <v>3.4638364869859606</v>
      </c>
      <c r="CY66" s="28">
        <v>33.774962235986564</v>
      </c>
      <c r="CZ66" s="28">
        <v>11.185835045619793</v>
      </c>
      <c r="DA66" s="28">
        <v>18.64899700860645</v>
      </c>
      <c r="DB66" s="28">
        <v>13.320615203806607</v>
      </c>
      <c r="DC66" s="28">
        <v>17.658512644290358</v>
      </c>
      <c r="DD66" s="28">
        <v>22.039624079727421</v>
      </c>
      <c r="DE66" s="28">
        <v>0</v>
      </c>
      <c r="DF66" s="28">
        <v>0</v>
      </c>
      <c r="DG66" s="28">
        <v>13.296797126424655</v>
      </c>
      <c r="DH66" s="28">
        <v>16.435740357780382</v>
      </c>
      <c r="DI66" s="28"/>
      <c r="DJ66" s="3">
        <v>226.3</v>
      </c>
      <c r="DK66" s="3">
        <v>271.2</v>
      </c>
      <c r="DL66" s="35">
        <v>329.2</v>
      </c>
      <c r="DM66" s="3">
        <v>323.5</v>
      </c>
      <c r="DN66" s="1">
        <v>0.31257594167679215</v>
      </c>
      <c r="DO66" s="1">
        <v>0.14099999999999999</v>
      </c>
      <c r="DP66" s="28"/>
      <c r="DQ66" t="s">
        <v>298</v>
      </c>
      <c r="DR66">
        <v>89</v>
      </c>
      <c r="DS66">
        <v>157</v>
      </c>
      <c r="DT66" s="28"/>
      <c r="DU66" s="2">
        <v>198494</v>
      </c>
      <c r="DV66" s="43">
        <v>70.599999999999994</v>
      </c>
      <c r="DW66" s="43">
        <v>4.0999999999999996</v>
      </c>
      <c r="DX66" s="43">
        <v>3</v>
      </c>
      <c r="DY66" s="43">
        <v>3.1</v>
      </c>
      <c r="DZ66" s="43">
        <v>4.3</v>
      </c>
      <c r="EA66" s="43">
        <v>10.3</v>
      </c>
      <c r="EB66" s="43">
        <v>4.7</v>
      </c>
      <c r="EC6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380.90000000000003</v>
      </c>
      <c r="ED66" s="43">
        <v>0.4</v>
      </c>
      <c r="EE66" s="43">
        <v>14.6</v>
      </c>
      <c r="EF66" s="43">
        <v>24</v>
      </c>
      <c r="EG66" s="43">
        <v>36</v>
      </c>
      <c r="EH66" s="43">
        <v>17.600000000000001</v>
      </c>
      <c r="EI66" s="43">
        <v>4.5</v>
      </c>
      <c r="EJ66" s="43">
        <v>2.9</v>
      </c>
      <c r="EK66" s="2">
        <v>122334</v>
      </c>
      <c r="EL66" s="1">
        <v>0.61631082047820085</v>
      </c>
      <c r="EM66" s="28"/>
      <c r="EN66" s="48"/>
      <c r="EO66" s="28"/>
      <c r="EP66" s="28"/>
      <c r="EQ66" s="28"/>
      <c r="ER66" s="28"/>
      <c r="ES66" s="28"/>
      <c r="ET66" s="28"/>
      <c r="EU66" s="28"/>
      <c r="EV66" s="28"/>
      <c r="EW66" s="28"/>
      <c r="EX66" s="28"/>
    </row>
    <row r="67" spans="1:154" x14ac:dyDescent="0.3">
      <c r="A67" t="s">
        <v>77</v>
      </c>
      <c r="B67" t="s">
        <v>363</v>
      </c>
      <c r="C67" t="s">
        <v>29</v>
      </c>
      <c r="D67" s="2"/>
      <c r="E67" s="2"/>
      <c r="F67" s="2"/>
      <c r="H67" s="2">
        <v>520378</v>
      </c>
      <c r="I67" s="12">
        <v>8.1699999999999995E-2</v>
      </c>
      <c r="K67" s="2">
        <v>320901</v>
      </c>
      <c r="L67" s="51">
        <v>195.96388129983615</v>
      </c>
      <c r="M67" s="51">
        <v>1.6050097529409402</v>
      </c>
      <c r="N67" s="51">
        <v>1637.5517665370323</v>
      </c>
      <c r="O67" s="51"/>
      <c r="P67" s="51"/>
      <c r="Q67" s="2">
        <v>118366</v>
      </c>
      <c r="R67" s="2">
        <v>104662</v>
      </c>
      <c r="S67" s="2">
        <f>Table1113[[#This Row],[Sum of Biden]]+Table1113[[#This Row],[Sum of Trump]]</f>
        <v>223028</v>
      </c>
      <c r="T67" s="2">
        <v>227082</v>
      </c>
      <c r="U67" s="1">
        <f>Table1113[[#This Row],[Total with Other]]/Table1113[[#This Row],[Sum of Population (2020)]]</f>
        <v>0.43637893992443955</v>
      </c>
      <c r="V67" s="1">
        <f>Table1113[[#This Row],[Total with Other]]/(Table1113[[#This Row],[18+]]*Table1113[[#This Row],[Sum of Population (2020)]])</f>
        <v>0.58571727035664267</v>
      </c>
      <c r="W67" s="1">
        <f>Table1113[[#This Row],[Sum of Biden]]/Table1113[[#This Row],[2 Party Vote]]</f>
        <v>0.53072259985293324</v>
      </c>
      <c r="X67" s="1">
        <f>Table1113[[#This Row],[Sum of Trump]]/Table1113[[#This Row],[2 Party Vote]]</f>
        <v>0.46927740014706676</v>
      </c>
      <c r="Y67" s="1">
        <f>Table1113[[#This Row],[Trump %]]-Table1113[[#This Row],[Biden %]]</f>
        <v>-6.1445199705866482E-2</v>
      </c>
      <c r="Z67" s="1">
        <v>-1.35E-2</v>
      </c>
      <c r="AB67" s="1">
        <v>0.443416132119344</v>
      </c>
      <c r="AC67" s="1">
        <v>0.12699230174988183</v>
      </c>
      <c r="AD67" s="1">
        <v>0.32154895095488278</v>
      </c>
      <c r="AE67" s="1">
        <v>2.1267232665485473E-2</v>
      </c>
      <c r="AF67" s="1">
        <v>1.8117599129863292E-2</v>
      </c>
      <c r="AG67" s="1">
        <v>3.4359638570423809E-3</v>
      </c>
      <c r="AH67" s="1">
        <v>6.2435383509679499E-3</v>
      </c>
      <c r="AI67" s="1">
        <v>5.8978281172532274E-2</v>
      </c>
      <c r="AJ6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1.596627374757271</v>
      </c>
      <c r="AK6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1.6115583643762115</v>
      </c>
      <c r="AL67" s="4"/>
      <c r="AM67" s="1">
        <v>7.4019270607135576E-2</v>
      </c>
      <c r="AN67" s="1">
        <v>0.12894472863956585</v>
      </c>
      <c r="AO67" s="1">
        <v>5.2002582737932811E-2</v>
      </c>
      <c r="AP67" s="1">
        <f>SUM(Table1113[[#This Row],[0 to 5]:[14 to 17]])</f>
        <v>0.25496658198463423</v>
      </c>
      <c r="AQ67" s="1">
        <v>0.74503341801536571</v>
      </c>
      <c r="AR67" s="1">
        <v>0.11191672207510694</v>
      </c>
      <c r="AS67" s="1">
        <v>0.2923105896098605</v>
      </c>
      <c r="AT67" s="1">
        <v>0.21817601820215304</v>
      </c>
      <c r="AU67" s="1">
        <v>0.12263008812824523</v>
      </c>
      <c r="AV67" s="38">
        <v>32.9</v>
      </c>
      <c r="AX67" s="2">
        <v>32420</v>
      </c>
      <c r="AY67" s="2">
        <v>90508</v>
      </c>
      <c r="AZ67" s="2">
        <v>128574</v>
      </c>
      <c r="BA67" s="2">
        <v>78997</v>
      </c>
      <c r="BB67" s="2">
        <f>SUM(Table1113[[#This Row],[Sum of Less than a high school diploma]:[Sum of Bachelor''s degree or higher]])</f>
        <v>330499</v>
      </c>
      <c r="BC67" s="1">
        <f>Table1113[[#This Row],[Sum of Less than a high school diploma]]/Table1113[[#This Row],[Sum]]</f>
        <v>9.8094094081979069E-2</v>
      </c>
      <c r="BD67" s="1">
        <f>Table1113[[#This Row],[Sum of High school diploma only]]/Table1113[[#This Row],[Sum]]</f>
        <v>0.27385256838901179</v>
      </c>
      <c r="BE67" s="1">
        <f>Table1113[[#This Row],[Sum of Some college or associate''s degree]]/Table1113[[#This Row],[Sum]]</f>
        <v>0.38902992142185</v>
      </c>
      <c r="BF67" s="1">
        <f>Table1113[[#This Row],[Sum of Bachelor''s degree or higher]]/Table1113[[#This Row],[Sum]]</f>
        <v>0.23902341610715919</v>
      </c>
      <c r="BG6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2.7689826595541893</v>
      </c>
      <c r="BH67" s="4"/>
      <c r="BI67" s="2">
        <v>233205</v>
      </c>
      <c r="BJ67" s="8">
        <v>0.44814538662280112</v>
      </c>
      <c r="BK67" s="7">
        <v>4.5</v>
      </c>
      <c r="BL67" s="7">
        <v>24.8</v>
      </c>
      <c r="BM67" s="38">
        <v>89.9</v>
      </c>
      <c r="BN67" s="38">
        <v>80.400000000000006</v>
      </c>
      <c r="BO67" s="38">
        <v>9.4</v>
      </c>
      <c r="BP67" s="38">
        <v>0.5</v>
      </c>
      <c r="BQ67" s="38">
        <v>3.9</v>
      </c>
      <c r="BR67" s="38">
        <v>0.1</v>
      </c>
      <c r="BS67" s="38">
        <v>1.5</v>
      </c>
      <c r="BT67" s="7">
        <v>4.2</v>
      </c>
      <c r="BU67" s="4"/>
      <c r="BV67" s="2">
        <v>18968545</v>
      </c>
      <c r="BW67" s="4">
        <v>36.451473736399308</v>
      </c>
      <c r="BX67" s="2">
        <v>40972</v>
      </c>
      <c r="BY67" s="4">
        <v>89.796000000000006</v>
      </c>
      <c r="BZ67" s="4"/>
      <c r="CA67" s="4">
        <v>73.3</v>
      </c>
      <c r="CB67" s="4">
        <v>50.6</v>
      </c>
      <c r="CC67" s="4">
        <v>61.9</v>
      </c>
      <c r="CD67" s="4">
        <v>47.93</v>
      </c>
      <c r="CE67" s="4">
        <v>1.2</v>
      </c>
      <c r="CF67" s="4">
        <v>16504.77</v>
      </c>
      <c r="CG67" s="4"/>
      <c r="CH67" s="14">
        <v>311</v>
      </c>
      <c r="CI67" s="32">
        <v>114</v>
      </c>
      <c r="CJ67" s="4"/>
      <c r="CK67" s="2">
        <v>718</v>
      </c>
      <c r="CL67" s="2">
        <v>270725</v>
      </c>
      <c r="CM67" s="4">
        <v>137.97662468436405</v>
      </c>
      <c r="CN67" s="8">
        <v>0.52024682058042426</v>
      </c>
      <c r="CO67" s="8"/>
      <c r="CP67" s="3">
        <v>16.445466759176192</v>
      </c>
      <c r="CQ67" s="3">
        <v>0</v>
      </c>
      <c r="CR67" s="3">
        <v>1.3175043163032751</v>
      </c>
      <c r="CS67" s="28">
        <v>0</v>
      </c>
      <c r="CT67" s="28">
        <v>18.469517950428557</v>
      </c>
      <c r="CU67" s="28">
        <v>4.3190014595486206</v>
      </c>
      <c r="CV67" s="28">
        <v>11.842717085362874</v>
      </c>
      <c r="CW67" s="28">
        <v>13.88585608439992</v>
      </c>
      <c r="CX67" s="28">
        <v>20.086770668927773</v>
      </c>
      <c r="CY67" s="28">
        <v>15.56281780875336</v>
      </c>
      <c r="CZ67" s="28">
        <v>8.9436744271060622</v>
      </c>
      <c r="DA67" s="28">
        <v>22.996397010802699</v>
      </c>
      <c r="DB67" s="28">
        <v>15.94489567313024</v>
      </c>
      <c r="DC67" s="28">
        <v>13.455479546133349</v>
      </c>
      <c r="DD67" s="28">
        <v>25.03975635006746</v>
      </c>
      <c r="DE67" s="28">
        <v>0</v>
      </c>
      <c r="DF67" s="28">
        <v>0</v>
      </c>
      <c r="DG67" s="28">
        <v>11.069824716033841</v>
      </c>
      <c r="DH67" s="28">
        <v>18.469517950428557</v>
      </c>
      <c r="DI67" s="28"/>
      <c r="DJ67" s="3">
        <v>163.19999999999999</v>
      </c>
      <c r="DK67" s="3">
        <v>189.8</v>
      </c>
      <c r="DL67" s="35">
        <v>217.9</v>
      </c>
      <c r="DM67" s="3">
        <v>220.9</v>
      </c>
      <c r="DN67" s="1">
        <v>0.25103258375401571</v>
      </c>
      <c r="DO67" s="1">
        <v>0.14299999999999999</v>
      </c>
      <c r="DP67" s="28"/>
      <c r="DQ67" t="s">
        <v>298</v>
      </c>
      <c r="DR67">
        <v>110</v>
      </c>
      <c r="DS67">
        <v>222</v>
      </c>
      <c r="DT67" s="28"/>
      <c r="DU67" s="2">
        <v>189938</v>
      </c>
      <c r="DV67" s="43">
        <v>67.400000000000006</v>
      </c>
      <c r="DW67" s="43">
        <v>2.4</v>
      </c>
      <c r="DX67" s="43">
        <v>2.6</v>
      </c>
      <c r="DY67" s="43">
        <v>3.1</v>
      </c>
      <c r="DZ67" s="43">
        <v>4.9000000000000004</v>
      </c>
      <c r="EA67" s="43">
        <v>7.6</v>
      </c>
      <c r="EB67" s="43">
        <v>12</v>
      </c>
      <c r="EC6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403.20000000000005</v>
      </c>
      <c r="ED67" s="43">
        <v>0.3</v>
      </c>
      <c r="EE67" s="43">
        <v>11.5</v>
      </c>
      <c r="EF67" s="43">
        <v>19</v>
      </c>
      <c r="EG67" s="43">
        <v>34.700000000000003</v>
      </c>
      <c r="EH67" s="43">
        <v>25.2</v>
      </c>
      <c r="EI67" s="43">
        <v>7</v>
      </c>
      <c r="EJ67" s="43">
        <v>2.2999999999999998</v>
      </c>
      <c r="EK67" s="2">
        <v>108773</v>
      </c>
      <c r="EL67" s="1">
        <v>0.57267634701850079</v>
      </c>
      <c r="EM67" s="28"/>
      <c r="EN67" s="48"/>
      <c r="EO67" s="28"/>
      <c r="EP67" s="28"/>
      <c r="EQ67" s="28"/>
      <c r="ER67" s="28"/>
      <c r="ES67" s="28"/>
      <c r="ET67" s="28"/>
      <c r="EU67" s="28"/>
      <c r="EV67" s="28"/>
      <c r="EW67" s="28"/>
      <c r="EX67" s="28"/>
    </row>
    <row r="68" spans="1:154" x14ac:dyDescent="0.3">
      <c r="A68" t="s">
        <v>54</v>
      </c>
      <c r="B68" t="s">
        <v>364</v>
      </c>
      <c r="C68" t="s">
        <v>12</v>
      </c>
      <c r="D68" s="2"/>
      <c r="E68" s="2"/>
      <c r="F68" s="2"/>
      <c r="H68" s="2">
        <v>1008654</v>
      </c>
      <c r="I68" s="12">
        <v>8.4000000000000005E-2</v>
      </c>
      <c r="K68" s="2">
        <v>717589</v>
      </c>
      <c r="L68" s="51">
        <v>159.11121325658652</v>
      </c>
      <c r="M68" s="51">
        <v>1.2458192856491999</v>
      </c>
      <c r="N68" s="51">
        <v>4509.9838365433043</v>
      </c>
      <c r="O68" s="51"/>
      <c r="P68" s="51"/>
      <c r="Q68" s="2">
        <v>193025</v>
      </c>
      <c r="R68" s="2">
        <v>164464</v>
      </c>
      <c r="S68" s="2">
        <f>Table1113[[#This Row],[Sum of Biden]]+Table1113[[#This Row],[Sum of Trump]]</f>
        <v>357489</v>
      </c>
      <c r="T68" s="2">
        <v>364809</v>
      </c>
      <c r="U68" s="1">
        <f>Table1113[[#This Row],[Total with Other]]/Table1113[[#This Row],[Sum of Population (2020)]]</f>
        <v>0.36167902967717375</v>
      </c>
      <c r="V68" s="1">
        <f>Table1113[[#This Row],[Total with Other]]/(Table1113[[#This Row],[18+]]*Table1113[[#This Row],[Sum of Population (2020)]])</f>
        <v>0.50574424224107939</v>
      </c>
      <c r="W68" s="1">
        <f>Table1113[[#This Row],[Sum of Biden]]/Table1113[[#This Row],[2 Party Vote]]</f>
        <v>0.53994668367418297</v>
      </c>
      <c r="X68" s="1">
        <f>Table1113[[#This Row],[Sum of Trump]]/Table1113[[#This Row],[2 Party Vote]]</f>
        <v>0.46005331632581703</v>
      </c>
      <c r="Y68" s="1">
        <f>Table1113[[#This Row],[Trump %]]-Table1113[[#This Row],[Biden %]]</f>
        <v>-7.989336734836594E-2</v>
      </c>
      <c r="Z68" s="1">
        <v>0.29160000000000003</v>
      </c>
      <c r="AB68" s="1">
        <v>0.26955626012487932</v>
      </c>
      <c r="AC68" s="1">
        <v>0.53610355979354662</v>
      </c>
      <c r="AD68" s="1">
        <v>4.3914959936707729E-2</v>
      </c>
      <c r="AE68" s="1">
        <v>0.10872410162454121</v>
      </c>
      <c r="AF68" s="1">
        <v>6.021886593420539E-3</v>
      </c>
      <c r="AG68" s="1">
        <v>1.2224211672188878E-3</v>
      </c>
      <c r="AH68" s="1">
        <v>5.164308077893906E-3</v>
      </c>
      <c r="AI68" s="1">
        <v>2.9292502681791774E-2</v>
      </c>
      <c r="AJ6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1.5844787777931004</v>
      </c>
      <c r="AK6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1.5864943499662685</v>
      </c>
      <c r="AL68" s="4"/>
      <c r="AM68" s="1">
        <v>7.3313544585160026E-2</v>
      </c>
      <c r="AN68" s="1">
        <v>0.14834819472286831</v>
      </c>
      <c r="AO68" s="1">
        <v>6.3196100942444086E-2</v>
      </c>
      <c r="AP68" s="1">
        <f>SUM(Table1113[[#This Row],[0 to 5]:[14 to 17]])</f>
        <v>0.28485784025047245</v>
      </c>
      <c r="AQ68" s="1">
        <v>0.71514215974952755</v>
      </c>
      <c r="AR68" s="1">
        <v>9.5510452543686938E-2</v>
      </c>
      <c r="AS68" s="1">
        <v>0.28176659191357989</v>
      </c>
      <c r="AT68" s="1">
        <v>0.21415569660160966</v>
      </c>
      <c r="AU68" s="1">
        <v>0.12370941869065111</v>
      </c>
      <c r="AV68" s="38">
        <v>32.799999999999997</v>
      </c>
      <c r="AX68" s="2">
        <v>138814</v>
      </c>
      <c r="AY68" s="2">
        <v>138139</v>
      </c>
      <c r="AZ68" s="2">
        <v>199363</v>
      </c>
      <c r="BA68" s="2">
        <v>134611</v>
      </c>
      <c r="BB68" s="2">
        <f>SUM(Table1113[[#This Row],[Sum of Less than a high school diploma]:[Sum of Bachelor''s degree or higher]])</f>
        <v>610927</v>
      </c>
      <c r="BC68" s="1">
        <f>Table1113[[#This Row],[Sum of Less than a high school diploma]]/Table1113[[#This Row],[Sum]]</f>
        <v>0.22721863659651645</v>
      </c>
      <c r="BD68" s="1">
        <f>Table1113[[#This Row],[Sum of High school diploma only]]/Table1113[[#This Row],[Sum]]</f>
        <v>0.22611375827226493</v>
      </c>
      <c r="BE68" s="1">
        <f>Table1113[[#This Row],[Sum of Some college or associate''s degree]]/Table1113[[#This Row],[Sum]]</f>
        <v>0.32632867756704154</v>
      </c>
      <c r="BF68" s="1">
        <f>Table1113[[#This Row],[Sum of Bachelor''s degree or higher]]/Table1113[[#This Row],[Sum]]</f>
        <v>0.22033892756417706</v>
      </c>
      <c r="BG6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2.5397878960988791</v>
      </c>
      <c r="BH68" s="4"/>
      <c r="BI68" s="2">
        <v>397002</v>
      </c>
      <c r="BJ68" s="8">
        <v>0.39359582175850194</v>
      </c>
      <c r="BK68" s="7">
        <v>2.8</v>
      </c>
      <c r="BL68" s="7">
        <v>23.3</v>
      </c>
      <c r="BM68" s="38">
        <v>90.2</v>
      </c>
      <c r="BN68" s="38">
        <v>78.3</v>
      </c>
      <c r="BO68" s="38">
        <v>11.9</v>
      </c>
      <c r="BP68" s="38">
        <v>0.9</v>
      </c>
      <c r="BQ68" s="38">
        <v>1.5</v>
      </c>
      <c r="BR68" s="38">
        <v>0.4</v>
      </c>
      <c r="BS68" s="38">
        <v>1.2</v>
      </c>
      <c r="BT68" s="7">
        <v>5.6</v>
      </c>
      <c r="BU68" s="4"/>
      <c r="BV68" s="2">
        <v>41216318</v>
      </c>
      <c r="BW68" s="4">
        <v>40.862692261171816</v>
      </c>
      <c r="BX68" s="2">
        <v>48495</v>
      </c>
      <c r="BY68" s="4">
        <v>99.835999999999999</v>
      </c>
      <c r="BZ68" s="4"/>
      <c r="CA68" s="4">
        <v>76.3</v>
      </c>
      <c r="CB68" s="4">
        <v>53.7</v>
      </c>
      <c r="CC68" s="4">
        <v>65</v>
      </c>
      <c r="CD68" s="4">
        <v>10.99</v>
      </c>
      <c r="CE68" s="4">
        <v>0</v>
      </c>
      <c r="CF68" s="4">
        <v>19368.97</v>
      </c>
      <c r="CG68" s="4"/>
      <c r="CH68" s="14">
        <v>229</v>
      </c>
      <c r="CI68" s="32">
        <v>103</v>
      </c>
      <c r="CJ68" s="4"/>
      <c r="CK68" s="2">
        <v>725</v>
      </c>
      <c r="CL68" s="2">
        <v>432774</v>
      </c>
      <c r="CM68" s="4">
        <v>71.877968064370933</v>
      </c>
      <c r="CN68" s="8">
        <v>0.4290609069115871</v>
      </c>
      <c r="CO68" s="8"/>
      <c r="CP68" s="3">
        <v>36.469475480178197</v>
      </c>
      <c r="CQ68" s="3">
        <v>1.8282557546842599</v>
      </c>
      <c r="CR68" s="3">
        <v>0</v>
      </c>
      <c r="CS68" s="28">
        <v>0</v>
      </c>
      <c r="CT68" s="28">
        <v>54.837863328555997</v>
      </c>
      <c r="CU68" s="28">
        <v>29.214267812121399</v>
      </c>
      <c r="CV68" s="28">
        <v>21.230796622242099</v>
      </c>
      <c r="CW68" s="28">
        <v>28.529785919945699</v>
      </c>
      <c r="CX68" s="28">
        <v>0</v>
      </c>
      <c r="CY68" s="28">
        <v>14.792890399390799</v>
      </c>
      <c r="CZ68" s="28">
        <v>11.0701987380166</v>
      </c>
      <c r="DA68" s="28">
        <v>15.761926865300101</v>
      </c>
      <c r="DB68" s="28">
        <v>31.154357108534199</v>
      </c>
      <c r="DC68" s="28">
        <v>6.5605616561349196</v>
      </c>
      <c r="DD68" s="28">
        <v>16.0801909604182</v>
      </c>
      <c r="DE68" s="28">
        <v>0</v>
      </c>
      <c r="DF68" s="28">
        <v>11.288742775455001</v>
      </c>
      <c r="DG68" s="28">
        <v>42.968521678346299</v>
      </c>
      <c r="DH68" s="28">
        <v>54.837863328555997</v>
      </c>
      <c r="DI68" s="28"/>
      <c r="DJ68" s="3">
        <v>314</v>
      </c>
      <c r="DK68" s="3">
        <v>370</v>
      </c>
      <c r="DL68" s="35">
        <v>410</v>
      </c>
      <c r="DM68" s="3">
        <v>399</v>
      </c>
      <c r="DN68" s="1">
        <v>0.23414634146341462</v>
      </c>
      <c r="DO68" s="1">
        <v>0.03</v>
      </c>
      <c r="DP68" s="28"/>
      <c r="DQ68" t="s">
        <v>297</v>
      </c>
      <c r="DR68">
        <v>49</v>
      </c>
      <c r="DS68">
        <v>80</v>
      </c>
      <c r="DT68" s="28"/>
      <c r="DU68" s="2">
        <v>314421</v>
      </c>
      <c r="DV68" s="43">
        <v>68.5</v>
      </c>
      <c r="DW68" s="43">
        <v>2.5</v>
      </c>
      <c r="DX68" s="43">
        <v>2.4</v>
      </c>
      <c r="DY68" s="43">
        <v>7.1</v>
      </c>
      <c r="DZ68" s="43">
        <v>6.8</v>
      </c>
      <c r="EA68" s="43">
        <v>8.9</v>
      </c>
      <c r="EB68" s="43">
        <v>3.8</v>
      </c>
      <c r="EC6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447.90000000000003</v>
      </c>
      <c r="ED68" s="43">
        <v>0.2</v>
      </c>
      <c r="EE68" s="43">
        <v>7.1</v>
      </c>
      <c r="EF68" s="43">
        <v>14.5</v>
      </c>
      <c r="EG68" s="43">
        <v>28.4</v>
      </c>
      <c r="EH68" s="43">
        <v>28.3</v>
      </c>
      <c r="EI68" s="43">
        <v>16.3</v>
      </c>
      <c r="EJ68" s="43">
        <v>5.3</v>
      </c>
      <c r="EK68" s="2">
        <v>170035</v>
      </c>
      <c r="EL68" s="1">
        <v>0.54078767003476236</v>
      </c>
      <c r="EM68" s="28"/>
      <c r="EN68" s="48"/>
      <c r="EO68" s="28"/>
      <c r="EP68" s="28"/>
      <c r="EQ68" s="28"/>
      <c r="ER68" s="28"/>
      <c r="ES68" s="28"/>
      <c r="ET68" s="28"/>
      <c r="EU68" s="28"/>
      <c r="EV68" s="28"/>
      <c r="EW68" s="28"/>
      <c r="EX68" s="28"/>
    </row>
    <row r="69" spans="1:154" x14ac:dyDescent="0.3">
      <c r="A69" t="s">
        <v>107</v>
      </c>
      <c r="B69" t="s">
        <v>365</v>
      </c>
      <c r="C69" t="s">
        <v>24</v>
      </c>
      <c r="D69" s="2"/>
      <c r="E69" s="2"/>
      <c r="F69" s="2"/>
      <c r="H69" s="2">
        <v>1087592</v>
      </c>
      <c r="I69" s="12">
        <v>9.4500000000000001E-2</v>
      </c>
      <c r="K69" s="2">
        <v>605666</v>
      </c>
      <c r="L69" s="51">
        <v>274.3586696154577</v>
      </c>
      <c r="M69" s="51">
        <v>6.1380303692526761</v>
      </c>
      <c r="N69" s="51">
        <v>2207.5701156041619</v>
      </c>
      <c r="O69" s="51"/>
      <c r="P69" s="51"/>
      <c r="Q69" s="2">
        <v>273224</v>
      </c>
      <c r="R69" s="2">
        <v>309126</v>
      </c>
      <c r="S69" s="2">
        <f>Table1113[[#This Row],[Sum of Biden]]+Table1113[[#This Row],[Sum of Trump]]</f>
        <v>582350</v>
      </c>
      <c r="T69" s="2">
        <v>594070</v>
      </c>
      <c r="U69" s="1">
        <f>Table1113[[#This Row],[Total with Other]]/Table1113[[#This Row],[Sum of Population (2020)]]</f>
        <v>0.54622505498385421</v>
      </c>
      <c r="V69" s="1">
        <f>Table1113[[#This Row],[Total with Other]]/(Table1113[[#This Row],[18+]]*Table1113[[#This Row],[Sum of Population (2020)]])</f>
        <v>0.71653949790249938</v>
      </c>
      <c r="W69" s="1">
        <f>Table1113[[#This Row],[Sum of Biden]]/Table1113[[#This Row],[2 Party Vote]]</f>
        <v>0.46917489482270114</v>
      </c>
      <c r="X69" s="1">
        <f>Table1113[[#This Row],[Sum of Trump]]/Table1113[[#This Row],[2 Party Vote]]</f>
        <v>0.53082510517729886</v>
      </c>
      <c r="Y69" s="1">
        <f>Table1113[[#This Row],[Trump %]]-Table1113[[#This Row],[Biden %]]</f>
        <v>6.1650210354597723E-2</v>
      </c>
      <c r="Z69" s="1">
        <v>2.7799999999999998E-2</v>
      </c>
      <c r="AB69" s="1">
        <v>0.75718467954894852</v>
      </c>
      <c r="AC69" s="1">
        <v>0.10175782830326079</v>
      </c>
      <c r="AD69" s="1">
        <v>6.6898248607933863E-2</v>
      </c>
      <c r="AE69" s="1">
        <v>2.7719953806206739E-2</v>
      </c>
      <c r="AF69" s="1">
        <v>2.7602262613185828E-3</v>
      </c>
      <c r="AG69" s="1">
        <v>2.7399980875181132E-4</v>
      </c>
      <c r="AH69" s="1">
        <v>3.162031349991541E-3</v>
      </c>
      <c r="AI69" s="1">
        <v>4.0243032313588181E-2</v>
      </c>
      <c r="AJ6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1.3646294156570988</v>
      </c>
      <c r="AK6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1.3644839180100103</v>
      </c>
      <c r="AL69" s="4"/>
      <c r="AM69" s="1">
        <v>6.1854077632053195E-2</v>
      </c>
      <c r="AN69" s="1">
        <v>0.12107205643292705</v>
      </c>
      <c r="AO69" s="1">
        <v>5.4764102714988709E-2</v>
      </c>
      <c r="AP69" s="1">
        <f>SUM(Table1113[[#This Row],[0 to 5]:[14 to 17]])</f>
        <v>0.23769023677996898</v>
      </c>
      <c r="AQ69" s="1">
        <v>0.76230976322003108</v>
      </c>
      <c r="AR69" s="1">
        <v>0.10098180199927914</v>
      </c>
      <c r="AS69" s="1">
        <v>0.27221697107003362</v>
      </c>
      <c r="AT69" s="1">
        <v>0.24192436134138537</v>
      </c>
      <c r="AU69" s="1">
        <v>0.14718662880933292</v>
      </c>
      <c r="AV69" s="38">
        <v>36.200000000000003</v>
      </c>
      <c r="AX69" s="2">
        <v>57759</v>
      </c>
      <c r="AY69" s="2">
        <v>188949</v>
      </c>
      <c r="AZ69" s="2">
        <v>219139</v>
      </c>
      <c r="BA69" s="2">
        <v>237193</v>
      </c>
      <c r="BB69" s="2">
        <f>SUM(Table1113[[#This Row],[Sum of Less than a high school diploma]:[Sum of Bachelor''s degree or higher]])</f>
        <v>703040</v>
      </c>
      <c r="BC69" s="1">
        <f>Table1113[[#This Row],[Sum of Less than a high school diploma]]/Table1113[[#This Row],[Sum]]</f>
        <v>8.2156065088757391E-2</v>
      </c>
      <c r="BD69" s="1">
        <f>Table1113[[#This Row],[Sum of High school diploma only]]/Table1113[[#This Row],[Sum]]</f>
        <v>0.2687599567592171</v>
      </c>
      <c r="BE69" s="1">
        <f>Table1113[[#This Row],[Sum of Some college or associate''s degree]]/Table1113[[#This Row],[Sum]]</f>
        <v>0.31170203686845699</v>
      </c>
      <c r="BF69" s="1">
        <f>Table1113[[#This Row],[Sum of Bachelor''s degree or higher]]/Table1113[[#This Row],[Sum]]</f>
        <v>0.33738194128356852</v>
      </c>
      <c r="BG6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2.9043098543468364</v>
      </c>
      <c r="BH69" s="4"/>
      <c r="BI69" s="2">
        <v>532509</v>
      </c>
      <c r="BJ69" s="8">
        <v>0.48962202737791377</v>
      </c>
      <c r="BK69" s="7">
        <v>4</v>
      </c>
      <c r="BL69" s="7">
        <v>21.8</v>
      </c>
      <c r="BM69" s="38">
        <v>89.1</v>
      </c>
      <c r="BN69" s="38">
        <v>80.3</v>
      </c>
      <c r="BO69" s="38">
        <v>8.8000000000000007</v>
      </c>
      <c r="BP69" s="38">
        <v>1.4</v>
      </c>
      <c r="BQ69" s="38">
        <v>2.2000000000000002</v>
      </c>
      <c r="BR69" s="38">
        <v>0.4</v>
      </c>
      <c r="BS69" s="38">
        <v>0.7</v>
      </c>
      <c r="BT69" s="7">
        <v>6.2</v>
      </c>
      <c r="BU69" s="4"/>
      <c r="BV69" s="2">
        <v>52787476</v>
      </c>
      <c r="BW69" s="4">
        <v>48.536101773459166</v>
      </c>
      <c r="BX69" s="2">
        <v>54037</v>
      </c>
      <c r="BY69" s="4">
        <v>94.731999999999999</v>
      </c>
      <c r="BZ69" s="4"/>
      <c r="CA69" s="4">
        <v>58.2</v>
      </c>
      <c r="CB69" s="4">
        <v>40.5</v>
      </c>
      <c r="CC69" s="4">
        <v>49.3</v>
      </c>
      <c r="CD69" s="4">
        <v>39.4</v>
      </c>
      <c r="CE69" s="4">
        <v>77.599999999999994</v>
      </c>
      <c r="CF69" s="4">
        <v>14212.02</v>
      </c>
      <c r="CG69" s="4"/>
      <c r="CH69" s="14">
        <v>102</v>
      </c>
      <c r="CI69" s="32">
        <v>64</v>
      </c>
      <c r="CJ69" s="4"/>
      <c r="CK69" s="2">
        <v>1071</v>
      </c>
      <c r="CL69" s="2">
        <v>451391</v>
      </c>
      <c r="CM69" s="4">
        <v>98.474427910466417</v>
      </c>
      <c r="CN69" s="8">
        <v>0.41503707272580159</v>
      </c>
      <c r="CO69" s="8"/>
      <c r="CP69" s="3">
        <v>11.502565554242903</v>
      </c>
      <c r="CQ69" s="3">
        <v>0</v>
      </c>
      <c r="CR69" s="3">
        <v>0</v>
      </c>
      <c r="CS69" s="28">
        <v>34.660049495127957</v>
      </c>
      <c r="CT69" s="28">
        <v>0</v>
      </c>
      <c r="CU69" s="28">
        <v>2.7498164091833956</v>
      </c>
      <c r="CV69" s="28">
        <v>11.723896675276452</v>
      </c>
      <c r="CW69" s="28">
        <v>14.316010906362974</v>
      </c>
      <c r="CX69" s="28">
        <v>5.0478208829645785</v>
      </c>
      <c r="CY69" s="28">
        <v>15.404116306409918</v>
      </c>
      <c r="CZ69" s="28">
        <v>8.7531379393073809</v>
      </c>
      <c r="DA69" s="28">
        <v>16.787021548079011</v>
      </c>
      <c r="DB69" s="28">
        <v>7.7665712093726</v>
      </c>
      <c r="DC69" s="28">
        <v>25.607766747950858</v>
      </c>
      <c r="DD69" s="28">
        <v>18.874544823725707</v>
      </c>
      <c r="DE69" s="28">
        <v>0</v>
      </c>
      <c r="DF69" s="28">
        <v>0</v>
      </c>
      <c r="DG69" s="28">
        <v>1.4465813645289261</v>
      </c>
      <c r="DH69" s="28">
        <v>0</v>
      </c>
      <c r="DI69" s="28"/>
      <c r="DJ69" s="3">
        <v>230.1</v>
      </c>
      <c r="DK69" s="3">
        <v>267.7</v>
      </c>
      <c r="DL69" s="35">
        <v>297.7</v>
      </c>
      <c r="DM69" s="3">
        <v>284.5</v>
      </c>
      <c r="DN69" s="1">
        <v>0.22707423580786024</v>
      </c>
      <c r="DO69" s="1">
        <v>7.0999999999999994E-2</v>
      </c>
      <c r="DP69" s="28"/>
      <c r="DQ69" t="s">
        <v>298</v>
      </c>
      <c r="DR69">
        <v>90</v>
      </c>
      <c r="DS69">
        <v>158</v>
      </c>
      <c r="DT69" s="28"/>
      <c r="DU69" s="2">
        <v>403507</v>
      </c>
      <c r="DV69" s="43">
        <v>69</v>
      </c>
      <c r="DW69" s="43">
        <v>5.7</v>
      </c>
      <c r="DX69" s="43">
        <v>3.3</v>
      </c>
      <c r="DY69" s="43">
        <v>2.9</v>
      </c>
      <c r="DZ69" s="43">
        <v>3.8</v>
      </c>
      <c r="EA69" s="43">
        <v>10</v>
      </c>
      <c r="EB69" s="43">
        <v>5.3</v>
      </c>
      <c r="EC6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470.9</v>
      </c>
      <c r="ED69" s="43">
        <v>0.2</v>
      </c>
      <c r="EE69" s="43">
        <v>6.8</v>
      </c>
      <c r="EF69" s="43">
        <v>12.7</v>
      </c>
      <c r="EG69" s="43">
        <v>27.5</v>
      </c>
      <c r="EH69" s="43">
        <v>23.1</v>
      </c>
      <c r="EI69" s="43">
        <v>15.1</v>
      </c>
      <c r="EJ69" s="43">
        <v>14.7</v>
      </c>
      <c r="EK69" s="2">
        <v>297040</v>
      </c>
      <c r="EL69" s="1">
        <v>0.73614584133608585</v>
      </c>
      <c r="EM69" s="28"/>
      <c r="EN69" s="48"/>
      <c r="EO69" s="28"/>
      <c r="EP69" s="28"/>
      <c r="EQ69" s="28"/>
      <c r="ER69" s="28"/>
      <c r="ES69" s="28"/>
      <c r="ET69" s="28"/>
      <c r="EU69" s="28"/>
      <c r="EV69" s="28"/>
      <c r="EW69" s="28"/>
      <c r="EX69" s="28"/>
    </row>
    <row r="70" spans="1:154" x14ac:dyDescent="0.3">
      <c r="A70" t="s">
        <v>116</v>
      </c>
      <c r="B70" t="s">
        <v>366</v>
      </c>
      <c r="C70" t="s">
        <v>29</v>
      </c>
      <c r="D70" s="2"/>
      <c r="E70" s="2"/>
      <c r="F70" s="2"/>
      <c r="H70" s="2">
        <v>776566</v>
      </c>
      <c r="I70" s="12">
        <v>7.2900000000000006E-2</v>
      </c>
      <c r="K70" s="2">
        <v>338928</v>
      </c>
      <c r="L70" s="51">
        <v>169.30731455126434</v>
      </c>
      <c r="M70" s="51">
        <v>2.1741587219709126</v>
      </c>
      <c r="N70" s="51">
        <v>2001.8508999348426</v>
      </c>
      <c r="O70" s="51"/>
      <c r="P70" s="51"/>
      <c r="Q70" s="2">
        <v>204696</v>
      </c>
      <c r="R70" s="2">
        <v>195489</v>
      </c>
      <c r="S70" s="2">
        <f>Table1113[[#This Row],[Sum of Biden]]+Table1113[[#This Row],[Sum of Trump]]</f>
        <v>400185</v>
      </c>
      <c r="T70" s="2">
        <v>405611</v>
      </c>
      <c r="U70" s="1">
        <f>Table1113[[#This Row],[Total with Other]]/Table1113[[#This Row],[Sum of Population (2020)]]</f>
        <v>0.52231362176556795</v>
      </c>
      <c r="V70" s="1">
        <f>Table1113[[#This Row],[Total with Other]]/(Table1113[[#This Row],[18+]]*Table1113[[#This Row],[Sum of Population (2020)]])</f>
        <v>0.67097372917945253</v>
      </c>
      <c r="W70" s="1">
        <f>Table1113[[#This Row],[Sum of Biden]]/Table1113[[#This Row],[2 Party Vote]]</f>
        <v>0.51150342966378048</v>
      </c>
      <c r="X70" s="1">
        <f>Table1113[[#This Row],[Sum of Trump]]/Table1113[[#This Row],[2 Party Vote]]</f>
        <v>0.48849657033621952</v>
      </c>
      <c r="Y70" s="1">
        <f>Table1113[[#This Row],[Trump %]]-Table1113[[#This Row],[Biden %]]</f>
        <v>-2.3006859327560969E-2</v>
      </c>
      <c r="Z70" s="1">
        <v>-1.35E-2</v>
      </c>
      <c r="AB70" s="1">
        <v>0.55141739401415979</v>
      </c>
      <c r="AC70" s="1">
        <v>9.9526633924225366E-2</v>
      </c>
      <c r="AD70" s="1">
        <v>0.26350110615195615</v>
      </c>
      <c r="AE70" s="1">
        <v>4.0395793789581309E-2</v>
      </c>
      <c r="AF70" s="1">
        <v>3.690607108732548E-3</v>
      </c>
      <c r="AG70" s="1">
        <v>3.2836874135617577E-4</v>
      </c>
      <c r="AH70" s="1">
        <v>4.5701202473453642E-3</v>
      </c>
      <c r="AI70" s="1">
        <v>3.656997602264328E-2</v>
      </c>
      <c r="AJ7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1.5698057524749154</v>
      </c>
      <c r="AK7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1.5692199936717222</v>
      </c>
      <c r="AL70" s="4"/>
      <c r="AM70" s="1">
        <v>5.6096970508623861E-2</v>
      </c>
      <c r="AN70" s="1">
        <v>0.11265236953459204</v>
      </c>
      <c r="AO70" s="1">
        <v>5.280941993339909E-2</v>
      </c>
      <c r="AP70" s="1">
        <f>SUM(Table1113[[#This Row],[0 to 5]:[14 to 17]])</f>
        <v>0.22155875997661501</v>
      </c>
      <c r="AQ70" s="1">
        <v>0.77844124002338499</v>
      </c>
      <c r="AR70" s="1">
        <v>9.855311718514588E-2</v>
      </c>
      <c r="AS70" s="1">
        <v>0.24943919769858583</v>
      </c>
      <c r="AT70" s="1">
        <v>0.26518802007813891</v>
      </c>
      <c r="AU70" s="1">
        <v>0.16526090506151442</v>
      </c>
      <c r="AV70" s="38">
        <v>39.200000000000003</v>
      </c>
      <c r="AX70" s="2">
        <v>65056</v>
      </c>
      <c r="AY70" s="2">
        <v>140357</v>
      </c>
      <c r="AZ70" s="2">
        <v>159791</v>
      </c>
      <c r="BA70" s="2">
        <v>156456</v>
      </c>
      <c r="BB70" s="2">
        <f>SUM(Table1113[[#This Row],[Sum of Less than a high school diploma]:[Sum of Bachelor''s degree or higher]])</f>
        <v>521660</v>
      </c>
      <c r="BC70" s="1">
        <f>Table1113[[#This Row],[Sum of Less than a high school diploma]]/Table1113[[#This Row],[Sum]]</f>
        <v>0.12470958095311122</v>
      </c>
      <c r="BD70" s="1">
        <f>Table1113[[#This Row],[Sum of High school diploma only]]/Table1113[[#This Row],[Sum]]</f>
        <v>0.26905839052256258</v>
      </c>
      <c r="BE70" s="1">
        <f>Table1113[[#This Row],[Sum of Some college or associate''s degree]]/Table1113[[#This Row],[Sum]]</f>
        <v>0.30631254073534486</v>
      </c>
      <c r="BF70" s="1">
        <f>Table1113[[#This Row],[Sum of Bachelor''s degree or higher]]/Table1113[[#This Row],[Sum]]</f>
        <v>0.29991948778898131</v>
      </c>
      <c r="BG7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2.7814419353601965</v>
      </c>
      <c r="BH70" s="4"/>
      <c r="BI70" s="2">
        <v>355155</v>
      </c>
      <c r="BJ70" s="8">
        <v>0.45734039347589256</v>
      </c>
      <c r="BK70" s="7">
        <v>2.8000000000000003</v>
      </c>
      <c r="BL70" s="7">
        <v>22.8</v>
      </c>
      <c r="BM70" s="38">
        <v>90.4</v>
      </c>
      <c r="BN70" s="38">
        <v>81.400000000000006</v>
      </c>
      <c r="BO70" s="38">
        <v>9.1</v>
      </c>
      <c r="BP70" s="38">
        <v>1.1000000000000001</v>
      </c>
      <c r="BQ70" s="38">
        <v>1.5</v>
      </c>
      <c r="BR70" s="38">
        <v>0.2</v>
      </c>
      <c r="BS70" s="38">
        <v>1</v>
      </c>
      <c r="BT70" s="7">
        <v>5.9</v>
      </c>
      <c r="BU70" s="4"/>
      <c r="BV70" s="2">
        <v>35765654</v>
      </c>
      <c r="BW70" s="4">
        <v>46.05616779513911</v>
      </c>
      <c r="BX70" s="2">
        <v>47171</v>
      </c>
      <c r="BY70" s="4">
        <v>90.397999999999996</v>
      </c>
      <c r="BZ70" s="4"/>
      <c r="CA70" s="4">
        <v>69.8</v>
      </c>
      <c r="CB70" s="4">
        <v>49.4</v>
      </c>
      <c r="CC70" s="4">
        <v>59.6</v>
      </c>
      <c r="CD70" s="4">
        <v>43.95</v>
      </c>
      <c r="CE70" s="4">
        <v>7.1</v>
      </c>
      <c r="CF70" s="4">
        <v>16334.9</v>
      </c>
      <c r="CG70" s="4"/>
      <c r="CH70" s="14">
        <v>220</v>
      </c>
      <c r="CI70" s="32">
        <v>102</v>
      </c>
      <c r="CJ70" s="4"/>
      <c r="CK70" s="2">
        <v>1151</v>
      </c>
      <c r="CL70" s="2">
        <v>392664</v>
      </c>
      <c r="CM70" s="4">
        <v>148.21663580429737</v>
      </c>
      <c r="CN70" s="8">
        <v>0.50564150374855454</v>
      </c>
      <c r="CO70" s="8"/>
      <c r="CP70" s="3">
        <v>15.952647739566244</v>
      </c>
      <c r="CQ70" s="3">
        <v>0</v>
      </c>
      <c r="CR70" s="3">
        <v>0</v>
      </c>
      <c r="CS70" s="28">
        <v>0</v>
      </c>
      <c r="CT70" s="28">
        <v>19.140592745223767</v>
      </c>
      <c r="CU70" s="28">
        <v>5.1853077610154248</v>
      </c>
      <c r="CV70" s="28">
        <v>16.844181512045179</v>
      </c>
      <c r="CW70" s="28">
        <v>11.748004056593189</v>
      </c>
      <c r="CX70" s="28">
        <v>17.297793985663919</v>
      </c>
      <c r="CY70" s="28">
        <v>21.914089358998599</v>
      </c>
      <c r="CZ70" s="28">
        <v>13.262855939574424</v>
      </c>
      <c r="DA70" s="28">
        <v>26.199219534111243</v>
      </c>
      <c r="DB70" s="28">
        <v>11.907644320762508</v>
      </c>
      <c r="DC70" s="28">
        <v>11.367265738350763</v>
      </c>
      <c r="DD70" s="28">
        <v>28.208014858715266</v>
      </c>
      <c r="DE70" s="28">
        <v>0</v>
      </c>
      <c r="DF70" s="28">
        <v>0</v>
      </c>
      <c r="DG70" s="28">
        <v>3.3717460589862833</v>
      </c>
      <c r="DH70" s="28">
        <v>19.140592745223767</v>
      </c>
      <c r="DI70" s="28"/>
      <c r="DJ70" s="3">
        <v>199.2</v>
      </c>
      <c r="DK70" s="3">
        <v>228.6</v>
      </c>
      <c r="DL70" s="35">
        <v>270.3</v>
      </c>
      <c r="DM70" s="3">
        <v>276.10000000000002</v>
      </c>
      <c r="DN70" s="1">
        <v>0.26304106548279693</v>
      </c>
      <c r="DO70" s="1">
        <v>0.17</v>
      </c>
      <c r="DP70" s="28"/>
      <c r="DQ70" t="s">
        <v>298</v>
      </c>
      <c r="DR70">
        <v>106</v>
      </c>
      <c r="DS70">
        <v>210</v>
      </c>
      <c r="DT70" s="28"/>
      <c r="DU70" s="2">
        <v>303285</v>
      </c>
      <c r="DV70" s="43">
        <v>65.900000000000006</v>
      </c>
      <c r="DW70" s="43">
        <v>4.8</v>
      </c>
      <c r="DX70" s="43">
        <v>1.7</v>
      </c>
      <c r="DY70" s="43">
        <v>3.3</v>
      </c>
      <c r="DZ70" s="43">
        <v>6.4</v>
      </c>
      <c r="EA70" s="43">
        <v>10.3</v>
      </c>
      <c r="EB70" s="43">
        <v>7.7</v>
      </c>
      <c r="EC7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436.5</v>
      </c>
      <c r="ED70" s="43">
        <v>0.1</v>
      </c>
      <c r="EE70" s="43">
        <v>7.3</v>
      </c>
      <c r="EF70" s="43">
        <v>16.5</v>
      </c>
      <c r="EG70" s="43">
        <v>32.9</v>
      </c>
      <c r="EH70" s="43">
        <v>24.7</v>
      </c>
      <c r="EI70" s="43">
        <v>13</v>
      </c>
      <c r="EJ70" s="43">
        <v>5.6</v>
      </c>
      <c r="EK70" s="2">
        <v>192491</v>
      </c>
      <c r="EL70" s="1">
        <v>0.63468684570618394</v>
      </c>
      <c r="EM70" s="28"/>
      <c r="EN70" s="48"/>
      <c r="EO70" s="28"/>
      <c r="EP70" s="28"/>
      <c r="EQ70" s="28"/>
      <c r="ER70" s="28"/>
      <c r="ES70" s="28"/>
      <c r="ET70" s="28"/>
      <c r="EU70" s="28"/>
      <c r="EV70" s="28"/>
      <c r="EW70" s="28"/>
      <c r="EX70" s="28"/>
    </row>
    <row r="71" spans="1:154" x14ac:dyDescent="0.3">
      <c r="A71" t="s">
        <v>149</v>
      </c>
      <c r="B71" t="s">
        <v>367</v>
      </c>
      <c r="C71" t="s">
        <v>30</v>
      </c>
      <c r="D71" s="2"/>
      <c r="E71" s="2"/>
      <c r="F71" s="2"/>
      <c r="H71" s="2">
        <v>928195</v>
      </c>
      <c r="I71" s="12">
        <v>0.1263</v>
      </c>
      <c r="K71" s="2">
        <v>387271</v>
      </c>
      <c r="L71" s="51">
        <v>262.16839228598741</v>
      </c>
      <c r="M71" s="51">
        <v>2.2300134209116025</v>
      </c>
      <c r="N71" s="51">
        <v>1477.1841739699266</v>
      </c>
      <c r="O71" s="51"/>
      <c r="P71" s="51"/>
      <c r="Q71" s="2">
        <v>154003</v>
      </c>
      <c r="R71" s="2">
        <v>280497</v>
      </c>
      <c r="S71" s="2">
        <f>Table1113[[#This Row],[Sum of Biden]]+Table1113[[#This Row],[Sum of Trump]]</f>
        <v>434500</v>
      </c>
      <c r="T71" s="2">
        <v>442282</v>
      </c>
      <c r="U71" s="1">
        <f>Table1113[[#This Row],[Total with Other]]/Table1113[[#This Row],[Sum of Population (2020)]]</f>
        <v>0.47649685680271925</v>
      </c>
      <c r="V71" s="1">
        <f>Table1113[[#This Row],[Total with Other]]/(Table1113[[#This Row],[18+]]*Table1113[[#This Row],[Sum of Population (2020)]])</f>
        <v>0.61394118251299978</v>
      </c>
      <c r="W71" s="1">
        <f>Table1113[[#This Row],[Sum of Biden]]/Table1113[[#This Row],[2 Party Vote]]</f>
        <v>0.35443728423475257</v>
      </c>
      <c r="X71" s="1">
        <f>Table1113[[#This Row],[Sum of Trump]]/Table1113[[#This Row],[2 Party Vote]]</f>
        <v>0.64556271576524737</v>
      </c>
      <c r="Y71" s="1">
        <f>Table1113[[#This Row],[Trump %]]-Table1113[[#This Row],[Biden %]]</f>
        <v>0.2911254315304948</v>
      </c>
      <c r="Z71" s="1">
        <v>-0.1168</v>
      </c>
      <c r="AB71" s="1">
        <v>0.69801927396721597</v>
      </c>
      <c r="AC71" s="1">
        <v>8.4376666540974685E-2</v>
      </c>
      <c r="AD71" s="1">
        <v>0.15265757734096821</v>
      </c>
      <c r="AE71" s="1">
        <v>1.971245266350282E-2</v>
      </c>
      <c r="AF71" s="1">
        <v>1.902617445687598E-3</v>
      </c>
      <c r="AG71" s="1">
        <v>5.4406671012017952E-4</v>
      </c>
      <c r="AH71" s="1">
        <v>3.9937728602287238E-3</v>
      </c>
      <c r="AI71" s="1">
        <v>3.8793572471301829E-2</v>
      </c>
      <c r="AJ7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1.4367186545598081</v>
      </c>
      <c r="AK7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1.4351516996719982</v>
      </c>
      <c r="AL71" s="4"/>
      <c r="AM71" s="1">
        <v>5.8057843448844265E-2</v>
      </c>
      <c r="AN71" s="1">
        <v>0.11469033985315585</v>
      </c>
      <c r="AO71" s="1">
        <v>5.1123955634322531E-2</v>
      </c>
      <c r="AP71" s="1">
        <f>SUM(Table1113[[#This Row],[0 to 5]:[14 to 17]])</f>
        <v>0.22387213893632266</v>
      </c>
      <c r="AQ71" s="1">
        <v>0.77612786106367737</v>
      </c>
      <c r="AR71" s="1">
        <v>9.7477361976739799E-2</v>
      </c>
      <c r="AS71" s="1">
        <v>0.25448747299866947</v>
      </c>
      <c r="AT71" s="1">
        <v>0.25647089243100857</v>
      </c>
      <c r="AU71" s="1">
        <v>0.16769213365725952</v>
      </c>
      <c r="AV71" s="38">
        <v>38.799999999999997</v>
      </c>
      <c r="AX71" s="2">
        <v>77461</v>
      </c>
      <c r="AY71" s="2">
        <v>163554</v>
      </c>
      <c r="AZ71" s="2">
        <v>184339</v>
      </c>
      <c r="BA71" s="2">
        <v>190543</v>
      </c>
      <c r="BB71" s="2">
        <f>SUM(Table1113[[#This Row],[Sum of Less than a high school diploma]:[Sum of Bachelor''s degree or higher]])</f>
        <v>615897</v>
      </c>
      <c r="BC71" s="1">
        <f>Table1113[[#This Row],[Sum of Less than a high school diploma]]/Table1113[[#This Row],[Sum]]</f>
        <v>0.12576940624812266</v>
      </c>
      <c r="BD71" s="1">
        <f>Table1113[[#This Row],[Sum of High school diploma only]]/Table1113[[#This Row],[Sum]]</f>
        <v>0.26555414298169988</v>
      </c>
      <c r="BE71" s="1">
        <f>Table1113[[#This Row],[Sum of Some college or associate''s degree]]/Table1113[[#This Row],[Sum]]</f>
        <v>0.29930166894789229</v>
      </c>
      <c r="BF71" s="1">
        <f>Table1113[[#This Row],[Sum of Bachelor''s degree or higher]]/Table1113[[#This Row],[Sum]]</f>
        <v>0.30937478182228523</v>
      </c>
      <c r="BG7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2.7922818263443405</v>
      </c>
      <c r="BH71" s="4"/>
      <c r="BI71" s="2">
        <v>423708</v>
      </c>
      <c r="BJ71" s="8">
        <v>0.45648597546851688</v>
      </c>
      <c r="BK71" s="7">
        <v>1.9999999999999998</v>
      </c>
      <c r="BL71" s="7">
        <v>24.4</v>
      </c>
      <c r="BM71" s="38">
        <v>90.8</v>
      </c>
      <c r="BN71" s="38">
        <v>81.400000000000006</v>
      </c>
      <c r="BO71" s="38">
        <v>9.4</v>
      </c>
      <c r="BP71" s="38">
        <v>0.4</v>
      </c>
      <c r="BQ71" s="38">
        <v>1.4</v>
      </c>
      <c r="BR71" s="38">
        <v>0.2</v>
      </c>
      <c r="BS71" s="38">
        <v>1.3</v>
      </c>
      <c r="BT71" s="7">
        <v>5.9</v>
      </c>
      <c r="BU71" s="4"/>
      <c r="BV71" s="2">
        <v>40536267</v>
      </c>
      <c r="BW71" s="4">
        <v>43.672145400481583</v>
      </c>
      <c r="BX71" s="2">
        <v>47836</v>
      </c>
      <c r="BY71" s="4">
        <v>91.049000000000007</v>
      </c>
      <c r="BZ71" s="4"/>
      <c r="CA71" s="4">
        <v>73.099999999999994</v>
      </c>
      <c r="CB71" s="4">
        <v>53.4</v>
      </c>
      <c r="CC71" s="4">
        <v>63.2</v>
      </c>
      <c r="CD71" s="4">
        <v>57.39</v>
      </c>
      <c r="CE71" s="4">
        <v>1.9</v>
      </c>
      <c r="CF71" s="4">
        <v>16927.8</v>
      </c>
      <c r="CG71" s="4"/>
      <c r="CH71" s="14">
        <v>189</v>
      </c>
      <c r="CI71" s="32">
        <v>91</v>
      </c>
      <c r="CJ71" s="4"/>
      <c r="CK71" s="2">
        <v>1374</v>
      </c>
      <c r="CL71" s="2">
        <v>560616</v>
      </c>
      <c r="CM71" s="4">
        <v>148.02923954556962</v>
      </c>
      <c r="CN71" s="8">
        <v>0.60398515398165253</v>
      </c>
      <c r="CO71" s="8"/>
      <c r="CP71" s="3">
        <v>13.41539311062343</v>
      </c>
      <c r="CQ71" s="3">
        <v>0</v>
      </c>
      <c r="CR71" s="3">
        <v>0</v>
      </c>
      <c r="CS71" s="28">
        <v>0</v>
      </c>
      <c r="CT71" s="28">
        <v>4.3031791449885253</v>
      </c>
      <c r="CU71" s="28">
        <v>8.0697964959046278</v>
      </c>
      <c r="CV71" s="28">
        <v>7.3890766310512115</v>
      </c>
      <c r="CW71" s="28">
        <v>0.81021456141023884</v>
      </c>
      <c r="CX71" s="28">
        <v>5.003038077381265</v>
      </c>
      <c r="CY71" s="28">
        <v>28.532193977827426</v>
      </c>
      <c r="CZ71" s="28">
        <v>13.423077039378979</v>
      </c>
      <c r="DA71" s="28">
        <v>12.553806784412931</v>
      </c>
      <c r="DB71" s="28">
        <v>9.5360688055817544</v>
      </c>
      <c r="DC71" s="28">
        <v>18.724413930423694</v>
      </c>
      <c r="DD71" s="28">
        <v>29.007861330958043</v>
      </c>
      <c r="DE71" s="28">
        <v>0</v>
      </c>
      <c r="DF71" s="28">
        <v>0</v>
      </c>
      <c r="DG71" s="28">
        <v>3.5147087677811593</v>
      </c>
      <c r="DH71" s="28">
        <v>4.3031791449885253</v>
      </c>
      <c r="DI71" s="28"/>
      <c r="DJ71" s="3">
        <v>240.9</v>
      </c>
      <c r="DK71" s="3">
        <v>279.10000000000002</v>
      </c>
      <c r="DL71" s="35">
        <v>322.3</v>
      </c>
      <c r="DM71" s="3">
        <v>318.8</v>
      </c>
      <c r="DN71" s="1">
        <v>0.25255972696245732</v>
      </c>
      <c r="DO71" s="1">
        <v>8.3000000000000004E-2</v>
      </c>
      <c r="DP71" s="28"/>
      <c r="DQ71" t="s">
        <v>298</v>
      </c>
      <c r="DR71">
        <v>100</v>
      </c>
      <c r="DS71">
        <v>187</v>
      </c>
      <c r="DT71" s="28"/>
      <c r="DU71" s="2">
        <v>359046</v>
      </c>
      <c r="DV71" s="43">
        <v>68.8</v>
      </c>
      <c r="DW71" s="43">
        <v>2.9</v>
      </c>
      <c r="DX71" s="43">
        <v>1.9</v>
      </c>
      <c r="DY71" s="43">
        <v>2.1</v>
      </c>
      <c r="DZ71" s="43">
        <v>4</v>
      </c>
      <c r="EA71" s="43">
        <v>8.1</v>
      </c>
      <c r="EB71" s="43">
        <v>12.2</v>
      </c>
      <c r="EC7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416.59999999999997</v>
      </c>
      <c r="ED71" s="43">
        <v>0.4</v>
      </c>
      <c r="EE71" s="43">
        <v>11.2</v>
      </c>
      <c r="EF71" s="43">
        <v>17.2</v>
      </c>
      <c r="EG71" s="43">
        <v>32.5</v>
      </c>
      <c r="EH71" s="43">
        <v>24.2</v>
      </c>
      <c r="EI71" s="43">
        <v>10.3</v>
      </c>
      <c r="EJ71" s="43">
        <v>4.2</v>
      </c>
      <c r="EK71" s="2">
        <v>251126</v>
      </c>
      <c r="EL71" s="1">
        <v>0.6994257003280917</v>
      </c>
      <c r="EM71" s="28"/>
      <c r="EN71" s="48"/>
      <c r="EO71" s="28"/>
      <c r="EP71" s="28"/>
      <c r="EQ71" s="28"/>
      <c r="ER71" s="28"/>
      <c r="ES71" s="28"/>
      <c r="ET71" s="28"/>
      <c r="EU71" s="28"/>
      <c r="EV71" s="28"/>
      <c r="EW71" s="28"/>
      <c r="EX71" s="28"/>
    </row>
    <row r="72" spans="1:154" x14ac:dyDescent="0.3">
      <c r="A72" t="s">
        <v>113</v>
      </c>
      <c r="B72" t="s">
        <v>368</v>
      </c>
      <c r="C72" t="s">
        <v>11</v>
      </c>
      <c r="D72" s="2"/>
      <c r="E72" s="2"/>
      <c r="F72" s="2"/>
      <c r="H72" s="2">
        <v>591712</v>
      </c>
      <c r="I72" s="12">
        <v>7.6899999999999996E-2</v>
      </c>
      <c r="K72" s="2">
        <v>490859</v>
      </c>
      <c r="L72" s="51">
        <v>250.24969613758827</v>
      </c>
      <c r="M72" s="51">
        <v>11.294944609781975</v>
      </c>
      <c r="N72" s="51">
        <v>1961.4769071692449</v>
      </c>
      <c r="O72" s="51"/>
      <c r="P72" s="51"/>
      <c r="Q72" s="2">
        <v>147178</v>
      </c>
      <c r="R72" s="2">
        <v>161913</v>
      </c>
      <c r="S72" s="2">
        <f>Table1113[[#This Row],[Sum of Biden]]+Table1113[[#This Row],[Sum of Trump]]</f>
        <v>309091</v>
      </c>
      <c r="T72" s="2">
        <v>313615</v>
      </c>
      <c r="U72" s="1">
        <f>Table1113[[#This Row],[Total with Other]]/Table1113[[#This Row],[Sum of Population (2020)]]</f>
        <v>0.53001291168676656</v>
      </c>
      <c r="V72" s="1">
        <f>Table1113[[#This Row],[Total with Other]]/(Table1113[[#This Row],[18+]]*Table1113[[#This Row],[Sum of Population (2020)]])</f>
        <v>0.67691998868976055</v>
      </c>
      <c r="W72" s="1">
        <f>Table1113[[#This Row],[Sum of Biden]]/Table1113[[#This Row],[2 Party Vote]]</f>
        <v>0.47616397759883011</v>
      </c>
      <c r="X72" s="1">
        <f>Table1113[[#This Row],[Sum of Trump]]/Table1113[[#This Row],[2 Party Vote]]</f>
        <v>0.52383602240116989</v>
      </c>
      <c r="Y72" s="1">
        <f>Table1113[[#This Row],[Trump %]]-Table1113[[#This Row],[Biden %]]</f>
        <v>4.7672044802339775E-2</v>
      </c>
      <c r="Z72" s="1">
        <v>1.1599999999999999E-2</v>
      </c>
      <c r="AB72" s="1">
        <v>0.72670995349088741</v>
      </c>
      <c r="AC72" s="1">
        <v>7.4593721269806929E-2</v>
      </c>
      <c r="AD72" s="1">
        <v>0.10017373316748689</v>
      </c>
      <c r="AE72" s="1">
        <v>5.2657373857552321E-2</v>
      </c>
      <c r="AF72" s="1">
        <v>1.2911686766535072E-3</v>
      </c>
      <c r="AG72" s="1">
        <v>3.4476231680276889E-4</v>
      </c>
      <c r="AH72" s="1">
        <v>4.52585041371478E-3</v>
      </c>
      <c r="AI72" s="1">
        <v>3.9703436807095344E-2</v>
      </c>
      <c r="AJ7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1.4076514565151057</v>
      </c>
      <c r="AK7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1.4047392677952732</v>
      </c>
      <c r="AL72" s="4"/>
      <c r="AM72" s="1">
        <v>5.7105483748850792E-2</v>
      </c>
      <c r="AN72" s="1">
        <v>0.11043886214915365</v>
      </c>
      <c r="AO72" s="1">
        <v>4.9478462495267966E-2</v>
      </c>
      <c r="AP72" s="1">
        <f>SUM(Table1113[[#This Row],[0 to 5]:[14 to 17]])</f>
        <v>0.2170228083932724</v>
      </c>
      <c r="AQ72" s="1">
        <v>0.78297719160672763</v>
      </c>
      <c r="AR72" s="1">
        <v>8.3669082256232763E-2</v>
      </c>
      <c r="AS72" s="1">
        <v>0.25764054134443781</v>
      </c>
      <c r="AT72" s="1">
        <v>0.26186049970255798</v>
      </c>
      <c r="AU72" s="1">
        <v>0.17980706830349899</v>
      </c>
      <c r="AV72" s="38">
        <v>40.1</v>
      </c>
      <c r="AX72" s="2">
        <v>33804</v>
      </c>
      <c r="AY72" s="2">
        <v>133370</v>
      </c>
      <c r="AZ72" s="2">
        <v>100478</v>
      </c>
      <c r="BA72" s="2">
        <v>134327</v>
      </c>
      <c r="BB72" s="2">
        <f>SUM(Table1113[[#This Row],[Sum of Less than a high school diploma]:[Sum of Bachelor''s degree or higher]])</f>
        <v>401979</v>
      </c>
      <c r="BC72" s="1">
        <f>Table1113[[#This Row],[Sum of Less than a high school diploma]]/Table1113[[#This Row],[Sum]]</f>
        <v>8.4093945206092854E-2</v>
      </c>
      <c r="BD72" s="1">
        <f>Table1113[[#This Row],[Sum of High school diploma only]]/Table1113[[#This Row],[Sum]]</f>
        <v>0.3317835011281684</v>
      </c>
      <c r="BE72" s="1">
        <f>Table1113[[#This Row],[Sum of Some college or associate''s degree]]/Table1113[[#This Row],[Sum]]</f>
        <v>0.24995833115660271</v>
      </c>
      <c r="BF72" s="1">
        <f>Table1113[[#This Row],[Sum of Bachelor''s degree or higher]]/Table1113[[#This Row],[Sum]]</f>
        <v>0.33416422250913602</v>
      </c>
      <c r="BG7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2.8341928309687816</v>
      </c>
      <c r="BH72" s="4"/>
      <c r="BI72" s="2">
        <v>285206</v>
      </c>
      <c r="BJ72" s="8">
        <v>0.48200137904926721</v>
      </c>
      <c r="BK72" s="7">
        <v>4.7</v>
      </c>
      <c r="BL72" s="7">
        <v>23</v>
      </c>
      <c r="BM72" s="38">
        <v>86.2</v>
      </c>
      <c r="BN72" s="38">
        <v>78.099999999999994</v>
      </c>
      <c r="BO72" s="38">
        <v>8</v>
      </c>
      <c r="BP72" s="38">
        <v>1.2</v>
      </c>
      <c r="BQ72" s="38">
        <v>3.2</v>
      </c>
      <c r="BR72" s="38">
        <v>0.3</v>
      </c>
      <c r="BS72" s="38">
        <v>1.4</v>
      </c>
      <c r="BT72" s="7">
        <v>7.7</v>
      </c>
      <c r="BU72" s="4"/>
      <c r="BV72" s="2">
        <v>34927955</v>
      </c>
      <c r="BW72" s="4">
        <v>59.028640622464984</v>
      </c>
      <c r="BX72" s="2">
        <v>58372</v>
      </c>
      <c r="BY72" s="4">
        <v>96.480999999999995</v>
      </c>
      <c r="BZ72" s="4"/>
      <c r="CA72" s="4">
        <v>61.3</v>
      </c>
      <c r="CB72" s="4">
        <v>42.6</v>
      </c>
      <c r="CC72" s="4">
        <v>51.9</v>
      </c>
      <c r="CD72" s="4">
        <v>45.23</v>
      </c>
      <c r="CE72" s="4">
        <v>23.9</v>
      </c>
      <c r="CF72" s="4">
        <v>14586.08</v>
      </c>
      <c r="CG72" s="4"/>
      <c r="CH72" s="14">
        <v>61</v>
      </c>
      <c r="CI72" s="32">
        <v>34</v>
      </c>
      <c r="CJ72" s="4"/>
      <c r="CK72" s="2">
        <v>758</v>
      </c>
      <c r="CL72" s="2">
        <v>250445</v>
      </c>
      <c r="CM72" s="4">
        <v>128.10286085122493</v>
      </c>
      <c r="CN72" s="8">
        <v>0.42325489427288954</v>
      </c>
      <c r="CO72" s="8"/>
      <c r="CP72" s="3">
        <v>10.488526594919025</v>
      </c>
      <c r="CQ72" s="3">
        <v>0</v>
      </c>
      <c r="CR72" s="3">
        <v>0</v>
      </c>
      <c r="CS72" s="28">
        <v>19.792413186098305</v>
      </c>
      <c r="CT72" s="28">
        <v>5.6992897394139659</v>
      </c>
      <c r="CU72" s="28">
        <v>3.0467608773993669</v>
      </c>
      <c r="CV72" s="28">
        <v>4.5470953219317067</v>
      </c>
      <c r="CW72" s="28">
        <v>11.08009650658915</v>
      </c>
      <c r="CX72" s="28">
        <v>5.5745422907510029</v>
      </c>
      <c r="CY72" s="28">
        <v>10.37068759877911</v>
      </c>
      <c r="CZ72" s="28">
        <v>11.646463590942492</v>
      </c>
      <c r="DA72" s="28">
        <v>17.607908125810475</v>
      </c>
      <c r="DB72" s="28">
        <v>14.160843589011844</v>
      </c>
      <c r="DC72" s="28">
        <v>15.461015981546273</v>
      </c>
      <c r="DD72" s="28">
        <v>16.35657864428914</v>
      </c>
      <c r="DE72" s="28">
        <v>0</v>
      </c>
      <c r="DF72" s="28">
        <v>0</v>
      </c>
      <c r="DG72" s="28">
        <v>1.0772794176633964</v>
      </c>
      <c r="DH72" s="28">
        <v>5.6992897394139659</v>
      </c>
      <c r="DI72" s="28"/>
      <c r="DJ72" s="3">
        <v>195.8</v>
      </c>
      <c r="DK72" s="3">
        <v>219.3</v>
      </c>
      <c r="DL72" s="35">
        <v>239.1</v>
      </c>
      <c r="DM72" s="3">
        <v>237</v>
      </c>
      <c r="DN72" s="1">
        <v>0.1810957758260141</v>
      </c>
      <c r="DO72" s="1">
        <v>5.8999999999999997E-2</v>
      </c>
      <c r="DP72" s="28"/>
      <c r="DQ72" t="s">
        <v>297</v>
      </c>
      <c r="DR72">
        <v>56</v>
      </c>
      <c r="DS72">
        <v>96</v>
      </c>
      <c r="DT72" s="28"/>
      <c r="DU72" s="2">
        <v>236058</v>
      </c>
      <c r="DV72" s="43">
        <v>57.4</v>
      </c>
      <c r="DW72" s="43">
        <v>18.5</v>
      </c>
      <c r="DX72" s="43">
        <v>3</v>
      </c>
      <c r="DY72" s="43">
        <v>4.2</v>
      </c>
      <c r="DZ72" s="43">
        <v>4.8</v>
      </c>
      <c r="EA72" s="43">
        <v>8.1999999999999993</v>
      </c>
      <c r="EB72" s="43">
        <v>3.8</v>
      </c>
      <c r="EC7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487.5</v>
      </c>
      <c r="ED72" s="43">
        <v>0.1</v>
      </c>
      <c r="EE72" s="43">
        <v>6.6</v>
      </c>
      <c r="EF72" s="43">
        <v>10.9</v>
      </c>
      <c r="EG72" s="43">
        <v>23.3</v>
      </c>
      <c r="EH72" s="43">
        <v>24.7</v>
      </c>
      <c r="EI72" s="43">
        <v>16.7</v>
      </c>
      <c r="EJ72" s="43">
        <v>17.8</v>
      </c>
      <c r="EK72" s="2">
        <v>160975</v>
      </c>
      <c r="EL72" s="1">
        <v>0.68192986469427008</v>
      </c>
      <c r="EM72" s="28"/>
      <c r="EN72" s="48"/>
      <c r="EO72" s="28"/>
      <c r="EP72" s="28"/>
      <c r="EQ72" s="28"/>
      <c r="ER72" s="28"/>
      <c r="ES72" s="28"/>
      <c r="ET72" s="28"/>
      <c r="EU72" s="28"/>
      <c r="EV72" s="28"/>
      <c r="EW72" s="28"/>
      <c r="EX72" s="28"/>
    </row>
    <row r="73" spans="1:154" x14ac:dyDescent="0.3">
      <c r="A73" t="s">
        <v>119</v>
      </c>
      <c r="B73" t="s">
        <v>369</v>
      </c>
      <c r="C73" t="s">
        <v>48</v>
      </c>
      <c r="D73" s="2"/>
      <c r="E73" s="2"/>
      <c r="F73" s="2"/>
      <c r="H73" s="2">
        <v>1213531</v>
      </c>
      <c r="I73" s="12">
        <v>8.9999999999999998E-4</v>
      </c>
      <c r="K73" s="2">
        <v>977158</v>
      </c>
      <c r="L73" s="51">
        <v>535.92724329224689</v>
      </c>
      <c r="M73" s="51">
        <v>9.1278712488243183</v>
      </c>
      <c r="N73" s="51">
        <v>1823.3034655921481</v>
      </c>
      <c r="O73" s="51"/>
      <c r="P73" s="51"/>
      <c r="Q73" s="2">
        <v>384222</v>
      </c>
      <c r="R73" s="2">
        <v>234508</v>
      </c>
      <c r="S73" s="2">
        <f>Table1113[[#This Row],[Sum of Biden]]+Table1113[[#This Row],[Sum of Trump]]</f>
        <v>618730</v>
      </c>
      <c r="T73" s="2">
        <v>629085</v>
      </c>
      <c r="U73" s="1">
        <f>Table1113[[#This Row],[Total with Other]]/Table1113[[#This Row],[Sum of Population (2020)]]</f>
        <v>0.51839219599664121</v>
      </c>
      <c r="V73" s="1">
        <f>Table1113[[#This Row],[Total with Other]]/(Table1113[[#This Row],[18+]]*Table1113[[#This Row],[Sum of Population (2020)]])</f>
        <v>0.64868033557711346</v>
      </c>
      <c r="W73" s="1">
        <f>Table1113[[#This Row],[Sum of Biden]]/Table1113[[#This Row],[2 Party Vote]]</f>
        <v>0.62098492072471034</v>
      </c>
      <c r="X73" s="1">
        <f>Table1113[[#This Row],[Sum of Trump]]/Table1113[[#This Row],[2 Party Vote]]</f>
        <v>0.37901507927528971</v>
      </c>
      <c r="Y73" s="1">
        <f>Table1113[[#This Row],[Trump %]]-Table1113[[#This Row],[Biden %]]</f>
        <v>-0.24196984144942063</v>
      </c>
      <c r="Z73" s="1">
        <v>0.20069999999999999</v>
      </c>
      <c r="AB73" s="1">
        <v>0.63869814615366238</v>
      </c>
      <c r="AC73" s="1">
        <v>0.15483906055963959</v>
      </c>
      <c r="AD73" s="1">
        <v>0.10813815221860834</v>
      </c>
      <c r="AE73" s="1">
        <v>5.4952036659961713E-2</v>
      </c>
      <c r="AF73" s="1">
        <v>1.2871529445889721E-3</v>
      </c>
      <c r="AG73" s="1">
        <v>2.1342676866103956E-4</v>
      </c>
      <c r="AH73" s="1">
        <v>5.8004286664287931E-3</v>
      </c>
      <c r="AI73" s="1">
        <v>3.6071596028449213E-2</v>
      </c>
      <c r="AJ7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1.509999577692557</v>
      </c>
      <c r="AK7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1.5056643814529755</v>
      </c>
      <c r="AL73" s="4"/>
      <c r="AM73" s="1">
        <v>4.9753982386935312E-2</v>
      </c>
      <c r="AN73" s="1">
        <v>0.10078358113636982</v>
      </c>
      <c r="AO73" s="1">
        <v>5.0313506618289934E-2</v>
      </c>
      <c r="AP73" s="1">
        <f>SUM(Table1113[[#This Row],[0 to 5]:[14 to 17]])</f>
        <v>0.20085107014159506</v>
      </c>
      <c r="AQ73" s="1">
        <v>0.79914892985840491</v>
      </c>
      <c r="AR73" s="1">
        <v>0.1000782015457372</v>
      </c>
      <c r="AS73" s="1">
        <v>0.25095444615753532</v>
      </c>
      <c r="AT73" s="1">
        <v>0.27173430262597331</v>
      </c>
      <c r="AU73" s="1">
        <v>0.17638197952915913</v>
      </c>
      <c r="AV73" s="38">
        <v>40.6</v>
      </c>
      <c r="AX73" s="2">
        <v>73828</v>
      </c>
      <c r="AY73" s="2">
        <v>218860</v>
      </c>
      <c r="AZ73" s="2">
        <v>215315</v>
      </c>
      <c r="BA73" s="2">
        <v>332438</v>
      </c>
      <c r="BB73" s="2">
        <f>SUM(Table1113[[#This Row],[Sum of Less than a high school diploma]:[Sum of Bachelor''s degree or higher]])</f>
        <v>840441</v>
      </c>
      <c r="BC73" s="1">
        <f>Table1113[[#This Row],[Sum of Less than a high school diploma]]/Table1113[[#This Row],[Sum]]</f>
        <v>8.7844357902577344E-2</v>
      </c>
      <c r="BD73" s="1">
        <f>Table1113[[#This Row],[Sum of High school diploma only]]/Table1113[[#This Row],[Sum]]</f>
        <v>0.2604109033233743</v>
      </c>
      <c r="BE73" s="1">
        <f>Table1113[[#This Row],[Sum of Some college or associate''s degree]]/Table1113[[#This Row],[Sum]]</f>
        <v>0.25619287969054344</v>
      </c>
      <c r="BF73" s="1">
        <f>Table1113[[#This Row],[Sum of Bachelor''s degree or higher]]/Table1113[[#This Row],[Sum]]</f>
        <v>0.39555185908350499</v>
      </c>
      <c r="BG7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2.9594522399549761</v>
      </c>
      <c r="BH73" s="4"/>
      <c r="BI73" s="2">
        <v>602791</v>
      </c>
      <c r="BJ73" s="8">
        <v>0.49672484674886758</v>
      </c>
      <c r="BK73" s="7">
        <v>5.2</v>
      </c>
      <c r="BL73" s="7">
        <v>24.2</v>
      </c>
      <c r="BM73" s="38">
        <v>86.3</v>
      </c>
      <c r="BN73" s="38">
        <v>79.099999999999994</v>
      </c>
      <c r="BO73" s="38">
        <v>7.2</v>
      </c>
      <c r="BP73" s="38">
        <v>2.6</v>
      </c>
      <c r="BQ73" s="38">
        <v>2.4</v>
      </c>
      <c r="BR73" s="38">
        <v>0.2</v>
      </c>
      <c r="BS73" s="38">
        <v>0.9</v>
      </c>
      <c r="BT73" s="7">
        <v>7.6</v>
      </c>
      <c r="BU73" s="4"/>
      <c r="BV73" s="2">
        <v>86188512</v>
      </c>
      <c r="BW73" s="4">
        <v>71.022917420321363</v>
      </c>
      <c r="BX73" s="2">
        <v>67343</v>
      </c>
      <c r="BY73" s="4">
        <v>102.88200000000001</v>
      </c>
      <c r="BZ73" s="4"/>
      <c r="CA73" s="4">
        <v>61.1</v>
      </c>
      <c r="CB73" s="4">
        <v>40.9</v>
      </c>
      <c r="CC73" s="4">
        <v>51</v>
      </c>
      <c r="CD73" s="4">
        <v>47.05</v>
      </c>
      <c r="CE73" s="4">
        <v>51.7</v>
      </c>
      <c r="CF73" s="4">
        <v>14602.99</v>
      </c>
      <c r="CG73" s="4"/>
      <c r="CH73" s="14">
        <v>36</v>
      </c>
      <c r="CI73" s="32">
        <v>24</v>
      </c>
      <c r="CJ73" s="4"/>
      <c r="CK73" s="2">
        <v>944</v>
      </c>
      <c r="CL73" s="2">
        <v>571573</v>
      </c>
      <c r="CM73" s="4">
        <v>77.789524948270795</v>
      </c>
      <c r="CN73" s="8">
        <v>0.47099991677180064</v>
      </c>
      <c r="CO73" s="8"/>
      <c r="CP73" s="3">
        <v>12.272362434182972</v>
      </c>
      <c r="CQ73" s="3">
        <v>0</v>
      </c>
      <c r="CR73" s="3">
        <v>2.1041125546441468</v>
      </c>
      <c r="CS73" s="28">
        <v>16.725598341651196</v>
      </c>
      <c r="CT73" s="28">
        <v>18.471162025619659</v>
      </c>
      <c r="CU73" s="28">
        <v>6.3590669419860841</v>
      </c>
      <c r="CV73" s="28">
        <v>5.533912254960744</v>
      </c>
      <c r="CW73" s="28">
        <v>8.6737774939590739</v>
      </c>
      <c r="CX73" s="28">
        <v>9.8141036360445746</v>
      </c>
      <c r="CY73" s="28">
        <v>17.385628840375908</v>
      </c>
      <c r="CZ73" s="28">
        <v>9.8352294567328773</v>
      </c>
      <c r="DA73" s="28">
        <v>18.954372774546805</v>
      </c>
      <c r="DB73" s="28">
        <v>9.6452438464753971</v>
      </c>
      <c r="DC73" s="28">
        <v>15.371634703409271</v>
      </c>
      <c r="DD73" s="28">
        <v>21.354851459056231</v>
      </c>
      <c r="DE73" s="28">
        <v>0</v>
      </c>
      <c r="DF73" s="28">
        <v>0</v>
      </c>
      <c r="DG73" s="28">
        <v>3.2498169054743808</v>
      </c>
      <c r="DH73" s="28">
        <v>18.471162025619659</v>
      </c>
      <c r="DI73" s="28"/>
      <c r="DJ73" s="3">
        <v>264.5</v>
      </c>
      <c r="DK73" s="3">
        <v>297.8</v>
      </c>
      <c r="DL73" s="35">
        <v>325.8</v>
      </c>
      <c r="DM73" s="3">
        <v>318.2</v>
      </c>
      <c r="DN73" s="1">
        <v>0.1881522406384285</v>
      </c>
      <c r="DO73" s="1">
        <v>7.9000000000000001E-2</v>
      </c>
      <c r="DP73" s="28"/>
      <c r="DQ73" t="s">
        <v>296</v>
      </c>
      <c r="DR73">
        <v>19</v>
      </c>
      <c r="DS73">
        <v>27</v>
      </c>
      <c r="DT73" s="28"/>
      <c r="DU73" s="2">
        <v>481718</v>
      </c>
      <c r="DV73" s="43">
        <v>61</v>
      </c>
      <c r="DW73" s="43">
        <v>5.8</v>
      </c>
      <c r="DX73" s="43">
        <v>6.5</v>
      </c>
      <c r="DY73" s="43">
        <v>8</v>
      </c>
      <c r="DZ73" s="43">
        <v>5.7</v>
      </c>
      <c r="EA73" s="43">
        <v>12.5</v>
      </c>
      <c r="EB73" s="43">
        <v>0.6</v>
      </c>
      <c r="EC7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513</v>
      </c>
      <c r="ED73" s="43">
        <v>0.1</v>
      </c>
      <c r="EE73" s="43">
        <v>3.2</v>
      </c>
      <c r="EF73" s="43">
        <v>6.8</v>
      </c>
      <c r="EG73" s="43">
        <v>21.6</v>
      </c>
      <c r="EH73" s="43">
        <v>28.2</v>
      </c>
      <c r="EI73" s="43">
        <v>22.7</v>
      </c>
      <c r="EJ73" s="43">
        <v>17.5</v>
      </c>
      <c r="EK73" s="2">
        <v>321524</v>
      </c>
      <c r="EL73" s="1">
        <v>0.6674527420607077</v>
      </c>
      <c r="EM73" s="28"/>
      <c r="EN73" s="48"/>
      <c r="EO73" s="28"/>
      <c r="EP73" s="28"/>
      <c r="EQ73" s="28"/>
      <c r="ER73" s="28"/>
      <c r="ES73" s="28"/>
      <c r="ET73" s="28"/>
      <c r="EU73" s="28"/>
      <c r="EV73" s="28"/>
      <c r="EW73" s="28"/>
      <c r="EX73" s="28"/>
    </row>
    <row r="74" spans="1:154" x14ac:dyDescent="0.3">
      <c r="A74" t="s">
        <v>174</v>
      </c>
      <c r="B74" t="s">
        <v>370</v>
      </c>
      <c r="C74" t="s">
        <v>52</v>
      </c>
      <c r="D74" s="2"/>
      <c r="E74" s="2"/>
      <c r="F74" s="2"/>
      <c r="H74" s="2">
        <v>1016508</v>
      </c>
      <c r="I74" s="12">
        <v>6.6400000000000001E-2</v>
      </c>
      <c r="K74" s="2">
        <v>853252</v>
      </c>
      <c r="L74" s="51">
        <v>144.97385084409657</v>
      </c>
      <c r="M74" s="51">
        <v>3.3093211242677572</v>
      </c>
      <c r="N74" s="51">
        <v>5885.5579473954831</v>
      </c>
      <c r="O74" s="51"/>
      <c r="P74" s="51"/>
      <c r="Q74" s="2">
        <v>238869</v>
      </c>
      <c r="R74" s="2">
        <v>136259</v>
      </c>
      <c r="S74" s="2">
        <f>Table1113[[#This Row],[Sum of Biden]]+Table1113[[#This Row],[Sum of Trump]]</f>
        <v>375128</v>
      </c>
      <c r="T74" s="2">
        <v>382114</v>
      </c>
      <c r="U74" s="1">
        <f>Table1113[[#This Row],[Total with Other]]/Table1113[[#This Row],[Sum of Population (2020)]]</f>
        <v>0.37590850244169255</v>
      </c>
      <c r="V74" s="1">
        <f>Table1113[[#This Row],[Total with Other]]/(Table1113[[#This Row],[18+]]*Table1113[[#This Row],[Sum of Population (2020)]])</f>
        <v>0.47739425498740656</v>
      </c>
      <c r="W74" s="1">
        <f>Table1113[[#This Row],[Sum of Biden]]/Table1113[[#This Row],[2 Party Vote]]</f>
        <v>0.63676665031669188</v>
      </c>
      <c r="X74" s="1">
        <f>Table1113[[#This Row],[Sum of Trump]]/Table1113[[#This Row],[2 Party Vote]]</f>
        <v>0.36323334968330812</v>
      </c>
      <c r="Y74" s="1">
        <f>Table1113[[#This Row],[Trump %]]-Table1113[[#This Row],[Biden %]]</f>
        <v>-0.27353330063338377</v>
      </c>
      <c r="Z74" s="1">
        <v>0.29459999999999997</v>
      </c>
      <c r="AB74" s="1">
        <v>0.17267940832733239</v>
      </c>
      <c r="AC74" s="1">
        <v>9.082269888677709E-2</v>
      </c>
      <c r="AD74" s="1">
        <v>1.9041660272226091E-2</v>
      </c>
      <c r="AE74" s="1">
        <v>0.42243641958548284</v>
      </c>
      <c r="AF74" s="1">
        <v>1.0978762587210331E-3</v>
      </c>
      <c r="AG74" s="1">
        <v>9.5486705466164556E-2</v>
      </c>
      <c r="AH74" s="1">
        <v>3.1224545207711105E-3</v>
      </c>
      <c r="AI74" s="1">
        <v>0.19531277668252489</v>
      </c>
      <c r="AJ7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1.4880745511565581</v>
      </c>
      <c r="AK7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1.5724080123853768</v>
      </c>
      <c r="AL74" s="4"/>
      <c r="AM74" s="1">
        <v>6.1390564560239565E-2</v>
      </c>
      <c r="AN74" s="1">
        <v>0.10783191081624542</v>
      </c>
      <c r="AO74" s="1">
        <v>4.3360209658950051E-2</v>
      </c>
      <c r="AP74" s="1">
        <f>SUM(Table1113[[#This Row],[0 to 5]:[14 to 17]])</f>
        <v>0.21258268503543504</v>
      </c>
      <c r="AQ74" s="1">
        <v>0.78741731496456491</v>
      </c>
      <c r="AR74" s="1">
        <v>8.9369685236122098E-2</v>
      </c>
      <c r="AS74" s="1">
        <v>0.27876416122647335</v>
      </c>
      <c r="AT74" s="1">
        <v>0.23839163095617547</v>
      </c>
      <c r="AU74" s="1">
        <v>0.18089183754579402</v>
      </c>
      <c r="AV74" s="38">
        <v>38.6</v>
      </c>
      <c r="AX74" s="2">
        <v>51542</v>
      </c>
      <c r="AY74" s="2">
        <v>175427</v>
      </c>
      <c r="AZ74" s="2">
        <v>211246</v>
      </c>
      <c r="BA74" s="2">
        <v>243482</v>
      </c>
      <c r="BB74" s="2">
        <f>SUM(Table1113[[#This Row],[Sum of Less than a high school diploma]:[Sum of Bachelor''s degree or higher]])</f>
        <v>681697</v>
      </c>
      <c r="BC74" s="1">
        <f>Table1113[[#This Row],[Sum of Less than a high school diploma]]/Table1113[[#This Row],[Sum]]</f>
        <v>7.5608371461221041E-2</v>
      </c>
      <c r="BD74" s="1">
        <f>Table1113[[#This Row],[Sum of High school diploma only]]/Table1113[[#This Row],[Sum]]</f>
        <v>0.25733867099312452</v>
      </c>
      <c r="BE74" s="1">
        <f>Table1113[[#This Row],[Sum of Some college or associate''s degree]]/Table1113[[#This Row],[Sum]]</f>
        <v>0.30988254312399788</v>
      </c>
      <c r="BF74" s="1">
        <f>Table1113[[#This Row],[Sum of Bachelor''s degree or higher]]/Table1113[[#This Row],[Sum]]</f>
        <v>0.35717041442165653</v>
      </c>
      <c r="BG7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2.9486150005060896</v>
      </c>
      <c r="BH74" s="4"/>
      <c r="BI74" s="2">
        <v>494042</v>
      </c>
      <c r="BJ74" s="8">
        <v>0.48601880162281064</v>
      </c>
      <c r="BK74" s="7">
        <v>13.6</v>
      </c>
      <c r="BL74" s="7">
        <v>28.4</v>
      </c>
      <c r="BM74" s="38">
        <v>78.599999999999994</v>
      </c>
      <c r="BN74" s="38">
        <v>65.2</v>
      </c>
      <c r="BO74" s="38">
        <v>13.4</v>
      </c>
      <c r="BP74" s="38">
        <v>7.1</v>
      </c>
      <c r="BQ74" s="38">
        <v>5.6</v>
      </c>
      <c r="BR74" s="38">
        <v>0.9</v>
      </c>
      <c r="BS74" s="38">
        <v>2.7</v>
      </c>
      <c r="BT74" s="7">
        <v>5.0999999999999996</v>
      </c>
      <c r="BU74" s="4"/>
      <c r="BV74" s="2">
        <v>53044743</v>
      </c>
      <c r="BW74" s="4">
        <v>52.183301066002429</v>
      </c>
      <c r="BX74" s="2">
        <v>62793</v>
      </c>
      <c r="BY74" s="4">
        <v>113.779</v>
      </c>
      <c r="BZ74" s="4"/>
      <c r="CA74" s="4">
        <v>84.6</v>
      </c>
      <c r="CB74" s="4">
        <v>71.5</v>
      </c>
      <c r="CC74" s="4">
        <v>78</v>
      </c>
      <c r="CD74" s="4">
        <v>16.41</v>
      </c>
      <c r="CE74" s="4">
        <v>-1</v>
      </c>
      <c r="CF74" s="4"/>
      <c r="CG74" s="4"/>
      <c r="CH74" s="14">
        <v>6</v>
      </c>
      <c r="CI74" s="32">
        <v>6</v>
      </c>
      <c r="CJ74" s="4"/>
      <c r="CK74" s="2">
        <v>790</v>
      </c>
      <c r="CL74" s="2">
        <v>391415</v>
      </c>
      <c r="CM74" s="4">
        <v>77.717046988316866</v>
      </c>
      <c r="CN74" s="8">
        <v>0.38505845502445629</v>
      </c>
      <c r="CO74" s="8"/>
      <c r="CP74" s="3">
        <v>23.021850723342698</v>
      </c>
      <c r="CQ74" s="3">
        <v>0</v>
      </c>
      <c r="CR74" s="3">
        <v>5.0641987651487996</v>
      </c>
      <c r="CS74" s="28">
        <v>0</v>
      </c>
      <c r="CT74" s="28">
        <v>0.22590954350271999</v>
      </c>
      <c r="CU74" s="28">
        <v>22.915579750359999</v>
      </c>
      <c r="CV74" s="28">
        <v>7.3977948821849298</v>
      </c>
      <c r="CW74" s="28">
        <v>0</v>
      </c>
      <c r="CX74" s="28">
        <v>3.77045287561831</v>
      </c>
      <c r="CY74" s="28">
        <v>9.5342565690474501</v>
      </c>
      <c r="CZ74" s="28">
        <v>0</v>
      </c>
      <c r="DA74" s="28">
        <v>0</v>
      </c>
      <c r="DB74" s="28">
        <v>17.714643841542301</v>
      </c>
      <c r="DC74" s="28">
        <v>5.4621830621035699</v>
      </c>
      <c r="DD74" s="28">
        <v>6.1269207870109996</v>
      </c>
      <c r="DE74" s="28">
        <v>100</v>
      </c>
      <c r="DF74" s="28">
        <v>0</v>
      </c>
      <c r="DG74" s="28">
        <v>0</v>
      </c>
      <c r="DH74" s="28">
        <v>0.22590954350271999</v>
      </c>
      <c r="DI74" s="28"/>
      <c r="DJ74" s="3">
        <v>851.5</v>
      </c>
      <c r="DK74" s="3">
        <v>996.2</v>
      </c>
      <c r="DL74" s="35">
        <v>1126.7</v>
      </c>
      <c r="DM74" s="3">
        <v>1090.2</v>
      </c>
      <c r="DN74" s="1">
        <v>0.24425312860566262</v>
      </c>
      <c r="DO74" s="1">
        <v>3.4000000000000002E-2</v>
      </c>
      <c r="DP74" s="28"/>
      <c r="DQ74" t="s">
        <v>296</v>
      </c>
      <c r="DR74">
        <v>6</v>
      </c>
      <c r="DS74">
        <v>6</v>
      </c>
      <c r="DT74" s="28"/>
      <c r="DU74" s="2">
        <v>330393</v>
      </c>
      <c r="DV74" s="43">
        <v>47</v>
      </c>
      <c r="DW74" s="43">
        <v>11.9</v>
      </c>
      <c r="DX74" s="43">
        <v>2.1</v>
      </c>
      <c r="DY74" s="43">
        <v>4.4000000000000004</v>
      </c>
      <c r="DZ74" s="43">
        <v>6.8</v>
      </c>
      <c r="EA74" s="43">
        <v>27.7</v>
      </c>
      <c r="EB74" s="43">
        <v>0.2</v>
      </c>
      <c r="EC7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455.09999999999997</v>
      </c>
      <c r="ED74" s="43">
        <v>0.1</v>
      </c>
      <c r="EE74" s="43">
        <v>6.7</v>
      </c>
      <c r="EF74" s="43">
        <v>9.8000000000000007</v>
      </c>
      <c r="EG74" s="43">
        <v>25</v>
      </c>
      <c r="EH74" s="43">
        <v>41.3</v>
      </c>
      <c r="EI74" s="43">
        <v>14</v>
      </c>
      <c r="EJ74" s="43">
        <v>3.1</v>
      </c>
      <c r="EK74" s="2">
        <v>193041</v>
      </c>
      <c r="EL74" s="1">
        <v>0.58427690659305731</v>
      </c>
      <c r="EM74" s="28"/>
      <c r="EN74" s="48"/>
      <c r="EO74" s="28"/>
      <c r="EP74" s="28"/>
      <c r="EQ74" s="28"/>
      <c r="ER74" s="28"/>
      <c r="ES74" s="28"/>
      <c r="ET74" s="28"/>
      <c r="EU74" s="28"/>
      <c r="EV74" s="28"/>
      <c r="EW74" s="28"/>
      <c r="EX74" s="28"/>
    </row>
    <row r="75" spans="1:154" x14ac:dyDescent="0.3">
      <c r="A75" t="s">
        <v>83</v>
      </c>
      <c r="B75" t="s">
        <v>372</v>
      </c>
      <c r="C75" t="s">
        <v>49</v>
      </c>
      <c r="D75" s="2"/>
      <c r="E75" s="2"/>
      <c r="F75" s="2"/>
      <c r="H75" s="2">
        <v>491723</v>
      </c>
      <c r="I75" s="12">
        <v>0.17749999999999999</v>
      </c>
      <c r="K75" s="2">
        <v>329066</v>
      </c>
      <c r="L75" s="51">
        <v>214.76749969497928</v>
      </c>
      <c r="M75" s="51">
        <v>1.0141653165960614</v>
      </c>
      <c r="N75" s="51">
        <v>1532.196447168923</v>
      </c>
      <c r="O75" s="51"/>
      <c r="P75" s="51"/>
      <c r="Q75" s="2">
        <v>100958</v>
      </c>
      <c r="R75" s="2">
        <v>137420</v>
      </c>
      <c r="S75" s="2">
        <f>Table1113[[#This Row],[Sum of Biden]]+Table1113[[#This Row],[Sum of Trump]]</f>
        <v>238378</v>
      </c>
      <c r="T75" s="2">
        <v>244002</v>
      </c>
      <c r="U75" s="1">
        <f>Table1113[[#This Row],[Total with Other]]/Table1113[[#This Row],[Sum of Population (2020)]]</f>
        <v>0.49621839938339268</v>
      </c>
      <c r="V75" s="1">
        <f>Table1113[[#This Row],[Total with Other]]/(Table1113[[#This Row],[18+]]*Table1113[[#This Row],[Sum of Population (2020)]])</f>
        <v>0.63614416368585169</v>
      </c>
      <c r="W75" s="1">
        <f>Table1113[[#This Row],[Sum of Biden]]/Table1113[[#This Row],[2 Party Vote]]</f>
        <v>0.42352062690348941</v>
      </c>
      <c r="X75" s="1">
        <f>Table1113[[#This Row],[Sum of Trump]]/Table1113[[#This Row],[2 Party Vote]]</f>
        <v>0.57647937309651054</v>
      </c>
      <c r="Y75" s="1">
        <f>Table1113[[#This Row],[Trump %]]-Table1113[[#This Row],[Biden %]]</f>
        <v>0.15295874619302113</v>
      </c>
      <c r="Z75" s="1">
        <v>-0.25459999999999999</v>
      </c>
      <c r="AB75" s="1">
        <v>0.63692160016920096</v>
      </c>
      <c r="AC75" s="1">
        <v>6.545148386388272E-2</v>
      </c>
      <c r="AD75" s="1">
        <v>0.21202180902662679</v>
      </c>
      <c r="AE75" s="1">
        <v>2.4477195494211172E-2</v>
      </c>
      <c r="AF75" s="1">
        <v>5.2671931148227762E-3</v>
      </c>
      <c r="AG75" s="1">
        <v>1.057505953555152E-3</v>
      </c>
      <c r="AH75" s="1">
        <v>4.1100375617980044E-3</v>
      </c>
      <c r="AI75" s="1">
        <v>5.069317481590245E-2</v>
      </c>
      <c r="AJ7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1.4833613063513953</v>
      </c>
      <c r="AK7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1.4855302138070652</v>
      </c>
      <c r="AL75" s="4"/>
      <c r="AM75" s="1">
        <v>5.7200903760857229E-2</v>
      </c>
      <c r="AN75" s="1">
        <v>0.1113513095787669</v>
      </c>
      <c r="AO75" s="1">
        <v>5.1406991334552177E-2</v>
      </c>
      <c r="AP75" s="1">
        <f>SUM(Table1113[[#This Row],[0 to 5]:[14 to 17]])</f>
        <v>0.21995920467417632</v>
      </c>
      <c r="AQ75" s="1">
        <v>0.78004079532582371</v>
      </c>
      <c r="AR75" s="1">
        <v>8.817972720413729E-2</v>
      </c>
      <c r="AS75" s="1">
        <v>0.26671520347838112</v>
      </c>
      <c r="AT75" s="1">
        <v>0.27334901967164438</v>
      </c>
      <c r="AU75" s="1">
        <v>0.15179684497166088</v>
      </c>
      <c r="AV75" s="38">
        <v>39</v>
      </c>
      <c r="AX75" s="2">
        <v>31054</v>
      </c>
      <c r="AY75" s="2">
        <v>69081</v>
      </c>
      <c r="AZ75" s="2">
        <v>92760</v>
      </c>
      <c r="BA75" s="2">
        <v>127625</v>
      </c>
      <c r="BB75" s="2">
        <f>SUM(Table1113[[#This Row],[Sum of Less than a high school diploma]:[Sum of Bachelor''s degree or higher]])</f>
        <v>320520</v>
      </c>
      <c r="BC75" s="1">
        <f>Table1113[[#This Row],[Sum of Less than a high school diploma]]/Table1113[[#This Row],[Sum]]</f>
        <v>9.6886309746661681E-2</v>
      </c>
      <c r="BD75" s="1">
        <f>Table1113[[#This Row],[Sum of High school diploma only]]/Table1113[[#This Row],[Sum]]</f>
        <v>0.21552789217521529</v>
      </c>
      <c r="BE75" s="1">
        <f>Table1113[[#This Row],[Sum of Some college or associate''s degree]]/Table1113[[#This Row],[Sum]]</f>
        <v>0.28940471733433171</v>
      </c>
      <c r="BF75" s="1">
        <f>Table1113[[#This Row],[Sum of Bachelor''s degree or higher]]/Table1113[[#This Row],[Sum]]</f>
        <v>0.39818108074379133</v>
      </c>
      <c r="BG7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2.9888805690752527</v>
      </c>
      <c r="BH75" s="4"/>
      <c r="BI75" s="2">
        <v>221881</v>
      </c>
      <c r="BJ75" s="8">
        <v>0.45123168938609748</v>
      </c>
      <c r="BK75">
        <v>0.99999999999999989</v>
      </c>
      <c r="BL75" s="7">
        <v>92.1</v>
      </c>
      <c r="BM75" s="38">
        <v>86</v>
      </c>
      <c r="BN75" s="38">
        <v>6.1</v>
      </c>
      <c r="BO75" s="38">
        <v>1.04</v>
      </c>
      <c r="BP75" s="38">
        <v>0.2</v>
      </c>
      <c r="BQ75" s="38">
        <v>0.7</v>
      </c>
      <c r="BR75" s="38">
        <v>0.1</v>
      </c>
      <c r="BS75" s="38">
        <v>0.9</v>
      </c>
      <c r="BT75" s="7">
        <v>6</v>
      </c>
      <c r="BU75" s="4"/>
      <c r="BV75" s="2">
        <v>27022053</v>
      </c>
      <c r="BW75" s="4">
        <v>54.953811393813183</v>
      </c>
      <c r="BX75" s="2">
        <v>55126</v>
      </c>
      <c r="BY75" s="4">
        <v>92.138000000000005</v>
      </c>
      <c r="BZ75" s="4"/>
      <c r="CA75" s="4">
        <v>73.8</v>
      </c>
      <c r="CB75" s="4">
        <v>52.1</v>
      </c>
      <c r="CC75" s="4">
        <v>62.9</v>
      </c>
      <c r="CD75" s="4">
        <v>54.29</v>
      </c>
      <c r="CE75" s="4">
        <v>2.4</v>
      </c>
      <c r="CF75" s="4">
        <v>16049.5</v>
      </c>
      <c r="CG75" s="4"/>
      <c r="CH75" s="14">
        <v>175</v>
      </c>
      <c r="CI75" s="32">
        <v>88</v>
      </c>
      <c r="CJ75" s="4"/>
      <c r="CK75" s="2">
        <v>699</v>
      </c>
      <c r="CL75" s="2">
        <v>303887</v>
      </c>
      <c r="CM75" s="4">
        <v>142.15320414135601</v>
      </c>
      <c r="CN75" s="8">
        <v>0.61800444559233547</v>
      </c>
      <c r="CO75" s="8"/>
      <c r="CP75" s="3">
        <v>12.437684688099097</v>
      </c>
      <c r="CQ75" s="3">
        <v>0</v>
      </c>
      <c r="CR75" s="3">
        <v>0</v>
      </c>
      <c r="CS75" s="28">
        <v>25.350280553150863</v>
      </c>
      <c r="CT75" s="28">
        <v>3.0313261486462877</v>
      </c>
      <c r="CU75" s="28">
        <v>6.1453029562756551</v>
      </c>
      <c r="CV75" s="28">
        <v>6.3342598978728617</v>
      </c>
      <c r="CW75" s="28">
        <v>15.08697236392541</v>
      </c>
      <c r="CX75" s="28">
        <v>3.4825562279777071</v>
      </c>
      <c r="CY75" s="28">
        <v>12.598283027277065</v>
      </c>
      <c r="CZ75" s="28">
        <v>7.8762752242332104</v>
      </c>
      <c r="DA75" s="28">
        <v>20.748397195646202</v>
      </c>
      <c r="DB75" s="28">
        <v>7.0232086035757559</v>
      </c>
      <c r="DC75" s="28">
        <v>12.958521885943268</v>
      </c>
      <c r="DD75" s="28">
        <v>28.475370242297135</v>
      </c>
      <c r="DE75" s="28">
        <v>0</v>
      </c>
      <c r="DF75" s="28">
        <v>0</v>
      </c>
      <c r="DG75" s="28">
        <v>1.2464015015558996</v>
      </c>
      <c r="DH75" s="28">
        <v>3.0313261486462877</v>
      </c>
      <c r="DI75" s="28"/>
      <c r="DJ75" s="3">
        <v>248</v>
      </c>
      <c r="DK75" s="3">
        <v>280.39999999999998</v>
      </c>
      <c r="DL75" s="35">
        <v>324.89999999999998</v>
      </c>
      <c r="DM75" s="3">
        <v>334.8</v>
      </c>
      <c r="DN75" s="1">
        <v>0.2366882117574638</v>
      </c>
      <c r="DO75" s="1">
        <v>8.4000000000000005E-2</v>
      </c>
      <c r="DP75" s="28"/>
      <c r="DQ75" t="s">
        <v>298</v>
      </c>
      <c r="DR75">
        <v>98</v>
      </c>
      <c r="DS75">
        <v>182</v>
      </c>
      <c r="DT75" s="28"/>
      <c r="DU75" s="2">
        <v>194292</v>
      </c>
      <c r="DV75" s="43">
        <v>73.400000000000006</v>
      </c>
      <c r="DW75" s="43">
        <v>2.2999999999999998</v>
      </c>
      <c r="DX75" s="43">
        <v>1.2</v>
      </c>
      <c r="DY75" s="43">
        <v>3.5</v>
      </c>
      <c r="DZ75" s="43">
        <v>5.3</v>
      </c>
      <c r="EA75" s="43">
        <v>8.9</v>
      </c>
      <c r="EB75" s="43">
        <v>5.4</v>
      </c>
      <c r="EC7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395.09999999999997</v>
      </c>
      <c r="ED75" s="43">
        <v>0.2</v>
      </c>
      <c r="EE75" s="43">
        <v>14.8</v>
      </c>
      <c r="EF75" s="43">
        <v>19.399999999999999</v>
      </c>
      <c r="EG75" s="43">
        <v>33</v>
      </c>
      <c r="EH75" s="43">
        <v>23.2</v>
      </c>
      <c r="EI75" s="43">
        <v>7.4</v>
      </c>
      <c r="EJ75" s="43">
        <v>2.1</v>
      </c>
      <c r="EK75" s="2">
        <v>135006</v>
      </c>
      <c r="EL75" s="1">
        <v>0.69486134272126487</v>
      </c>
      <c r="EM75" s="28"/>
      <c r="EN75" s="48"/>
      <c r="EO75" s="28"/>
      <c r="EP75" s="28"/>
      <c r="EQ75" s="28"/>
      <c r="ER75" s="28"/>
      <c r="ES75" s="28"/>
      <c r="ET75" s="28"/>
      <c r="EU75" s="28"/>
      <c r="EV75" s="28"/>
      <c r="EW75" s="28"/>
      <c r="EX75" s="28"/>
    </row>
    <row r="76" spans="1:154" x14ac:dyDescent="0.3">
      <c r="A76" t="s">
        <v>73</v>
      </c>
      <c r="B76" t="s">
        <v>374</v>
      </c>
      <c r="C76" t="s">
        <v>43</v>
      </c>
      <c r="H76" s="2">
        <v>591978</v>
      </c>
      <c r="I76" s="12">
        <v>9.7000000000000003E-3</v>
      </c>
      <c r="K76" s="2">
        <v>347693</v>
      </c>
      <c r="L76" s="51">
        <v>237.15719068968659</v>
      </c>
      <c r="M76" s="51">
        <v>2.6558597954894001</v>
      </c>
      <c r="N76" s="51">
        <v>1466.0866870148852</v>
      </c>
      <c r="O76" s="51"/>
      <c r="P76" s="51"/>
      <c r="Q76" s="2">
        <v>139428</v>
      </c>
      <c r="R76" s="2">
        <v>127213</v>
      </c>
      <c r="S76" s="2">
        <f>Table1113[[#This Row],[Sum of Biden]]+Table1113[[#This Row],[Sum of Trump]]</f>
        <v>266641</v>
      </c>
      <c r="T76" s="2">
        <v>270454</v>
      </c>
      <c r="U76" s="1">
        <f>Table1113[[#This Row],[Total with Other]]/Table1113[[#This Row],[Sum of Population (2020)]]</f>
        <v>0.45686495106237057</v>
      </c>
      <c r="V76" s="1">
        <f>Table1113[[#This Row],[Total with Other]]/(Table1113[[#This Row],[18+]]*Table1113[[#This Row],[Sum of Population (2020)]])</f>
        <v>0.59914753720663361</v>
      </c>
      <c r="W76" s="1">
        <f>Table1113[[#This Row],[Sum of Biden]]/Table1113[[#This Row],[2 Party Vote]]</f>
        <v>0.52290532963797764</v>
      </c>
      <c r="X76" s="1">
        <f>Table1113[[#This Row],[Sum of Trump]]/Table1113[[#This Row],[2 Party Vote]]</f>
        <v>0.47709467036202236</v>
      </c>
      <c r="Y76" s="1">
        <f>Table1113[[#This Row],[Trump %]]-Table1113[[#This Row],[Biden %]]</f>
        <v>-4.581065927595529E-2</v>
      </c>
      <c r="Z76" s="1">
        <v>-0.16550000000000001</v>
      </c>
      <c r="AB76" s="1">
        <v>0.45595782275692676</v>
      </c>
      <c r="AC76" s="1">
        <v>2.7759477548152129E-2</v>
      </c>
      <c r="AD76" s="1">
        <v>0.47554469929625764</v>
      </c>
      <c r="AE76" s="1">
        <v>1.3385632574183501E-2</v>
      </c>
      <c r="AF76" s="1">
        <v>1.4966772413839704E-3</v>
      </c>
      <c r="AG76" s="1">
        <v>3.0744385771092845E-4</v>
      </c>
      <c r="AH76" s="1">
        <v>2.4730648774109847E-3</v>
      </c>
      <c r="AI76" s="1">
        <v>2.307518184797408E-2</v>
      </c>
      <c r="AJ7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1.5376551866496642</v>
      </c>
      <c r="AK7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1.5369777922569696</v>
      </c>
      <c r="AL76" s="4"/>
      <c r="AM76" s="1">
        <v>5.9818101348360922E-2</v>
      </c>
      <c r="AN76" s="1">
        <v>0.12106362060752257</v>
      </c>
      <c r="AO76" s="1">
        <v>5.659331934632706E-2</v>
      </c>
      <c r="AP76" s="1">
        <f>SUM(Table1113[[#This Row],[0 to 5]:[14 to 17]])</f>
        <v>0.23747504130221053</v>
      </c>
      <c r="AQ76" s="1">
        <v>0.76252495869778947</v>
      </c>
      <c r="AR76" s="1">
        <v>9.12449449134934E-2</v>
      </c>
      <c r="AS76" s="1">
        <v>0.26799475656189925</v>
      </c>
      <c r="AT76" s="1">
        <v>0.25118163174982855</v>
      </c>
      <c r="AU76" s="1">
        <v>0.15210362547256823</v>
      </c>
      <c r="AV76" s="38">
        <v>37.6</v>
      </c>
      <c r="AX76" s="2">
        <v>49379</v>
      </c>
      <c r="AY76" s="2">
        <v>97790</v>
      </c>
      <c r="AZ76" s="2">
        <v>126249</v>
      </c>
      <c r="BA76" s="2">
        <v>123280</v>
      </c>
      <c r="BB76" s="2">
        <f>SUM(Table1113[[#This Row],[Sum of Less than a high school diploma]:[Sum of Bachelor''s degree or higher]])</f>
        <v>396698</v>
      </c>
      <c r="BC76" s="1">
        <f>Table1113[[#This Row],[Sum of Less than a high school diploma]]/Table1113[[#This Row],[Sum]]</f>
        <v>0.12447504146731267</v>
      </c>
      <c r="BD76" s="1">
        <f>Table1113[[#This Row],[Sum of High school diploma only]]/Table1113[[#This Row],[Sum]]</f>
        <v>0.24650993955099346</v>
      </c>
      <c r="BE76" s="1">
        <f>Table1113[[#This Row],[Sum of Some college or associate''s degree]]/Table1113[[#This Row],[Sum]]</f>
        <v>0.31824965086791462</v>
      </c>
      <c r="BF76" s="1">
        <f>Table1113[[#This Row],[Sum of Bachelor''s degree or higher]]/Table1113[[#This Row],[Sum]]</f>
        <v>0.31076536811377925</v>
      </c>
      <c r="BG7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2.8153053456281603</v>
      </c>
      <c r="BH76" s="4"/>
      <c r="BI76" s="2">
        <v>260978</v>
      </c>
      <c r="BJ76" s="8">
        <v>0.44085759943781694</v>
      </c>
      <c r="BK76" s="7">
        <v>1.5000000000000002</v>
      </c>
      <c r="BL76" s="7">
        <v>24.9</v>
      </c>
      <c r="BM76" s="38">
        <v>94.2</v>
      </c>
      <c r="BN76" s="38">
        <v>84.1</v>
      </c>
      <c r="BO76" s="38">
        <v>10.1</v>
      </c>
      <c r="BP76" s="38">
        <v>0.3</v>
      </c>
      <c r="BQ76" s="38">
        <v>1.1000000000000001</v>
      </c>
      <c r="BR76" s="38">
        <v>0.1</v>
      </c>
      <c r="BS76" s="38">
        <v>0.8</v>
      </c>
      <c r="BT76" s="7">
        <v>3.5</v>
      </c>
      <c r="BU76" s="4"/>
      <c r="BV76" s="2">
        <v>24170380</v>
      </c>
      <c r="BW76" s="4">
        <v>40.829861920544346</v>
      </c>
      <c r="BX76" s="2">
        <v>47992</v>
      </c>
      <c r="BY76" s="4">
        <v>90.132999999999996</v>
      </c>
      <c r="BZ76" s="4"/>
      <c r="CA76" s="4">
        <v>76.3</v>
      </c>
      <c r="CB76" s="4">
        <v>54.5</v>
      </c>
      <c r="CC76" s="4">
        <v>65.400000000000006</v>
      </c>
      <c r="CD76" s="4">
        <v>57.35</v>
      </c>
      <c r="CE76" s="4">
        <v>0.6</v>
      </c>
      <c r="CF76" s="4">
        <v>17211.64</v>
      </c>
      <c r="CG76" s="4"/>
      <c r="CH76" s="14">
        <v>169</v>
      </c>
      <c r="CI76" s="32">
        <v>85</v>
      </c>
      <c r="CJ76" s="4"/>
      <c r="CK76" s="2">
        <v>1156</v>
      </c>
      <c r="CL76" s="2">
        <v>386816</v>
      </c>
      <c r="CM76" s="4">
        <v>195.27752720540289</v>
      </c>
      <c r="CN76" s="8">
        <v>0.65342968826544234</v>
      </c>
      <c r="CO76" s="8"/>
      <c r="CP76" s="3">
        <v>16.849626619972174</v>
      </c>
      <c r="CQ76" s="3">
        <v>0</v>
      </c>
      <c r="CR76" s="3">
        <v>0</v>
      </c>
      <c r="CS76" s="28">
        <v>0</v>
      </c>
      <c r="CT76" s="28">
        <v>7.4926740120416335</v>
      </c>
      <c r="CU76" s="28">
        <v>4.2640941018594907</v>
      </c>
      <c r="CV76" s="28">
        <v>22.329517745024642</v>
      </c>
      <c r="CW76" s="28">
        <v>14.929472491037352</v>
      </c>
      <c r="CX76" s="28">
        <v>16.748479768714333</v>
      </c>
      <c r="CY76" s="28">
        <v>15.192921536313097</v>
      </c>
      <c r="CZ76" s="28">
        <v>9.9657007799735098</v>
      </c>
      <c r="DA76" s="28">
        <v>17.597285610083645</v>
      </c>
      <c r="DB76" s="28">
        <v>19.881405785562983</v>
      </c>
      <c r="DC76" s="28">
        <v>17.325238734300925</v>
      </c>
      <c r="DD76" s="28">
        <v>28.479506390685945</v>
      </c>
      <c r="DE76" s="28">
        <v>0</v>
      </c>
      <c r="DF76" s="28">
        <v>0</v>
      </c>
      <c r="DG76" s="28">
        <v>2.0168962800237162</v>
      </c>
      <c r="DH76" s="28">
        <v>7.4926740120416335</v>
      </c>
      <c r="DI76" s="28"/>
      <c r="DJ76" s="3">
        <v>198.8</v>
      </c>
      <c r="DK76" s="3">
        <v>220.2</v>
      </c>
      <c r="DL76" s="35">
        <v>241.6</v>
      </c>
      <c r="DM76" s="3">
        <v>227.5</v>
      </c>
      <c r="DN76" s="1">
        <v>0.17715231788079466</v>
      </c>
      <c r="DO76" s="1">
        <v>-1E-3</v>
      </c>
      <c r="DP76" s="28"/>
      <c r="DQ76" t="s">
        <v>298</v>
      </c>
      <c r="DR76">
        <v>81</v>
      </c>
      <c r="DS76">
        <v>139</v>
      </c>
      <c r="DT76" s="28"/>
      <c r="DU76" s="2">
        <v>223113</v>
      </c>
      <c r="DV76" s="43">
        <v>71.599999999999994</v>
      </c>
      <c r="DW76" s="43">
        <v>1.6</v>
      </c>
      <c r="DX76" s="43">
        <v>1.8</v>
      </c>
      <c r="DY76" s="43">
        <v>3.4</v>
      </c>
      <c r="DZ76" s="43">
        <v>6.3</v>
      </c>
      <c r="EA76" s="43">
        <v>5.8</v>
      </c>
      <c r="EB76" s="43">
        <v>9.5</v>
      </c>
      <c r="EC7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425.4</v>
      </c>
      <c r="ED76" s="43">
        <v>0.1</v>
      </c>
      <c r="EE76" s="43">
        <v>8.1</v>
      </c>
      <c r="EF76" s="43">
        <v>17.5</v>
      </c>
      <c r="EG76" s="43">
        <v>31.6</v>
      </c>
      <c r="EH76" s="43">
        <v>28.8</v>
      </c>
      <c r="EI76" s="43">
        <v>11.1</v>
      </c>
      <c r="EJ76" s="43">
        <v>2.8</v>
      </c>
      <c r="EK76" s="2">
        <v>150132</v>
      </c>
      <c r="EL76" s="1">
        <v>0.67289669360368964</v>
      </c>
      <c r="EM76" s="28"/>
      <c r="EN76" s="48"/>
      <c r="EO76" s="28"/>
      <c r="EP76" s="28"/>
      <c r="EQ76" s="28"/>
      <c r="ER76" s="28"/>
      <c r="ES76" s="28"/>
      <c r="ET76" s="28"/>
      <c r="EU76" s="28"/>
      <c r="EV76" s="28"/>
      <c r="EW76" s="28"/>
      <c r="EX76" s="28"/>
    </row>
    <row r="77" spans="1:154" x14ac:dyDescent="0.3">
      <c r="A77" t="s">
        <v>175</v>
      </c>
      <c r="B77" t="s">
        <v>377</v>
      </c>
      <c r="C77" t="s">
        <v>16</v>
      </c>
      <c r="D77" s="2"/>
      <c r="E77" s="2"/>
      <c r="F77" s="2"/>
      <c r="H77" s="2">
        <v>475367</v>
      </c>
      <c r="I77" s="12">
        <v>0.1729</v>
      </c>
      <c r="K77" s="2">
        <v>257222</v>
      </c>
      <c r="L77" s="51">
        <v>100.42282165013891</v>
      </c>
      <c r="M77" s="51">
        <v>0.27610243754025116</v>
      </c>
      <c r="N77" s="51">
        <v>2561.3898890048185</v>
      </c>
      <c r="O77" s="51"/>
      <c r="P77" s="51"/>
      <c r="Q77" s="2">
        <v>66723</v>
      </c>
      <c r="R77" s="2">
        <v>91417</v>
      </c>
      <c r="S77" s="2">
        <f>Table1113[[#This Row],[Sum of Biden]]+Table1113[[#This Row],[Sum of Trump]]</f>
        <v>158140</v>
      </c>
      <c r="T77" s="2">
        <v>161264</v>
      </c>
      <c r="U77" s="1">
        <f>Table1113[[#This Row],[Total with Other]]/Table1113[[#This Row],[Sum of Population (2020)]]</f>
        <v>0.33924104954698159</v>
      </c>
      <c r="V77" s="1">
        <f>Table1113[[#This Row],[Total with Other]]/(Table1113[[#This Row],[18+]]*Table1113[[#This Row],[Sum of Population (2020)]])</f>
        <v>0.46217117047405332</v>
      </c>
      <c r="W77" s="1">
        <f>Table1113[[#This Row],[Sum of Biden]]/Table1113[[#This Row],[2 Party Vote]]</f>
        <v>0.4219236119893765</v>
      </c>
      <c r="X77" s="1">
        <f>Table1113[[#This Row],[Sum of Trump]]/Table1113[[#This Row],[2 Party Vote]]</f>
        <v>0.57807638801062344</v>
      </c>
      <c r="Y77" s="1">
        <f>Table1113[[#This Row],[Trump %]]-Table1113[[#This Row],[Biden %]]</f>
        <v>0.15615277602124694</v>
      </c>
      <c r="Z77" s="1">
        <v>-5.5800000000000002E-2</v>
      </c>
      <c r="AB77" s="1">
        <v>0.45885599968024704</v>
      </c>
      <c r="AC77" s="1">
        <v>0.24008397722180969</v>
      </c>
      <c r="AD77" s="1">
        <v>0.19609901402495336</v>
      </c>
      <c r="AE77" s="1">
        <v>2.7225280677876253E-2</v>
      </c>
      <c r="AF77" s="1">
        <v>4.1588919718869846E-3</v>
      </c>
      <c r="AG77" s="1">
        <v>9.6367648574680193E-3</v>
      </c>
      <c r="AH77" s="1">
        <v>5.3684837188950852E-3</v>
      </c>
      <c r="AI77" s="1">
        <v>5.8571587846863581E-2</v>
      </c>
      <c r="AJ7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1.6148728249837583</v>
      </c>
      <c r="AK7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1.6231610138574262</v>
      </c>
      <c r="AL77" s="4"/>
      <c r="AM77" s="1">
        <v>7.6311565590375441E-2</v>
      </c>
      <c r="AN77" s="1">
        <v>0.13515031544049125</v>
      </c>
      <c r="AO77" s="1">
        <v>5.4522085041662546E-2</v>
      </c>
      <c r="AP77" s="1">
        <f>SUM(Table1113[[#This Row],[0 to 5]:[14 to 17]])</f>
        <v>0.26598396607252922</v>
      </c>
      <c r="AQ77" s="1">
        <v>0.73401603392747072</v>
      </c>
      <c r="AR77" s="1">
        <v>0.11260983618972288</v>
      </c>
      <c r="AS77" s="1">
        <v>0.30038265171961875</v>
      </c>
      <c r="AT77" s="1">
        <v>0.20661089221590898</v>
      </c>
      <c r="AU77" s="1">
        <v>0.11441265380222018</v>
      </c>
      <c r="AV77" s="38">
        <v>32.200000000000003</v>
      </c>
      <c r="AX77" s="2">
        <v>26509</v>
      </c>
      <c r="AY77" s="2">
        <v>73445</v>
      </c>
      <c r="AZ77" s="2">
        <v>113797</v>
      </c>
      <c r="BA77" s="2">
        <v>65746</v>
      </c>
      <c r="BB77" s="2">
        <f>SUM(Table1113[[#This Row],[Sum of Less than a high school diploma]:[Sum of Bachelor''s degree or higher]])</f>
        <v>279497</v>
      </c>
      <c r="BC77" s="1">
        <f>Table1113[[#This Row],[Sum of Less than a high school diploma]]/Table1113[[#This Row],[Sum]]</f>
        <v>9.4845382955809895E-2</v>
      </c>
      <c r="BD77" s="1">
        <f>Table1113[[#This Row],[Sum of High school diploma only]]/Table1113[[#This Row],[Sum]]</f>
        <v>0.26277562907651958</v>
      </c>
      <c r="BE77" s="1">
        <f>Table1113[[#This Row],[Sum of Some college or associate''s degree]]/Table1113[[#This Row],[Sum]]</f>
        <v>0.4071492717274246</v>
      </c>
      <c r="BF77" s="1">
        <f>Table1113[[#This Row],[Sum of Bachelor''s degree or higher]]/Table1113[[#This Row],[Sum]]</f>
        <v>0.23522971624024588</v>
      </c>
      <c r="BG7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2.7827633212521063</v>
      </c>
      <c r="BH77" s="4"/>
      <c r="BI77" s="2">
        <v>199588</v>
      </c>
      <c r="BJ77" s="8">
        <v>0.41986086539452677</v>
      </c>
      <c r="BK77">
        <v>3.9000000000000004</v>
      </c>
      <c r="BL77" s="7">
        <v>90.1</v>
      </c>
      <c r="BM77" s="38">
        <v>78.599999999999994</v>
      </c>
      <c r="BN77" s="38">
        <v>11.5</v>
      </c>
      <c r="BO77" s="38">
        <v>1.08</v>
      </c>
      <c r="BP77" s="38">
        <v>0.5</v>
      </c>
      <c r="BQ77" s="38">
        <v>3.2</v>
      </c>
      <c r="BR77" s="38">
        <v>0.2</v>
      </c>
      <c r="BS77" s="38">
        <v>1</v>
      </c>
      <c r="BT77" s="7">
        <v>5.0999999999999996</v>
      </c>
      <c r="BU77" s="4"/>
      <c r="BV77" s="2">
        <v>17297568</v>
      </c>
      <c r="BW77" s="4">
        <v>36.387818254106826</v>
      </c>
      <c r="BX77" s="2">
        <v>45574</v>
      </c>
      <c r="BY77" s="4">
        <v>94.349000000000004</v>
      </c>
      <c r="BZ77" s="4"/>
      <c r="CA77" s="4">
        <v>78.099999999999994</v>
      </c>
      <c r="CB77" s="4">
        <v>55.1</v>
      </c>
      <c r="CC77" s="4">
        <v>66.599999999999994</v>
      </c>
      <c r="CD77" s="4">
        <v>34.75</v>
      </c>
      <c r="CE77" s="4">
        <v>0</v>
      </c>
      <c r="CF77" s="4">
        <v>17709.650000000001</v>
      </c>
      <c r="CG77" s="4"/>
      <c r="CH77" s="14">
        <v>297</v>
      </c>
      <c r="CI77" s="32">
        <v>113</v>
      </c>
      <c r="CJ77" s="4"/>
      <c r="CK77" s="2">
        <v>495</v>
      </c>
      <c r="CL77" s="2">
        <v>217862</v>
      </c>
      <c r="CM77" s="4">
        <v>104.13007213374088</v>
      </c>
      <c r="CN77" s="8">
        <v>0.45830274293335466</v>
      </c>
      <c r="CO77" s="8"/>
      <c r="CP77" s="3">
        <v>15.671892853883366</v>
      </c>
      <c r="CQ77" s="3">
        <v>0</v>
      </c>
      <c r="CR77" s="3">
        <v>0</v>
      </c>
      <c r="CS77" s="28">
        <v>0</v>
      </c>
      <c r="CT77" s="28">
        <v>5.6957599411554387</v>
      </c>
      <c r="CU77" s="28">
        <v>1.571483046530497</v>
      </c>
      <c r="CV77" s="28">
        <v>24.875520173078336</v>
      </c>
      <c r="CW77" s="28">
        <v>13.595938535465415</v>
      </c>
      <c r="CX77" s="28">
        <v>3.0849432275531683</v>
      </c>
      <c r="CY77" s="28">
        <v>9.6942543072732708</v>
      </c>
      <c r="CZ77" s="28">
        <v>9.8575888495719166</v>
      </c>
      <c r="DA77" s="28">
        <v>10.296725515404715</v>
      </c>
      <c r="DB77" s="28">
        <v>15.818474791487876</v>
      </c>
      <c r="DC77" s="28">
        <v>11.662408683292508</v>
      </c>
      <c r="DD77" s="28">
        <v>34.266809568723652</v>
      </c>
      <c r="DE77" s="28">
        <v>0</v>
      </c>
      <c r="DF77" s="28">
        <v>0</v>
      </c>
      <c r="DG77" s="28">
        <v>14.434491236014804</v>
      </c>
      <c r="DH77" s="28">
        <v>5.6957599411554387</v>
      </c>
      <c r="DI77" s="28"/>
      <c r="DJ77" s="3"/>
      <c r="DK77" s="3"/>
      <c r="DL77" s="35"/>
      <c r="DM77" s="3"/>
      <c r="DN77" s="3"/>
      <c r="DO77" s="1"/>
      <c r="DP77" s="28"/>
      <c r="DQ77" t="s">
        <v>298</v>
      </c>
      <c r="DR77">
        <v>94</v>
      </c>
      <c r="DS77">
        <v>166</v>
      </c>
      <c r="DT77" s="28"/>
      <c r="DU77" s="2">
        <v>162405</v>
      </c>
      <c r="DV77" s="43">
        <v>67.3</v>
      </c>
      <c r="DW77" s="43">
        <v>3.6</v>
      </c>
      <c r="DX77" s="43">
        <v>5.4</v>
      </c>
      <c r="DY77" s="43">
        <v>5.5</v>
      </c>
      <c r="DZ77" s="43">
        <v>3.8</v>
      </c>
      <c r="EA77" s="43">
        <v>8.1</v>
      </c>
      <c r="EB77" s="43">
        <v>6.2</v>
      </c>
      <c r="EC7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384.7</v>
      </c>
      <c r="ED77" s="43">
        <v>0.4</v>
      </c>
      <c r="EE77" s="43">
        <v>17.2</v>
      </c>
      <c r="EF77" s="43">
        <v>21.1</v>
      </c>
      <c r="EG77" s="43">
        <v>30.8</v>
      </c>
      <c r="EH77" s="43">
        <v>21.4</v>
      </c>
      <c r="EI77" s="43">
        <v>6.6</v>
      </c>
      <c r="EJ77" s="43">
        <v>2.4</v>
      </c>
      <c r="EK77" s="2">
        <v>91475</v>
      </c>
      <c r="EL77" s="1">
        <v>0.56325236291986081</v>
      </c>
      <c r="EM77" s="28"/>
      <c r="EN77" s="48"/>
      <c r="EO77" s="28"/>
      <c r="EP77" s="28"/>
      <c r="EQ77" s="28"/>
      <c r="ER77" s="28"/>
      <c r="ES77" s="28"/>
      <c r="ET77" s="28"/>
      <c r="EU77" s="28"/>
      <c r="EV77" s="28"/>
      <c r="EW77" s="28"/>
      <c r="EX77" s="28"/>
    </row>
    <row r="78" spans="1:154" x14ac:dyDescent="0.3">
      <c r="A78" t="s">
        <v>60</v>
      </c>
      <c r="B78" t="s">
        <v>378</v>
      </c>
      <c r="C78" t="s">
        <v>38</v>
      </c>
      <c r="D78" s="2"/>
      <c r="E78" s="2"/>
      <c r="F78" s="2"/>
      <c r="H78" s="2">
        <v>879773</v>
      </c>
      <c r="I78" s="12">
        <v>7.9600000000000004E-2</v>
      </c>
      <c r="K78" s="2">
        <v>597257</v>
      </c>
      <c r="L78" s="51">
        <v>431.90700806335781</v>
      </c>
      <c r="M78" s="51">
        <v>4.5133653128894808</v>
      </c>
      <c r="N78" s="51">
        <v>1382.8370201216705</v>
      </c>
      <c r="O78" s="51"/>
      <c r="P78" s="51"/>
      <c r="Q78" s="2">
        <v>138943</v>
      </c>
      <c r="R78" s="2">
        <v>262100</v>
      </c>
      <c r="S78" s="2">
        <f>Table1113[[#This Row],[Sum of Biden]]+Table1113[[#This Row],[Sum of Trump]]</f>
        <v>401043</v>
      </c>
      <c r="T78" s="2">
        <v>409283</v>
      </c>
      <c r="U78" s="1">
        <f>Table1113[[#This Row],[Total with Other]]/Table1113[[#This Row],[Sum of Population (2020)]]</f>
        <v>0.46521432233087401</v>
      </c>
      <c r="V78" s="1">
        <f>Table1113[[#This Row],[Total with Other]]/(Table1113[[#This Row],[18+]]*Table1113[[#This Row],[Sum of Population (2020)]])</f>
        <v>0.58640565540323686</v>
      </c>
      <c r="W78" s="1">
        <f>Table1113[[#This Row],[Sum of Biden]]/Table1113[[#This Row],[2 Party Vote]]</f>
        <v>0.34645412087980593</v>
      </c>
      <c r="X78" s="1">
        <f>Table1113[[#This Row],[Sum of Trump]]/Table1113[[#This Row],[2 Party Vote]]</f>
        <v>0.65354587912019413</v>
      </c>
      <c r="Y78" s="1">
        <f>Table1113[[#This Row],[Trump %]]-Table1113[[#This Row],[Biden %]]</f>
        <v>0.3070917582403882</v>
      </c>
      <c r="Z78" s="1">
        <v>-0.2321</v>
      </c>
      <c r="AB78" s="1">
        <v>0.82643022688807222</v>
      </c>
      <c r="AC78" s="1">
        <v>5.0771051168881066E-2</v>
      </c>
      <c r="AD78" s="1">
        <v>5.6014449181777573E-2</v>
      </c>
      <c r="AE78" s="1">
        <v>1.7161245002972357E-2</v>
      </c>
      <c r="AF78" s="1">
        <v>2.3358298106443366E-3</v>
      </c>
      <c r="AG78" s="1">
        <v>4.6602930528670463E-4</v>
      </c>
      <c r="AH78" s="1">
        <v>3.4065605559615948E-3</v>
      </c>
      <c r="AI78" s="1">
        <v>4.3414608086404106E-2</v>
      </c>
      <c r="AJ7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1.2613756501428151</v>
      </c>
      <c r="AK7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1.2607536707637454</v>
      </c>
      <c r="AL78" s="4"/>
      <c r="AM78" s="1">
        <v>5.3014811775310221E-2</v>
      </c>
      <c r="AN78" s="1">
        <v>0.10426666878842611</v>
      </c>
      <c r="AO78" s="1">
        <v>4.9386603135126904E-2</v>
      </c>
      <c r="AP78" s="1">
        <f>SUM(Table1113[[#This Row],[0 to 5]:[14 to 17]])</f>
        <v>0.20666808369886325</v>
      </c>
      <c r="AQ78" s="1">
        <v>0.79333191630113675</v>
      </c>
      <c r="AR78" s="1">
        <v>9.609410609327633E-2</v>
      </c>
      <c r="AS78" s="1">
        <v>0.24796396343147609</v>
      </c>
      <c r="AT78" s="1">
        <v>0.26408857739439606</v>
      </c>
      <c r="AU78" s="1">
        <v>0.18518526938198832</v>
      </c>
      <c r="AV78" s="38">
        <v>40.700000000000003</v>
      </c>
      <c r="AX78" s="2">
        <v>62584</v>
      </c>
      <c r="AY78" s="2">
        <v>180734</v>
      </c>
      <c r="AZ78" s="2">
        <v>173410</v>
      </c>
      <c r="BA78" s="2">
        <v>182355</v>
      </c>
      <c r="BB78" s="2">
        <f>SUM(Table1113[[#This Row],[Sum of Less than a high school diploma]:[Sum of Bachelor''s degree or higher]])</f>
        <v>599083</v>
      </c>
      <c r="BC78" s="1">
        <f>Table1113[[#This Row],[Sum of Less than a high school diploma]]/Table1113[[#This Row],[Sum]]</f>
        <v>0.10446632603495676</v>
      </c>
      <c r="BD78" s="1">
        <f>Table1113[[#This Row],[Sum of High school diploma only]]/Table1113[[#This Row],[Sum]]</f>
        <v>0.30168440766972188</v>
      </c>
      <c r="BE78" s="1">
        <f>Table1113[[#This Row],[Sum of Some college or associate''s degree]]/Table1113[[#This Row],[Sum]]</f>
        <v>0.28945905659149068</v>
      </c>
      <c r="BF78" s="1">
        <f>Table1113[[#This Row],[Sum of Bachelor''s degree or higher]]/Table1113[[#This Row],[Sum]]</f>
        <v>0.30439020970383068</v>
      </c>
      <c r="BG7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2.7937731499641951</v>
      </c>
      <c r="BH78" s="4"/>
      <c r="BI78" s="2">
        <v>398198</v>
      </c>
      <c r="BJ78" s="8">
        <v>0.45261448123550052</v>
      </c>
      <c r="BK78" s="7">
        <v>1.8000000000000003</v>
      </c>
      <c r="BL78" s="7">
        <v>24</v>
      </c>
      <c r="BM78" s="38">
        <v>90.4</v>
      </c>
      <c r="BN78" s="38">
        <v>82.7</v>
      </c>
      <c r="BO78" s="38">
        <v>7.7</v>
      </c>
      <c r="BP78" s="38">
        <v>0.4</v>
      </c>
      <c r="BQ78" s="38">
        <v>1.3</v>
      </c>
      <c r="BR78" s="38">
        <v>0.1</v>
      </c>
      <c r="BS78" s="38">
        <v>0.6</v>
      </c>
      <c r="BT78" s="7">
        <v>7</v>
      </c>
      <c r="BU78" s="4"/>
      <c r="BV78" s="2">
        <v>39315014</v>
      </c>
      <c r="BW78" s="4">
        <v>44.687679662822113</v>
      </c>
      <c r="BX78" s="2">
        <v>50540</v>
      </c>
      <c r="BY78" s="4">
        <v>91.66</v>
      </c>
      <c r="BZ78" s="4"/>
      <c r="CA78" s="4">
        <v>70</v>
      </c>
      <c r="CB78" s="4">
        <v>49.1</v>
      </c>
      <c r="CC78" s="4">
        <v>59.6</v>
      </c>
      <c r="CD78" s="4">
        <v>51.93</v>
      </c>
      <c r="CE78" s="4">
        <v>4.5999999999999996</v>
      </c>
      <c r="CF78" s="4">
        <v>15919.11</v>
      </c>
      <c r="CG78" s="4"/>
      <c r="CH78" s="14">
        <v>242</v>
      </c>
      <c r="CI78" s="32">
        <v>105</v>
      </c>
      <c r="CJ78" s="4"/>
      <c r="CK78" s="2">
        <v>1428</v>
      </c>
      <c r="CL78" s="2">
        <v>482721</v>
      </c>
      <c r="CM78" s="4">
        <v>162.31459706083274</v>
      </c>
      <c r="CN78" s="8">
        <v>0.54868812750561791</v>
      </c>
      <c r="CO78" s="8"/>
      <c r="CP78" s="3">
        <v>13.168068724306645</v>
      </c>
      <c r="CQ78" s="3">
        <v>0</v>
      </c>
      <c r="CR78" s="3">
        <v>0</v>
      </c>
      <c r="CS78" s="28">
        <v>1.541970879429478</v>
      </c>
      <c r="CT78" s="28">
        <v>6.0258629756438777</v>
      </c>
      <c r="CU78" s="28">
        <v>9.6824221367280003</v>
      </c>
      <c r="CV78" s="28">
        <v>9.7436138044211216</v>
      </c>
      <c r="CW78" s="28">
        <v>0</v>
      </c>
      <c r="CX78" s="28">
        <v>2.1737601089594514</v>
      </c>
      <c r="CY78" s="28">
        <v>17.687648195426213</v>
      </c>
      <c r="CZ78" s="28">
        <v>13.813106886544624</v>
      </c>
      <c r="DA78" s="28">
        <v>23.766051050794328</v>
      </c>
      <c r="DB78" s="28">
        <v>10.756026063308143</v>
      </c>
      <c r="DC78" s="28">
        <v>15.016546504102971</v>
      </c>
      <c r="DD78" s="28">
        <v>25.344832048279173</v>
      </c>
      <c r="DE78" s="28">
        <v>0</v>
      </c>
      <c r="DF78" s="28">
        <v>0</v>
      </c>
      <c r="DG78" s="28">
        <v>3.4838063181782712</v>
      </c>
      <c r="DH78" s="28">
        <v>6.0258629756438777</v>
      </c>
      <c r="DI78" s="28"/>
      <c r="DJ78" s="3">
        <v>229.8</v>
      </c>
      <c r="DK78" s="3">
        <v>279</v>
      </c>
      <c r="DL78" s="35">
        <v>325.10000000000002</v>
      </c>
      <c r="DM78" s="3">
        <v>318.7</v>
      </c>
      <c r="DN78" s="1">
        <v>0.29314057213165179</v>
      </c>
      <c r="DO78" s="1">
        <v>8.3000000000000004E-2</v>
      </c>
      <c r="DP78" s="28"/>
      <c r="DQ78" t="s">
        <v>298</v>
      </c>
      <c r="DR78">
        <v>101</v>
      </c>
      <c r="DS78">
        <v>193</v>
      </c>
      <c r="DT78" s="28"/>
      <c r="DU78" s="2">
        <v>349226</v>
      </c>
      <c r="DV78" s="43">
        <v>70.900000000000006</v>
      </c>
      <c r="DW78" s="43">
        <v>4</v>
      </c>
      <c r="DX78" s="43">
        <v>1.7</v>
      </c>
      <c r="DY78" s="43">
        <v>2.8</v>
      </c>
      <c r="DZ78" s="43">
        <v>3.8</v>
      </c>
      <c r="EA78" s="43">
        <v>8.9</v>
      </c>
      <c r="EB78" s="43">
        <v>7.8</v>
      </c>
      <c r="EC7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437.40000000000003</v>
      </c>
      <c r="ED78" s="43">
        <v>0.3</v>
      </c>
      <c r="EE78" s="43">
        <v>8</v>
      </c>
      <c r="EF78" s="43">
        <v>15.9</v>
      </c>
      <c r="EG78" s="43">
        <v>31.4</v>
      </c>
      <c r="EH78" s="43">
        <v>24.5</v>
      </c>
      <c r="EI78" s="43">
        <v>14</v>
      </c>
      <c r="EJ78" s="43">
        <v>5.9</v>
      </c>
      <c r="EK78" s="2">
        <v>242095</v>
      </c>
      <c r="EL78" s="1">
        <v>0.69323303534101122</v>
      </c>
      <c r="EM78" s="28"/>
      <c r="EN78" s="48"/>
      <c r="EO78" s="28"/>
      <c r="EP78" s="28"/>
      <c r="EQ78" s="28"/>
      <c r="ER78" s="28"/>
      <c r="ES78" s="28"/>
      <c r="ET78" s="28"/>
      <c r="EU78" s="28"/>
      <c r="EV78" s="28"/>
      <c r="EW78" s="28"/>
      <c r="EX78" s="28"/>
    </row>
    <row r="79" spans="1:154" x14ac:dyDescent="0.3">
      <c r="A79" t="s">
        <v>86</v>
      </c>
      <c r="B79" t="s">
        <v>379</v>
      </c>
      <c r="C79" t="s">
        <v>46</v>
      </c>
      <c r="D79" s="2"/>
      <c r="E79" s="2"/>
      <c r="F79" s="2"/>
      <c r="H79" s="2">
        <v>478384</v>
      </c>
      <c r="I79" s="12">
        <v>2.4899999999999999E-2</v>
      </c>
      <c r="K79" s="2">
        <v>227316</v>
      </c>
      <c r="L79" s="51">
        <v>161.20033336061789</v>
      </c>
      <c r="M79" s="51">
        <v>0.20543299814516516</v>
      </c>
      <c r="N79" s="51">
        <v>1410.1459672014209</v>
      </c>
      <c r="O79" s="51"/>
      <c r="P79" s="51"/>
      <c r="Q79" s="2">
        <v>69603</v>
      </c>
      <c r="R79" s="2">
        <v>156499</v>
      </c>
      <c r="S79" s="2">
        <f>Table1113[[#This Row],[Sum of Biden]]+Table1113[[#This Row],[Sum of Trump]]</f>
        <v>226102</v>
      </c>
      <c r="T79" s="2">
        <v>230021</v>
      </c>
      <c r="U79" s="1">
        <f>Table1113[[#This Row],[Total with Other]]/Table1113[[#This Row],[Sum of Population (2020)]]</f>
        <v>0.48082920833472692</v>
      </c>
      <c r="V79" s="1">
        <f>Table1113[[#This Row],[Total with Other]]/(Table1113[[#This Row],[18+]]*Table1113[[#This Row],[Sum of Population (2020)]])</f>
        <v>0.63753755584873451</v>
      </c>
      <c r="W79" s="1">
        <f>Table1113[[#This Row],[Sum of Biden]]/Table1113[[#This Row],[2 Party Vote]]</f>
        <v>0.30783893994745737</v>
      </c>
      <c r="X79" s="1">
        <f>Table1113[[#This Row],[Sum of Trump]]/Table1113[[#This Row],[2 Party Vote]]</f>
        <v>0.69216106005254263</v>
      </c>
      <c r="Y79" s="1">
        <f>Table1113[[#This Row],[Trump %]]-Table1113[[#This Row],[Biden %]]</f>
        <v>0.38432212010508526</v>
      </c>
      <c r="Z79" s="1">
        <v>-0.18609999999999999</v>
      </c>
      <c r="AB79" s="1">
        <v>0.64822611124117868</v>
      </c>
      <c r="AC79" s="1">
        <v>5.3296096859426739E-2</v>
      </c>
      <c r="AD79" s="1">
        <v>0.24356165758052109</v>
      </c>
      <c r="AE79" s="1">
        <v>1.8815428609652497E-2</v>
      </c>
      <c r="AF79" s="1">
        <v>3.0435800528445765E-3</v>
      </c>
      <c r="AG79" s="1">
        <v>1.7768152781029467E-4</v>
      </c>
      <c r="AH79" s="1">
        <v>3.2818823372019129E-3</v>
      </c>
      <c r="AI79" s="1">
        <v>2.959756179136426E-2</v>
      </c>
      <c r="AJ7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1.4811823495191958</v>
      </c>
      <c r="AK7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1.4811016630607101</v>
      </c>
      <c r="AL79" s="4"/>
      <c r="AM79" s="1">
        <v>6.5867587544733944E-2</v>
      </c>
      <c r="AN79" s="1">
        <v>0.12504389778922373</v>
      </c>
      <c r="AO79" s="1">
        <v>5.4891049867888557E-2</v>
      </c>
      <c r="AP79" s="1">
        <f>SUM(Table1113[[#This Row],[0 to 5]:[14 to 17]])</f>
        <v>0.24580253520184625</v>
      </c>
      <c r="AQ79" s="1">
        <v>0.75419746479815375</v>
      </c>
      <c r="AR79" s="1">
        <v>8.3886584835613232E-2</v>
      </c>
      <c r="AS79" s="1">
        <v>0.27369435432623163</v>
      </c>
      <c r="AT79" s="1">
        <v>0.24941469614368372</v>
      </c>
      <c r="AU79" s="1">
        <v>0.14720182949262517</v>
      </c>
      <c r="AV79" s="38">
        <v>37</v>
      </c>
      <c r="AX79" s="2">
        <v>48232</v>
      </c>
      <c r="AY79" s="2">
        <v>118798</v>
      </c>
      <c r="AZ79" s="2">
        <v>81075</v>
      </c>
      <c r="BA79" s="2">
        <v>79456</v>
      </c>
      <c r="BB79" s="2">
        <f>SUM(Table1113[[#This Row],[Sum of Less than a high school diploma]:[Sum of Bachelor''s degree or higher]])</f>
        <v>327561</v>
      </c>
      <c r="BC79" s="1">
        <f>Table1113[[#This Row],[Sum of Less than a high school diploma]]/Table1113[[#This Row],[Sum]]</f>
        <v>0.14724585649695782</v>
      </c>
      <c r="BD79" s="1">
        <f>Table1113[[#This Row],[Sum of High school diploma only]]/Table1113[[#This Row],[Sum]]</f>
        <v>0.36267443315901465</v>
      </c>
      <c r="BE79" s="1">
        <f>Table1113[[#This Row],[Sum of Some college or associate''s degree]]/Table1113[[#This Row],[Sum]]</f>
        <v>0.24751115059485104</v>
      </c>
      <c r="BF79" s="1">
        <f>Table1113[[#This Row],[Sum of Bachelor''s degree or higher]]/Table1113[[#This Row],[Sum]]</f>
        <v>0.24256855974917649</v>
      </c>
      <c r="BG7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2.5854024135962459</v>
      </c>
      <c r="BH79" s="4"/>
      <c r="BI79" s="2">
        <v>215625</v>
      </c>
      <c r="BJ79" s="8">
        <v>0.45073622863640922</v>
      </c>
      <c r="BK79">
        <v>2.8</v>
      </c>
      <c r="BL79" s="7">
        <v>91.1</v>
      </c>
      <c r="BM79" s="38">
        <v>83.8</v>
      </c>
      <c r="BN79" s="38">
        <v>7.2</v>
      </c>
      <c r="BO79" s="38">
        <v>1.05</v>
      </c>
      <c r="BP79" s="38">
        <v>0.5</v>
      </c>
      <c r="BQ79" s="38">
        <v>2</v>
      </c>
      <c r="BR79" s="38">
        <v>0.3</v>
      </c>
      <c r="BS79" s="38">
        <v>1.1000000000000001</v>
      </c>
      <c r="BT79" s="7">
        <v>5</v>
      </c>
      <c r="BU79" s="4"/>
      <c r="BV79" s="2">
        <v>18833258</v>
      </c>
      <c r="BW79" s="4">
        <v>39.368494765711226</v>
      </c>
      <c r="BX79" s="2">
        <v>47553</v>
      </c>
      <c r="BY79" s="4">
        <v>91.575999999999993</v>
      </c>
      <c r="BZ79" s="4"/>
      <c r="CA79" s="4">
        <v>78.2</v>
      </c>
      <c r="CB79" s="4">
        <v>57.9</v>
      </c>
      <c r="CC79" s="4">
        <v>68.099999999999994</v>
      </c>
      <c r="CD79" s="4">
        <v>64.739999999999995</v>
      </c>
      <c r="CE79" s="4">
        <v>0</v>
      </c>
      <c r="CF79" s="4">
        <v>17361.2</v>
      </c>
      <c r="CG79" s="4"/>
      <c r="CH79" s="14">
        <v>266</v>
      </c>
      <c r="CI79" s="32">
        <v>110</v>
      </c>
      <c r="CJ79" s="4"/>
      <c r="CK79" s="2">
        <v>394</v>
      </c>
      <c r="CL79" s="2">
        <v>314565</v>
      </c>
      <c r="CM79" s="4">
        <v>82.360614067360103</v>
      </c>
      <c r="CN79" s="8">
        <v>0.65755752700759218</v>
      </c>
      <c r="CO79" s="8"/>
      <c r="CP79" s="3">
        <v>18.1637843766805</v>
      </c>
      <c r="CQ79" s="3">
        <v>0</v>
      </c>
      <c r="CR79" s="3">
        <v>9.407929162585825</v>
      </c>
      <c r="CS79" s="28">
        <v>0</v>
      </c>
      <c r="CT79" s="28">
        <v>11.128412811208801</v>
      </c>
      <c r="CU79" s="28">
        <v>2.3318082065092431</v>
      </c>
      <c r="CV79" s="28">
        <v>6.5507649408923587</v>
      </c>
      <c r="CW79" s="28">
        <v>7.8020870682717911</v>
      </c>
      <c r="CX79" s="28">
        <v>16.063577460050201</v>
      </c>
      <c r="CY79" s="28">
        <v>14.325976229738824</v>
      </c>
      <c r="CZ79" s="28">
        <v>4.2871808855657196</v>
      </c>
      <c r="DA79" s="28">
        <v>12.49254794269233</v>
      </c>
      <c r="DB79" s="28">
        <v>28.056838220691311</v>
      </c>
      <c r="DC79" s="28">
        <v>7.6237660665281606</v>
      </c>
      <c r="DD79" s="28">
        <v>15.95874781637623</v>
      </c>
      <c r="DE79" s="28">
        <v>0</v>
      </c>
      <c r="DF79" s="28">
        <v>0</v>
      </c>
      <c r="DG79" s="28">
        <v>3.7905728909407301</v>
      </c>
      <c r="DH79" s="28">
        <v>11.128412811208801</v>
      </c>
      <c r="DI79" s="28"/>
      <c r="DJ79" s="3"/>
      <c r="DK79" s="3"/>
      <c r="DL79" s="35"/>
      <c r="DM79" s="3"/>
      <c r="DN79" s="3"/>
      <c r="DO79" s="1"/>
      <c r="DP79" s="28"/>
      <c r="DQ79" t="s">
        <v>298</v>
      </c>
      <c r="DR79">
        <v>107</v>
      </c>
      <c r="DS79">
        <v>213</v>
      </c>
      <c r="DT79" s="28"/>
      <c r="DU79" s="2">
        <v>184976</v>
      </c>
      <c r="DV79" s="43">
        <v>71.3</v>
      </c>
      <c r="DW79" s="43">
        <v>1.5</v>
      </c>
      <c r="DX79" s="43">
        <v>1.6</v>
      </c>
      <c r="DY79" s="43">
        <v>2.9</v>
      </c>
      <c r="DZ79" s="43">
        <v>3.1</v>
      </c>
      <c r="EA79" s="43">
        <v>5.7</v>
      </c>
      <c r="EB79" s="43">
        <v>13.9</v>
      </c>
      <c r="EC7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421.59999999999997</v>
      </c>
      <c r="ED79" s="43">
        <v>0.1</v>
      </c>
      <c r="EE79" s="43">
        <v>13.1</v>
      </c>
      <c r="EF79" s="43">
        <v>15</v>
      </c>
      <c r="EG79" s="43">
        <v>29</v>
      </c>
      <c r="EH79" s="43">
        <v>26.6</v>
      </c>
      <c r="EI79" s="43">
        <v>12.1</v>
      </c>
      <c r="EJ79" s="43">
        <v>4.0999999999999996</v>
      </c>
      <c r="EK79" s="2">
        <v>128452</v>
      </c>
      <c r="EL79" s="1">
        <v>0.69442522273159757</v>
      </c>
      <c r="EM79" s="28"/>
      <c r="EN79" s="48"/>
      <c r="EO79" s="28"/>
      <c r="EP79" s="28"/>
      <c r="EQ79" s="28"/>
      <c r="ER79" s="28"/>
      <c r="ES79" s="28"/>
      <c r="ET79" s="28"/>
      <c r="EU79" s="28"/>
      <c r="EV79" s="28"/>
      <c r="EW79" s="28"/>
      <c r="EX79" s="28"/>
    </row>
    <row r="80" spans="1:154" x14ac:dyDescent="0.3">
      <c r="A80" t="s">
        <v>148</v>
      </c>
      <c r="B80" t="s">
        <v>380</v>
      </c>
      <c r="C80" t="s">
        <v>20</v>
      </c>
      <c r="D80" s="2"/>
      <c r="E80" s="2"/>
      <c r="F80" s="2"/>
      <c r="H80" s="2">
        <v>725046</v>
      </c>
      <c r="I80" s="12">
        <v>0.20419999999999999</v>
      </c>
      <c r="K80" s="2">
        <v>277915</v>
      </c>
      <c r="L80" s="51">
        <v>145.93281629104072</v>
      </c>
      <c r="M80" s="51">
        <v>11.604474615326403</v>
      </c>
      <c r="N80" s="51">
        <v>1904.4037322334748</v>
      </c>
      <c r="O80" s="51"/>
      <c r="P80" s="51"/>
      <c r="Q80" s="2">
        <v>145049</v>
      </c>
      <c r="R80" s="2">
        <v>194586</v>
      </c>
      <c r="S80" s="2">
        <f>Table1113[[#This Row],[Sum of Biden]]+Table1113[[#This Row],[Sum of Trump]]</f>
        <v>339635</v>
      </c>
      <c r="T80" s="2">
        <v>343256</v>
      </c>
      <c r="U80" s="1">
        <f>Table1113[[#This Row],[Total with Other]]/Table1113[[#This Row],[Sum of Population (2020)]]</f>
        <v>0.47342651362810084</v>
      </c>
      <c r="V80" s="1">
        <f>Table1113[[#This Row],[Total with Other]]/(Table1113[[#This Row],[18+]]*Table1113[[#This Row],[Sum of Population (2020)]])</f>
        <v>0.60836076004331563</v>
      </c>
      <c r="W80" s="1">
        <f>Table1113[[#This Row],[Sum of Biden]]/Table1113[[#This Row],[2 Party Vote]]</f>
        <v>0.42707318150367307</v>
      </c>
      <c r="X80" s="1">
        <f>Table1113[[#This Row],[Sum of Trump]]/Table1113[[#This Row],[2 Party Vote]]</f>
        <v>0.57292681849632698</v>
      </c>
      <c r="Y80" s="1">
        <f>Table1113[[#This Row],[Trump %]]-Table1113[[#This Row],[Biden %]]</f>
        <v>0.14585363699265391</v>
      </c>
      <c r="Z80" s="1">
        <v>-3.3599999999999998E-2</v>
      </c>
      <c r="AB80" s="1">
        <v>0.54151184890337989</v>
      </c>
      <c r="AC80" s="1">
        <v>0.25887323011229635</v>
      </c>
      <c r="AD80" s="1">
        <v>0.13923254524540513</v>
      </c>
      <c r="AE80" s="1">
        <v>1.8179536194944872E-2</v>
      </c>
      <c r="AF80" s="1">
        <v>2.2384786620435119E-3</v>
      </c>
      <c r="AG80" s="1">
        <v>4.1376685065499293E-4</v>
      </c>
      <c r="AH80" s="1">
        <v>5.0810569260433128E-3</v>
      </c>
      <c r="AI80" s="1">
        <v>3.4469537105231943E-2</v>
      </c>
      <c r="AJ8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1.5778269297062442</v>
      </c>
      <c r="AK8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1.5753671191636864</v>
      </c>
      <c r="AL80" s="4"/>
      <c r="AM80" s="1">
        <v>5.6523310245143066E-2</v>
      </c>
      <c r="AN80" s="1">
        <v>0.11354176148823661</v>
      </c>
      <c r="AO80" s="1">
        <v>5.1734648560229281E-2</v>
      </c>
      <c r="AP80" s="1">
        <f>SUM(Table1113[[#This Row],[0 to 5]:[14 to 17]])</f>
        <v>0.22179972029360895</v>
      </c>
      <c r="AQ80" s="1">
        <v>0.77820027970639105</v>
      </c>
      <c r="AR80" s="1">
        <v>8.252028147179627E-2</v>
      </c>
      <c r="AS80" s="1">
        <v>0.25428593496136798</v>
      </c>
      <c r="AT80" s="1">
        <v>0.24183844887083025</v>
      </c>
      <c r="AU80" s="1">
        <v>0.19955561440239653</v>
      </c>
      <c r="AV80" s="38">
        <v>40.1</v>
      </c>
      <c r="AX80" s="2">
        <v>71423</v>
      </c>
      <c r="AY80" s="2">
        <v>165471</v>
      </c>
      <c r="AZ80" s="2">
        <v>152555</v>
      </c>
      <c r="BA80" s="2">
        <v>100965</v>
      </c>
      <c r="BB80" s="2">
        <f>SUM(Table1113[[#This Row],[Sum of Less than a high school diploma]:[Sum of Bachelor''s degree or higher]])</f>
        <v>490414</v>
      </c>
      <c r="BC80" s="1">
        <f>Table1113[[#This Row],[Sum of Less than a high school diploma]]/Table1113[[#This Row],[Sum]]</f>
        <v>0.14563817509288071</v>
      </c>
      <c r="BD80" s="1">
        <f>Table1113[[#This Row],[Sum of High school diploma only]]/Table1113[[#This Row],[Sum]]</f>
        <v>0.33741084063668658</v>
      </c>
      <c r="BE80" s="1">
        <f>Table1113[[#This Row],[Sum of Some college or associate''s degree]]/Table1113[[#This Row],[Sum]]</f>
        <v>0.31107390898302251</v>
      </c>
      <c r="BF80" s="1">
        <f>Table1113[[#This Row],[Sum of Bachelor''s degree or higher]]/Table1113[[#This Row],[Sum]]</f>
        <v>0.20587707528741023</v>
      </c>
      <c r="BG8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2.5771898844649623</v>
      </c>
      <c r="BH80" s="4"/>
      <c r="BI80" s="2">
        <v>291976</v>
      </c>
      <c r="BJ80" s="8">
        <v>0.40269996662280738</v>
      </c>
      <c r="BK80" s="7">
        <v>1.6</v>
      </c>
      <c r="BL80" s="7">
        <v>28.4</v>
      </c>
      <c r="BM80" s="38">
        <v>92</v>
      </c>
      <c r="BN80" s="38">
        <v>82.2</v>
      </c>
      <c r="BO80" s="38">
        <v>9.8000000000000007</v>
      </c>
      <c r="BP80" s="38">
        <v>0.4</v>
      </c>
      <c r="BQ80" s="38">
        <v>0.9</v>
      </c>
      <c r="BR80" s="38">
        <v>0.3</v>
      </c>
      <c r="BS80" s="38">
        <v>1.2</v>
      </c>
      <c r="BT80" s="7">
        <v>5.2</v>
      </c>
      <c r="BU80" s="4"/>
      <c r="BV80" s="2">
        <v>25297584</v>
      </c>
      <c r="BW80" s="4">
        <v>34.89100553620046</v>
      </c>
      <c r="BX80" s="2">
        <v>39760</v>
      </c>
      <c r="BY80" s="4">
        <v>93.912000000000006</v>
      </c>
      <c r="BZ80" s="4"/>
      <c r="CA80" s="4">
        <v>84.4</v>
      </c>
      <c r="CB80" s="4">
        <v>63.5</v>
      </c>
      <c r="CC80" s="4">
        <v>73.900000000000006</v>
      </c>
      <c r="CD80" s="4">
        <v>56.82</v>
      </c>
      <c r="CE80" s="4">
        <v>0</v>
      </c>
      <c r="CF80" s="4">
        <v>18659.150000000001</v>
      </c>
      <c r="CG80" s="4"/>
      <c r="CH80" s="14">
        <v>315</v>
      </c>
      <c r="CI80" s="32">
        <v>115</v>
      </c>
      <c r="CJ80" s="4"/>
      <c r="CK80" s="2">
        <v>733</v>
      </c>
      <c r="CL80" s="2">
        <v>300697</v>
      </c>
      <c r="CM80" s="4">
        <v>101.09703384336994</v>
      </c>
      <c r="CN80" s="8">
        <v>0.41472816897134801</v>
      </c>
      <c r="CO80" s="8"/>
      <c r="CP80" s="3">
        <v>28.923486934850597</v>
      </c>
      <c r="CQ80" s="3">
        <v>0</v>
      </c>
      <c r="CR80" s="3">
        <v>0</v>
      </c>
      <c r="CS80" s="28">
        <v>67.355531301422701</v>
      </c>
      <c r="CT80" s="28">
        <v>29.828466684507799</v>
      </c>
      <c r="CU80" s="28">
        <v>4.2794489717691002</v>
      </c>
      <c r="CV80" s="28">
        <v>12.069272938581998</v>
      </c>
      <c r="CW80" s="28">
        <v>0</v>
      </c>
      <c r="CX80" s="28">
        <v>22.639162617588401</v>
      </c>
      <c r="CY80" s="28">
        <v>0</v>
      </c>
      <c r="CZ80" s="28">
        <v>10.0011578068173</v>
      </c>
      <c r="DA80" s="28">
        <v>64.420813508076805</v>
      </c>
      <c r="DB80" s="28">
        <v>28.7740723399533</v>
      </c>
      <c r="DC80" s="28">
        <v>40.693750669472102</v>
      </c>
      <c r="DD80" s="28">
        <v>32.027787044132197</v>
      </c>
      <c r="DE80" s="28">
        <v>0</v>
      </c>
      <c r="DF80" s="28">
        <v>0</v>
      </c>
      <c r="DG80" s="28">
        <v>48.543836022880797</v>
      </c>
      <c r="DH80" s="28">
        <v>29.828466684507799</v>
      </c>
      <c r="DI80" s="28"/>
      <c r="DJ80" s="3">
        <v>230</v>
      </c>
      <c r="DK80" s="3">
        <v>270</v>
      </c>
      <c r="DL80" s="35">
        <v>335</v>
      </c>
      <c r="DM80" s="3">
        <v>338.3</v>
      </c>
      <c r="DN80" s="1">
        <v>0.31343283582089554</v>
      </c>
      <c r="DO80" s="1">
        <v>0.13700000000000001</v>
      </c>
      <c r="DP80" s="28"/>
      <c r="DQ80" t="s">
        <v>298</v>
      </c>
      <c r="DR80">
        <v>108</v>
      </c>
      <c r="DS80">
        <v>217</v>
      </c>
      <c r="DT80" s="28"/>
      <c r="DU80" s="2">
        <v>253178</v>
      </c>
      <c r="DV80" s="43">
        <v>64.8</v>
      </c>
      <c r="DW80" s="43">
        <v>2.8</v>
      </c>
      <c r="DX80" s="43">
        <v>2.7</v>
      </c>
      <c r="DY80" s="43">
        <v>2.8</v>
      </c>
      <c r="DZ80" s="43">
        <v>2.6</v>
      </c>
      <c r="EA80" s="43">
        <v>5.9</v>
      </c>
      <c r="EB80" s="43">
        <v>18.399999999999999</v>
      </c>
      <c r="EC8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404</v>
      </c>
      <c r="ED80" s="43">
        <v>0.4</v>
      </c>
      <c r="EE80" s="43">
        <v>9.9</v>
      </c>
      <c r="EF80" s="43">
        <v>22.3</v>
      </c>
      <c r="EG80" s="43">
        <v>34.5</v>
      </c>
      <c r="EH80" s="43">
        <v>21.6</v>
      </c>
      <c r="EI80" s="43">
        <v>8.1999999999999993</v>
      </c>
      <c r="EJ80" s="43">
        <v>3.1</v>
      </c>
      <c r="EK80" s="2">
        <v>175038</v>
      </c>
      <c r="EL80" s="1">
        <v>0.6913633886040651</v>
      </c>
      <c r="EM80" s="28"/>
      <c r="EN80" s="48"/>
      <c r="EO80" s="28"/>
      <c r="EP80" s="28"/>
      <c r="EQ80" s="28"/>
      <c r="ER80" s="28"/>
      <c r="ES80" s="28"/>
      <c r="ET80" s="28"/>
      <c r="EU80" s="28"/>
      <c r="EV80" s="28"/>
      <c r="EW80" s="28"/>
      <c r="EX80" s="28"/>
    </row>
    <row r="81" spans="1:154" x14ac:dyDescent="0.3">
      <c r="A81" t="s">
        <v>74</v>
      </c>
      <c r="B81" t="s">
        <v>381</v>
      </c>
      <c r="C81" t="s">
        <v>11</v>
      </c>
      <c r="D81" s="2"/>
      <c r="E81" s="2"/>
      <c r="F81" s="2"/>
      <c r="H81" s="2">
        <v>552984</v>
      </c>
      <c r="I81" s="12">
        <v>6.4600000000000005E-2</v>
      </c>
      <c r="K81" s="2">
        <v>394530</v>
      </c>
      <c r="L81" s="51">
        <v>181.53132446945699</v>
      </c>
      <c r="M81" s="51">
        <v>1.3504718940782736</v>
      </c>
      <c r="N81" s="51">
        <v>2173.3439182083448</v>
      </c>
      <c r="O81" s="51"/>
      <c r="P81" s="51"/>
      <c r="Q81" s="2">
        <v>115847</v>
      </c>
      <c r="R81" s="2">
        <v>160209</v>
      </c>
      <c r="S81" s="2">
        <f>Table1113[[#This Row],[Sum of Biden]]+Table1113[[#This Row],[Sum of Trump]]</f>
        <v>276056</v>
      </c>
      <c r="T81" s="2">
        <v>281375</v>
      </c>
      <c r="U81" s="1">
        <f>Table1113[[#This Row],[Total with Other]]/Table1113[[#This Row],[Sum of Population (2020)]]</f>
        <v>0.50883027357030219</v>
      </c>
      <c r="V81" s="1">
        <f>Table1113[[#This Row],[Total with Other]]/(Table1113[[#This Row],[18+]]*Table1113[[#This Row],[Sum of Population (2020)]])</f>
        <v>0.66613241919408339</v>
      </c>
      <c r="W81" s="1">
        <f>Table1113[[#This Row],[Sum of Biden]]/Table1113[[#This Row],[2 Party Vote]]</f>
        <v>0.41965036079636014</v>
      </c>
      <c r="X81" s="1">
        <f>Table1113[[#This Row],[Sum of Trump]]/Table1113[[#This Row],[2 Party Vote]]</f>
        <v>0.5803496392036398</v>
      </c>
      <c r="Y81" s="1">
        <f>Table1113[[#This Row],[Trump %]]-Table1113[[#This Row],[Biden %]]</f>
        <v>0.16069927840727966</v>
      </c>
      <c r="Z81" s="1">
        <v>1.1599999999999999E-2</v>
      </c>
      <c r="AB81" s="1">
        <v>0.79679158890673152</v>
      </c>
      <c r="AC81" s="1">
        <v>0.11061983710197763</v>
      </c>
      <c r="AD81" s="1">
        <v>3.532832776355193E-2</v>
      </c>
      <c r="AE81" s="1">
        <v>2.5206877595011789E-2</v>
      </c>
      <c r="AF81" s="1">
        <v>9.439694457705829E-4</v>
      </c>
      <c r="AG81" s="1">
        <v>1.9892076443441402E-4</v>
      </c>
      <c r="AH81" s="1">
        <v>3.4756882658449431E-3</v>
      </c>
      <c r="AI81" s="1">
        <v>2.7434790156677227E-2</v>
      </c>
      <c r="AJ8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1.3189467222156657</v>
      </c>
      <c r="AK8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1.3166009131033194</v>
      </c>
      <c r="AL81" s="4"/>
      <c r="AM81" s="1">
        <v>6.3938558800977971E-2</v>
      </c>
      <c r="AN81" s="1">
        <v>0.11880994748491819</v>
      </c>
      <c r="AO81" s="1">
        <v>5.3393949915368256E-2</v>
      </c>
      <c r="AP81" s="1">
        <f>SUM(Table1113[[#This Row],[0 to 5]:[14 to 17]])</f>
        <v>0.23614245620126442</v>
      </c>
      <c r="AQ81" s="1">
        <v>0.76385754379873561</v>
      </c>
      <c r="AR81" s="1">
        <v>8.6899440128466648E-2</v>
      </c>
      <c r="AS81" s="1">
        <v>0.24752614903867021</v>
      </c>
      <c r="AT81" s="1">
        <v>0.24651707825181199</v>
      </c>
      <c r="AU81" s="1">
        <v>0.18291487637978676</v>
      </c>
      <c r="AV81" s="38">
        <v>38.799999999999997</v>
      </c>
      <c r="AX81" s="2">
        <v>52694</v>
      </c>
      <c r="AY81" s="2">
        <v>127761</v>
      </c>
      <c r="AZ81" s="2">
        <v>81681</v>
      </c>
      <c r="BA81" s="2">
        <v>104762</v>
      </c>
      <c r="BB81" s="2">
        <f>SUM(Table1113[[#This Row],[Sum of Less than a high school diploma]:[Sum of Bachelor''s degree or higher]])</f>
        <v>366898</v>
      </c>
      <c r="BC81" s="1">
        <f>Table1113[[#This Row],[Sum of Less than a high school diploma]]/Table1113[[#This Row],[Sum]]</f>
        <v>0.14362029773942622</v>
      </c>
      <c r="BD81" s="1">
        <f>Table1113[[#This Row],[Sum of High school diploma only]]/Table1113[[#This Row],[Sum]]</f>
        <v>0.34821939612644387</v>
      </c>
      <c r="BE81" s="1">
        <f>Table1113[[#This Row],[Sum of Some college or associate''s degree]]/Table1113[[#This Row],[Sum]]</f>
        <v>0.22262590692781101</v>
      </c>
      <c r="BF81" s="1">
        <f>Table1113[[#This Row],[Sum of Bachelor''s degree or higher]]/Table1113[[#This Row],[Sum]]</f>
        <v>0.2855343992063189</v>
      </c>
      <c r="BG8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2.6500744076010223</v>
      </c>
      <c r="BH81" s="4"/>
      <c r="BI81" s="2">
        <v>268855</v>
      </c>
      <c r="BJ81" s="8">
        <v>0.48618947383649436</v>
      </c>
      <c r="BK81" s="7">
        <v>5.5000000000000009</v>
      </c>
      <c r="BL81" s="7">
        <v>23.6</v>
      </c>
      <c r="BM81" s="38">
        <v>87.2</v>
      </c>
      <c r="BN81" s="38">
        <v>76.8</v>
      </c>
      <c r="BO81" s="38">
        <v>10.4</v>
      </c>
      <c r="BP81" s="38">
        <v>1.1000000000000001</v>
      </c>
      <c r="BQ81" s="38">
        <v>3.7</v>
      </c>
      <c r="BR81" s="38">
        <v>0.7</v>
      </c>
      <c r="BS81" s="38">
        <v>1.2</v>
      </c>
      <c r="BT81" s="7">
        <v>6.2</v>
      </c>
      <c r="BU81" s="4"/>
      <c r="BV81" s="2">
        <v>25958178</v>
      </c>
      <c r="BW81" s="4">
        <v>46.942005555314438</v>
      </c>
      <c r="BX81" s="2">
        <v>58434</v>
      </c>
      <c r="BY81" s="4">
        <v>98.474999999999994</v>
      </c>
      <c r="BZ81" s="4"/>
      <c r="CA81" s="4">
        <v>64.400000000000006</v>
      </c>
      <c r="CB81" s="4">
        <v>42.9</v>
      </c>
      <c r="CC81" s="4">
        <v>53.7</v>
      </c>
      <c r="CD81" s="4">
        <v>44.15</v>
      </c>
      <c r="CE81" s="4">
        <v>21.4</v>
      </c>
      <c r="CF81" s="4">
        <v>14906.61</v>
      </c>
      <c r="CG81" s="4"/>
      <c r="CH81" s="14">
        <v>104</v>
      </c>
      <c r="CI81" s="32">
        <v>66</v>
      </c>
      <c r="CJ81" s="4"/>
      <c r="CK81" s="2">
        <v>836</v>
      </c>
      <c r="CL81" s="2">
        <v>260869</v>
      </c>
      <c r="CM81" s="4">
        <v>151.17978097015467</v>
      </c>
      <c r="CN81" s="8">
        <v>0.47174782633855589</v>
      </c>
      <c r="CO81" s="8"/>
      <c r="CP81" s="3">
        <v>11.851184300493101</v>
      </c>
      <c r="CQ81" s="3">
        <v>0</v>
      </c>
      <c r="CR81" s="3">
        <v>0</v>
      </c>
      <c r="CS81" s="28">
        <v>21.9339537349328</v>
      </c>
      <c r="CT81" s="28">
        <v>11.967347863341701</v>
      </c>
      <c r="CU81" s="28">
        <v>5.7052790851629096</v>
      </c>
      <c r="CV81" s="28">
        <v>1.99016555650004</v>
      </c>
      <c r="CW81" s="28">
        <v>15.0648134012661</v>
      </c>
      <c r="CX81" s="28">
        <v>5.7800885997853202</v>
      </c>
      <c r="CY81" s="28">
        <v>16.601824817773299</v>
      </c>
      <c r="CZ81" s="28">
        <v>12.900697036956499</v>
      </c>
      <c r="DA81" s="28">
        <v>24.784822519626399</v>
      </c>
      <c r="DB81" s="28">
        <v>13.9292878521938</v>
      </c>
      <c r="DC81" s="28">
        <v>14.983429506408299</v>
      </c>
      <c r="DD81" s="28">
        <v>19.423170093333201</v>
      </c>
      <c r="DE81" s="28">
        <v>0</v>
      </c>
      <c r="DF81" s="28">
        <v>0</v>
      </c>
      <c r="DG81" s="28">
        <v>0.433041684277363</v>
      </c>
      <c r="DH81" s="28">
        <v>11.967347863341701</v>
      </c>
      <c r="DI81" s="28"/>
      <c r="DJ81" s="3"/>
      <c r="DK81" s="3"/>
      <c r="DL81" s="35"/>
      <c r="DM81" s="3"/>
      <c r="DN81" s="3"/>
      <c r="DO81" s="1"/>
      <c r="DP81" s="28"/>
      <c r="DQ81" t="s">
        <v>297</v>
      </c>
      <c r="DR81">
        <v>48</v>
      </c>
      <c r="DS81">
        <v>78</v>
      </c>
      <c r="DT81" s="28"/>
      <c r="DU81" s="2">
        <v>207291</v>
      </c>
      <c r="DV81" s="43">
        <v>56.9</v>
      </c>
      <c r="DW81" s="43">
        <v>20.8</v>
      </c>
      <c r="DX81" s="43">
        <v>2.8</v>
      </c>
      <c r="DY81" s="43">
        <v>3.7</v>
      </c>
      <c r="DZ81" s="43">
        <v>4.2</v>
      </c>
      <c r="EA81" s="43">
        <v>7.9</v>
      </c>
      <c r="EB81" s="43">
        <v>3.6</v>
      </c>
      <c r="EC8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483</v>
      </c>
      <c r="ED81" s="43">
        <v>0.2</v>
      </c>
      <c r="EE81" s="43">
        <v>6.5</v>
      </c>
      <c r="EF81" s="43">
        <v>11</v>
      </c>
      <c r="EG81" s="43">
        <v>28.1</v>
      </c>
      <c r="EH81" s="43">
        <v>20.6</v>
      </c>
      <c r="EI81" s="43">
        <v>13.8</v>
      </c>
      <c r="EJ81" s="43">
        <v>19.8</v>
      </c>
      <c r="EK81" s="2">
        <v>144547</v>
      </c>
      <c r="EL81" s="1">
        <v>0.69731440342320694</v>
      </c>
      <c r="EM81" s="28"/>
      <c r="EN81" s="48"/>
      <c r="EO81" s="28"/>
      <c r="EP81" s="28"/>
      <c r="EQ81" s="28"/>
      <c r="ER81" s="28"/>
      <c r="ES81" s="28"/>
      <c r="ET81" s="28"/>
      <c r="EU81" s="28"/>
      <c r="EV81" s="28"/>
      <c r="EW81" s="28"/>
      <c r="EX81" s="28"/>
    </row>
    <row r="82" spans="1:154" x14ac:dyDescent="0.3">
      <c r="A82" t="s">
        <v>105</v>
      </c>
      <c r="B82" t="s">
        <v>382</v>
      </c>
      <c r="C82" t="s">
        <v>24</v>
      </c>
      <c r="D82" s="2"/>
      <c r="E82" s="2"/>
      <c r="F82" s="2"/>
      <c r="H82" s="2">
        <v>541297</v>
      </c>
      <c r="I82" s="12">
        <v>1.24E-2</v>
      </c>
      <c r="K82" s="2">
        <v>325008</v>
      </c>
      <c r="L82" s="51">
        <v>195.92370119089355</v>
      </c>
      <c r="M82" s="51">
        <v>2.0500149035439548</v>
      </c>
      <c r="N82" s="51">
        <v>1658.8498380976187</v>
      </c>
      <c r="O82" s="51"/>
      <c r="P82" s="51"/>
      <c r="Q82" s="2">
        <v>162826</v>
      </c>
      <c r="R82" s="2">
        <v>127684</v>
      </c>
      <c r="S82" s="2">
        <f>Table1113[[#This Row],[Sum of Biden]]+Table1113[[#This Row],[Sum of Trump]]</f>
        <v>290510</v>
      </c>
      <c r="T82" s="2">
        <v>296028</v>
      </c>
      <c r="U82" s="1">
        <f>Table1113[[#This Row],[Total with Other]]/Table1113[[#This Row],[Sum of Population (2020)]]</f>
        <v>0.54688645974391137</v>
      </c>
      <c r="V82" s="1">
        <f>Table1113[[#This Row],[Total with Other]]/(Table1113[[#This Row],[18+]]*Table1113[[#This Row],[Sum of Population (2020)]])</f>
        <v>0.68777183004349285</v>
      </c>
      <c r="W82" s="1">
        <f>Table1113[[#This Row],[Sum of Biden]]/Table1113[[#This Row],[2 Party Vote]]</f>
        <v>0.56048328801073977</v>
      </c>
      <c r="X82" s="1">
        <f>Table1113[[#This Row],[Sum of Trump]]/Table1113[[#This Row],[2 Party Vote]]</f>
        <v>0.43951671198926029</v>
      </c>
      <c r="Y82" s="1">
        <f>Table1113[[#This Row],[Trump %]]-Table1113[[#This Row],[Biden %]]</f>
        <v>-0.12096657602147948</v>
      </c>
      <c r="Z82" s="1">
        <v>2.7799999999999998E-2</v>
      </c>
      <c r="AB82" s="1">
        <v>0.7554170815652036</v>
      </c>
      <c r="AC82" s="1">
        <v>6.8193616443468191E-2</v>
      </c>
      <c r="AD82" s="1">
        <v>8.1042385233984299E-2</v>
      </c>
      <c r="AE82" s="1">
        <v>3.8843740127878043E-2</v>
      </c>
      <c r="AF82" s="1">
        <v>3.1720109293049839E-3</v>
      </c>
      <c r="AG82" s="1">
        <v>3.048234148720573E-4</v>
      </c>
      <c r="AH82" s="1">
        <v>4.1123449788193914E-3</v>
      </c>
      <c r="AI82" s="1">
        <v>4.8913997306469462E-2</v>
      </c>
      <c r="AJ8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1.3601096000924016</v>
      </c>
      <c r="AK8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1.3594470235058846</v>
      </c>
      <c r="AL82" s="4"/>
      <c r="AM82" s="1">
        <v>5.3504822675906206E-2</v>
      </c>
      <c r="AN82" s="1">
        <v>0.10309866856827213</v>
      </c>
      <c r="AO82" s="1">
        <v>4.8239690964479762E-2</v>
      </c>
      <c r="AP82" s="1">
        <f>SUM(Table1113[[#This Row],[0 to 5]:[14 to 17]])</f>
        <v>0.2048431822086581</v>
      </c>
      <c r="AQ82" s="1">
        <v>0.79515681779134195</v>
      </c>
      <c r="AR82" s="1">
        <v>0.13726660225347637</v>
      </c>
      <c r="AS82" s="1">
        <v>0.25186173209901402</v>
      </c>
      <c r="AT82" s="1">
        <v>0.24477874438616878</v>
      </c>
      <c r="AU82" s="1">
        <v>0.16124973905268272</v>
      </c>
      <c r="AV82" s="38">
        <v>37</v>
      </c>
      <c r="AX82" s="2">
        <v>22116</v>
      </c>
      <c r="AY82" s="2">
        <v>91714</v>
      </c>
      <c r="AZ82" s="2">
        <v>125606</v>
      </c>
      <c r="BA82" s="2">
        <v>118368</v>
      </c>
      <c r="BB82" s="2">
        <f>SUM(Table1113[[#This Row],[Sum of Less than a high school diploma]:[Sum of Bachelor''s degree or higher]])</f>
        <v>357804</v>
      </c>
      <c r="BC82" s="1">
        <f>Table1113[[#This Row],[Sum of Less than a high school diploma]]/Table1113[[#This Row],[Sum]]</f>
        <v>6.1810376630781101E-2</v>
      </c>
      <c r="BD82" s="1">
        <f>Table1113[[#This Row],[Sum of High school diploma only]]/Table1113[[#This Row],[Sum]]</f>
        <v>0.25632469173066819</v>
      </c>
      <c r="BE82" s="1">
        <f>Table1113[[#This Row],[Sum of Some college or associate''s degree]]/Table1113[[#This Row],[Sum]]</f>
        <v>0.3510469419011526</v>
      </c>
      <c r="BF82" s="1">
        <f>Table1113[[#This Row],[Sum of Bachelor''s degree or higher]]/Table1113[[#This Row],[Sum]]</f>
        <v>0.33081798973739812</v>
      </c>
      <c r="BG8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2.9508725447451676</v>
      </c>
      <c r="BH82" s="4"/>
      <c r="BI82" s="2">
        <v>263486</v>
      </c>
      <c r="BJ82" s="8">
        <v>0.48676789267259934</v>
      </c>
      <c r="BK82" s="7">
        <v>6</v>
      </c>
      <c r="BL82" s="7">
        <v>22.4</v>
      </c>
      <c r="BM82" s="38">
        <v>86.4</v>
      </c>
      <c r="BN82" s="38">
        <v>77.7</v>
      </c>
      <c r="BO82" s="38">
        <v>8.6999999999999993</v>
      </c>
      <c r="BP82" s="38">
        <v>2</v>
      </c>
      <c r="BQ82" s="38">
        <v>3.1</v>
      </c>
      <c r="BR82" s="38">
        <v>0.9</v>
      </c>
      <c r="BS82" s="38">
        <v>0.8</v>
      </c>
      <c r="BT82" s="7">
        <v>6.8</v>
      </c>
      <c r="BU82" s="4"/>
      <c r="BV82" s="2">
        <v>22683718</v>
      </c>
      <c r="BW82" s="4">
        <v>41.906232622756086</v>
      </c>
      <c r="BX82" s="2">
        <v>46323</v>
      </c>
      <c r="BY82" s="4">
        <v>93.453999999999994</v>
      </c>
      <c r="BZ82" s="4"/>
      <c r="CA82" s="4">
        <v>57.9</v>
      </c>
      <c r="CB82" s="4">
        <v>39.200000000000003</v>
      </c>
      <c r="CC82" s="4">
        <v>48.6</v>
      </c>
      <c r="CD82" s="4">
        <v>33.33</v>
      </c>
      <c r="CE82" s="4">
        <v>50.2</v>
      </c>
      <c r="CF82" s="4">
        <v>14218.66</v>
      </c>
      <c r="CG82" s="4"/>
      <c r="CH82" s="14">
        <v>248</v>
      </c>
      <c r="CI82" s="32">
        <v>108</v>
      </c>
      <c r="CJ82" s="4"/>
      <c r="CK82" s="2">
        <v>521</v>
      </c>
      <c r="CL82" s="2">
        <v>186447</v>
      </c>
      <c r="CM82" s="4">
        <v>96.250302514146583</v>
      </c>
      <c r="CN82" s="8">
        <v>0.34444491656151799</v>
      </c>
      <c r="CO82" s="8"/>
      <c r="CP82" s="3">
        <v>10.213353071461187</v>
      </c>
      <c r="CQ82" s="3">
        <v>0</v>
      </c>
      <c r="CR82" s="3">
        <v>0</v>
      </c>
      <c r="CS82" s="28">
        <v>26.798312759456575</v>
      </c>
      <c r="CT82" s="28">
        <v>0</v>
      </c>
      <c r="CU82" s="28">
        <v>2.9531604755758978</v>
      </c>
      <c r="CV82" s="28">
        <v>8.9890792679723539</v>
      </c>
      <c r="CW82" s="28">
        <v>10.187741833120104</v>
      </c>
      <c r="CX82" s="28">
        <v>4.2662346578700419</v>
      </c>
      <c r="CY82" s="28">
        <v>15.981240743255817</v>
      </c>
      <c r="CZ82" s="28">
        <v>5.8054444884552323</v>
      </c>
      <c r="DA82" s="28">
        <v>15.600158280798128</v>
      </c>
      <c r="DB82" s="28">
        <v>7.4462845943428659</v>
      </c>
      <c r="DC82" s="28">
        <v>22.071956903087756</v>
      </c>
      <c r="DD82" s="28">
        <v>20.471919544901503</v>
      </c>
      <c r="DE82" s="28">
        <v>0</v>
      </c>
      <c r="DF82" s="28">
        <v>0</v>
      </c>
      <c r="DG82" s="28">
        <v>0.97756731574571787</v>
      </c>
      <c r="DH82" s="28">
        <v>0</v>
      </c>
      <c r="DI82" s="28"/>
      <c r="DJ82" s="3">
        <v>173.3</v>
      </c>
      <c r="DK82" s="3">
        <v>189.8</v>
      </c>
      <c r="DL82" s="35">
        <v>203.7</v>
      </c>
      <c r="DM82" s="3">
        <v>195.6</v>
      </c>
      <c r="DN82" s="1">
        <v>0.14923907707412853</v>
      </c>
      <c r="DO82" s="1">
        <v>2.1000000000000001E-2</v>
      </c>
      <c r="DP82" s="28"/>
      <c r="DQ82" t="s">
        <v>298</v>
      </c>
      <c r="DR82">
        <v>82</v>
      </c>
      <c r="DS82">
        <v>140</v>
      </c>
      <c r="DT82" s="28"/>
      <c r="DU82" s="2">
        <v>218166</v>
      </c>
      <c r="DV82" s="43">
        <v>69.2</v>
      </c>
      <c r="DW82" s="43">
        <v>4.4000000000000004</v>
      </c>
      <c r="DX82" s="43">
        <v>2.1</v>
      </c>
      <c r="DY82" s="43">
        <v>2.6</v>
      </c>
      <c r="DZ82" s="43">
        <v>4.9000000000000004</v>
      </c>
      <c r="EA82" s="43">
        <v>13.1</v>
      </c>
      <c r="EB82" s="43">
        <v>3.8</v>
      </c>
      <c r="EC8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492.7</v>
      </c>
      <c r="ED82" s="43">
        <v>0.1</v>
      </c>
      <c r="EE82" s="43">
        <v>4</v>
      </c>
      <c r="EF82" s="43">
        <v>10.5</v>
      </c>
      <c r="EG82" s="43">
        <v>23.4</v>
      </c>
      <c r="EH82" s="43">
        <v>29.4</v>
      </c>
      <c r="EI82" s="43">
        <v>16.399999999999999</v>
      </c>
      <c r="EJ82" s="43">
        <v>16.3</v>
      </c>
      <c r="EK82" s="2">
        <v>146482</v>
      </c>
      <c r="EL82" s="1">
        <v>0.67142451161042505</v>
      </c>
      <c r="EM82" s="28"/>
      <c r="EN82" s="48"/>
      <c r="EO82" s="28"/>
      <c r="EP82" s="28"/>
      <c r="EQ82" s="28"/>
      <c r="ER82" s="28"/>
      <c r="ES82" s="28"/>
      <c r="ET82" s="28"/>
      <c r="EU82" s="28"/>
      <c r="EV82" s="28"/>
      <c r="EW82" s="28"/>
      <c r="EX82" s="28"/>
    </row>
    <row r="83" spans="1:154" x14ac:dyDescent="0.3">
      <c r="A83" t="s">
        <v>144</v>
      </c>
      <c r="B83" t="s">
        <v>384</v>
      </c>
      <c r="C83" t="s">
        <v>35</v>
      </c>
      <c r="D83" s="2"/>
      <c r="E83" s="2"/>
      <c r="F83" s="2"/>
      <c r="H83" s="2">
        <v>516811</v>
      </c>
      <c r="I83" s="12">
        <v>9.4700000000000006E-2</v>
      </c>
      <c r="K83" s="2">
        <v>315631</v>
      </c>
      <c r="L83" s="51">
        <v>83.9938756473003</v>
      </c>
      <c r="M83" s="51">
        <v>0.79396352415532423</v>
      </c>
      <c r="N83" s="51">
        <v>3757.7858810250636</v>
      </c>
      <c r="O83" s="51"/>
      <c r="P83" s="51"/>
      <c r="Q83" s="2">
        <v>125564</v>
      </c>
      <c r="R83" s="2">
        <v>120086</v>
      </c>
      <c r="S83" s="2">
        <f>Table1113[[#This Row],[Sum of Biden]]+Table1113[[#This Row],[Sum of Trump]]</f>
        <v>245650</v>
      </c>
      <c r="T83" s="2">
        <v>251159</v>
      </c>
      <c r="U83" s="1">
        <f>Table1113[[#This Row],[Total with Other]]/Table1113[[#This Row],[Sum of Population (2020)]]</f>
        <v>0.48597843312158606</v>
      </c>
      <c r="V83" s="1">
        <f>Table1113[[#This Row],[Total with Other]]/(Table1113[[#This Row],[18+]]*Table1113[[#This Row],[Sum of Population (2020)]])</f>
        <v>0.62300844125723387</v>
      </c>
      <c r="W83" s="1">
        <f>Table1113[[#This Row],[Sum of Biden]]/Table1113[[#This Row],[2 Party Vote]]</f>
        <v>0.51115001017708117</v>
      </c>
      <c r="X83" s="1">
        <f>Table1113[[#This Row],[Sum of Trump]]/Table1113[[#This Row],[2 Party Vote]]</f>
        <v>0.48884998982291877</v>
      </c>
      <c r="Y83" s="1">
        <f>Table1113[[#This Row],[Trump %]]-Table1113[[#This Row],[Biden %]]</f>
        <v>-2.2300020354162398E-2</v>
      </c>
      <c r="Z83" s="1">
        <v>-0.25940000000000002</v>
      </c>
      <c r="AB83" s="1">
        <v>0.7345741479960759</v>
      </c>
      <c r="AC83" s="1">
        <v>7.780987633777145E-2</v>
      </c>
      <c r="AD83" s="1">
        <v>0.10939008651131651</v>
      </c>
      <c r="AE83" s="1">
        <v>2.9144116514547871E-2</v>
      </c>
      <c r="AF83" s="1">
        <v>1.4724918780753505E-3</v>
      </c>
      <c r="AG83" s="1">
        <v>4.0827304372391453E-4</v>
      </c>
      <c r="AH83" s="1">
        <v>4.3536225041649656E-3</v>
      </c>
      <c r="AI83" s="1">
        <v>4.2847385214323998E-2</v>
      </c>
      <c r="AJ8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1.3924445875824913</v>
      </c>
      <c r="AK8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1.3899504410520076</v>
      </c>
      <c r="AL83" s="4"/>
      <c r="AM83" s="1">
        <v>5.8984812629762136E-2</v>
      </c>
      <c r="AN83" s="1">
        <v>0.11140242757990833</v>
      </c>
      <c r="AO83" s="1">
        <v>4.956163858741397E-2</v>
      </c>
      <c r="AP83" s="1">
        <f>SUM(Table1113[[#This Row],[0 to 5]:[14 to 17]])</f>
        <v>0.21994887879708444</v>
      </c>
      <c r="AQ83" s="1">
        <v>0.78005112120291553</v>
      </c>
      <c r="AR83" s="1">
        <v>0.11863718071016291</v>
      </c>
      <c r="AS83" s="1">
        <v>0.27063471946224055</v>
      </c>
      <c r="AT83" s="1">
        <v>0.24405246792347687</v>
      </c>
      <c r="AU83" s="1">
        <v>0.14672675310703526</v>
      </c>
      <c r="AV83" s="38">
        <v>36.6</v>
      </c>
      <c r="AX83" s="2">
        <v>30818</v>
      </c>
      <c r="AY83" s="2">
        <v>80913</v>
      </c>
      <c r="AZ83" s="2">
        <v>97096</v>
      </c>
      <c r="BA83" s="2">
        <v>131035</v>
      </c>
      <c r="BB83" s="2">
        <f>SUM(Table1113[[#This Row],[Sum of Less than a high school diploma]:[Sum of Bachelor''s degree or higher]])</f>
        <v>339862</v>
      </c>
      <c r="BC83" s="1">
        <f>Table1113[[#This Row],[Sum of Less than a high school diploma]]/Table1113[[#This Row],[Sum]]</f>
        <v>9.0677981062902008E-2</v>
      </c>
      <c r="BD83" s="1">
        <f>Table1113[[#This Row],[Sum of High school diploma only]]/Table1113[[#This Row],[Sum]]</f>
        <v>0.23807604262906709</v>
      </c>
      <c r="BE83" s="1">
        <f>Table1113[[#This Row],[Sum of Some college or associate''s degree]]/Table1113[[#This Row],[Sum]]</f>
        <v>0.2856924281031713</v>
      </c>
      <c r="BF83" s="1">
        <f>Table1113[[#This Row],[Sum of Bachelor''s degree or higher]]/Table1113[[#This Row],[Sum]]</f>
        <v>0.3855535482048596</v>
      </c>
      <c r="BG8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2.9661215434499884</v>
      </c>
      <c r="BH83" s="4"/>
      <c r="BI83" s="2">
        <v>255722</v>
      </c>
      <c r="BJ83" s="8">
        <v>0.49480757956003257</v>
      </c>
      <c r="BK83" s="7">
        <v>4.5</v>
      </c>
      <c r="BL83" s="7">
        <v>21.5</v>
      </c>
      <c r="BM83" s="38">
        <v>87.7</v>
      </c>
      <c r="BN83" s="38">
        <v>78.900000000000006</v>
      </c>
      <c r="BO83" s="38">
        <v>8.8000000000000007</v>
      </c>
      <c r="BP83" s="38">
        <v>1.2</v>
      </c>
      <c r="BQ83" s="38">
        <v>3</v>
      </c>
      <c r="BR83" s="38">
        <v>0.3</v>
      </c>
      <c r="BS83" s="38">
        <v>1.2</v>
      </c>
      <c r="BT83" s="7">
        <v>6.6</v>
      </c>
      <c r="BU83" s="4"/>
      <c r="BV83" s="2">
        <v>26014623</v>
      </c>
      <c r="BW83" s="4">
        <v>50.336821391185559</v>
      </c>
      <c r="BX83" s="2">
        <v>52559</v>
      </c>
      <c r="BY83" s="4">
        <v>93.15</v>
      </c>
      <c r="BZ83" s="4"/>
      <c r="CA83" s="4">
        <v>66.3</v>
      </c>
      <c r="CB83" s="4">
        <v>46.3</v>
      </c>
      <c r="CC83" s="4">
        <v>56.3</v>
      </c>
      <c r="CD83" s="4">
        <v>49.84</v>
      </c>
      <c r="CE83" s="4">
        <v>14.5</v>
      </c>
      <c r="CF83" s="4">
        <v>15017.79</v>
      </c>
      <c r="CG83" s="4"/>
      <c r="CH83" s="14">
        <v>74</v>
      </c>
      <c r="CI83" s="32">
        <v>43</v>
      </c>
      <c r="CJ83" s="4"/>
      <c r="CK83" s="2">
        <v>610</v>
      </c>
      <c r="CL83" s="2">
        <v>245399</v>
      </c>
      <c r="CM83" s="4">
        <v>118.03154344625017</v>
      </c>
      <c r="CN83" s="8">
        <v>0.4748331595109237</v>
      </c>
      <c r="CO83" s="8"/>
      <c r="CP83" s="3">
        <v>12.591367755651294</v>
      </c>
      <c r="CQ83" s="3">
        <v>0</v>
      </c>
      <c r="CR83" s="3">
        <v>0</v>
      </c>
      <c r="CS83" s="28">
        <v>32.383571663768173</v>
      </c>
      <c r="CT83" s="28">
        <v>7.141055912851181</v>
      </c>
      <c r="CU83" s="28">
        <v>4.9257692286458559</v>
      </c>
      <c r="CV83" s="28">
        <v>12.041104123027838</v>
      </c>
      <c r="CW83" s="28">
        <v>8.4942306563347287</v>
      </c>
      <c r="CX83" s="28">
        <v>4.3889909736620041</v>
      </c>
      <c r="CY83" s="28">
        <v>18.61793462520167</v>
      </c>
      <c r="CZ83" s="28">
        <v>8.3756001522283938</v>
      </c>
      <c r="DA83" s="28">
        <v>18.378761497327083</v>
      </c>
      <c r="DB83" s="28">
        <v>8.4990104932608741</v>
      </c>
      <c r="DC83" s="28">
        <v>19.336325402695213</v>
      </c>
      <c r="DD83" s="28">
        <v>28.463813064397957</v>
      </c>
      <c r="DE83" s="28">
        <v>0</v>
      </c>
      <c r="DF83" s="28">
        <v>0</v>
      </c>
      <c r="DG83" s="28">
        <v>0.58546711498412574</v>
      </c>
      <c r="DH83" s="28">
        <v>7.141055912851181</v>
      </c>
      <c r="DI83" s="28"/>
      <c r="DJ83" s="3">
        <v>201.2</v>
      </c>
      <c r="DK83" s="3">
        <v>224.2</v>
      </c>
      <c r="DL83" s="35">
        <v>242.5</v>
      </c>
      <c r="DM83" s="3">
        <v>240</v>
      </c>
      <c r="DN83" s="1">
        <v>0.17030927835051546</v>
      </c>
      <c r="DO83" s="1">
        <v>4.8000000000000001E-2</v>
      </c>
      <c r="DP83" s="28"/>
      <c r="DQ83" t="s">
        <v>298</v>
      </c>
      <c r="DR83">
        <v>86</v>
      </c>
      <c r="DS83">
        <v>151</v>
      </c>
      <c r="DT83" s="28"/>
      <c r="DU83" s="2">
        <v>207996</v>
      </c>
      <c r="DV83" s="43">
        <v>66.5</v>
      </c>
      <c r="DW83" s="43">
        <v>6</v>
      </c>
      <c r="DX83" s="43">
        <v>3.6</v>
      </c>
      <c r="DY83" s="43">
        <v>3.9</v>
      </c>
      <c r="DZ83" s="43">
        <v>5.8</v>
      </c>
      <c r="EA83" s="43">
        <v>11.9</v>
      </c>
      <c r="EB83" s="43">
        <v>2.2999999999999998</v>
      </c>
      <c r="EC8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434</v>
      </c>
      <c r="ED83" s="43">
        <v>0.2</v>
      </c>
      <c r="EE83" s="43">
        <v>8.6</v>
      </c>
      <c r="EF83" s="43">
        <v>16.5</v>
      </c>
      <c r="EG83" s="43">
        <v>31.1</v>
      </c>
      <c r="EH83" s="43">
        <v>25.9</v>
      </c>
      <c r="EI83" s="43">
        <v>10.7</v>
      </c>
      <c r="EJ83" s="43">
        <v>7</v>
      </c>
      <c r="EK83" s="2">
        <v>124193</v>
      </c>
      <c r="EL83" s="1">
        <v>0.59709321333102561</v>
      </c>
      <c r="EM83" s="28"/>
      <c r="EN83" s="48"/>
      <c r="EO83" s="28"/>
      <c r="EP83" s="28"/>
      <c r="EQ83" s="28"/>
      <c r="ER83" s="28"/>
      <c r="ES83" s="28"/>
      <c r="ET83" s="28"/>
      <c r="EU83" s="28"/>
      <c r="EV83" s="28"/>
      <c r="EW83" s="28"/>
      <c r="EX83" s="28"/>
    </row>
    <row r="84" spans="1:154" x14ac:dyDescent="0.3">
      <c r="A84" t="s">
        <v>165</v>
      </c>
      <c r="B84" t="s">
        <v>385</v>
      </c>
      <c r="C84" t="s">
        <v>44</v>
      </c>
      <c r="D84" s="2"/>
      <c r="E84" s="2"/>
      <c r="F84" s="2"/>
      <c r="H84" s="2">
        <v>748031</v>
      </c>
      <c r="I84" s="12">
        <v>6.9000000000000006E-2</v>
      </c>
      <c r="K84" s="2">
        <v>461864</v>
      </c>
      <c r="L84" s="51">
        <v>267.81521458786682</v>
      </c>
      <c r="M84" s="51">
        <v>3.1567246643613793</v>
      </c>
      <c r="N84" s="51">
        <v>1724.5622161935396</v>
      </c>
      <c r="O84" s="51"/>
      <c r="P84" s="51"/>
      <c r="Q84" s="2">
        <v>145320</v>
      </c>
      <c r="R84" s="2">
        <v>170821</v>
      </c>
      <c r="S84" s="2">
        <f>Table1113[[#This Row],[Sum of Biden]]+Table1113[[#This Row],[Sum of Trump]]</f>
        <v>316141</v>
      </c>
      <c r="T84" s="2">
        <v>324832</v>
      </c>
      <c r="U84" s="1">
        <f>Table1113[[#This Row],[Total with Other]]/Table1113[[#This Row],[Sum of Population (2020)]]</f>
        <v>0.43424938271274854</v>
      </c>
      <c r="V84" s="1">
        <f>Table1113[[#This Row],[Total with Other]]/(Table1113[[#This Row],[18+]]*Table1113[[#This Row],[Sum of Population (2020)]])</f>
        <v>0.56735844508797728</v>
      </c>
      <c r="W84" s="1">
        <f>Table1113[[#This Row],[Sum of Biden]]/Table1113[[#This Row],[2 Party Vote]]</f>
        <v>0.4596683125567389</v>
      </c>
      <c r="X84" s="1">
        <f>Table1113[[#This Row],[Sum of Trump]]/Table1113[[#This Row],[2 Party Vote]]</f>
        <v>0.5403316874432611</v>
      </c>
      <c r="Y84" s="1">
        <f>Table1113[[#This Row],[Trump %]]-Table1113[[#This Row],[Biden %]]</f>
        <v>8.0663374886522199E-2</v>
      </c>
      <c r="Z84" s="1">
        <v>-0.2762</v>
      </c>
      <c r="AB84" s="1">
        <v>0.62716919485957134</v>
      </c>
      <c r="AC84" s="1">
        <v>7.0566594165215074E-2</v>
      </c>
      <c r="AD84" s="1">
        <v>0.22949182587352662</v>
      </c>
      <c r="AE84" s="1">
        <v>1.8249243681077387E-2</v>
      </c>
      <c r="AF84" s="1">
        <v>3.5827392180270605E-3</v>
      </c>
      <c r="AG84" s="1">
        <v>5.200319238106442E-4</v>
      </c>
      <c r="AH84" s="1">
        <v>3.2351600401587634E-3</v>
      </c>
      <c r="AI84" s="1">
        <v>4.7185210238613107E-2</v>
      </c>
      <c r="AJ8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1.4941514912726206</v>
      </c>
      <c r="AK8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1.4949955296603079</v>
      </c>
      <c r="AL84" s="4"/>
      <c r="AM84" s="1">
        <v>6.1315640661951179E-2</v>
      </c>
      <c r="AN84" s="1">
        <v>0.12002176380390653</v>
      </c>
      <c r="AO84" s="1">
        <v>5.3274530066267305E-2</v>
      </c>
      <c r="AP84" s="1">
        <f>SUM(Table1113[[#This Row],[0 to 5]:[14 to 17]])</f>
        <v>0.23461193453212503</v>
      </c>
      <c r="AQ84" s="1">
        <v>0.76538806546787497</v>
      </c>
      <c r="AR84" s="1">
        <v>9.1787639817066405E-2</v>
      </c>
      <c r="AS84" s="1">
        <v>0.26942599972461034</v>
      </c>
      <c r="AT84" s="1">
        <v>0.24683736369214646</v>
      </c>
      <c r="AU84" s="1">
        <v>0.15733706223405181</v>
      </c>
      <c r="AV84" s="38">
        <v>37.6</v>
      </c>
      <c r="AX84" s="2">
        <v>43691</v>
      </c>
      <c r="AY84" s="2">
        <v>145751</v>
      </c>
      <c r="AZ84" s="2">
        <v>152435</v>
      </c>
      <c r="BA84" s="2">
        <v>156141</v>
      </c>
      <c r="BB84" s="2">
        <f>SUM(Table1113[[#This Row],[Sum of Less than a high school diploma]:[Sum of Bachelor''s degree or higher]])</f>
        <v>498018</v>
      </c>
      <c r="BC84" s="1">
        <f>Table1113[[#This Row],[Sum of Less than a high school diploma]]/Table1113[[#This Row],[Sum]]</f>
        <v>8.7729760771699014E-2</v>
      </c>
      <c r="BD84" s="1">
        <f>Table1113[[#This Row],[Sum of High school diploma only]]/Table1113[[#This Row],[Sum]]</f>
        <v>0.2926621126144035</v>
      </c>
      <c r="BE84" s="1">
        <f>Table1113[[#This Row],[Sum of Some college or associate''s degree]]/Table1113[[#This Row],[Sum]]</f>
        <v>0.30608331425771762</v>
      </c>
      <c r="BF84" s="1">
        <f>Table1113[[#This Row],[Sum of Bachelor''s degree or higher]]/Table1113[[#This Row],[Sum]]</f>
        <v>0.3135248123561799</v>
      </c>
      <c r="BG8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2.8454031781983784</v>
      </c>
      <c r="BH84" s="4"/>
      <c r="BI84" s="2">
        <v>345486</v>
      </c>
      <c r="BJ84" s="8">
        <v>0.46186053786540932</v>
      </c>
      <c r="BK84" s="7">
        <v>1.9000000000000001</v>
      </c>
      <c r="BL84" s="7">
        <v>23.2</v>
      </c>
      <c r="BM84" s="38">
        <v>92.3</v>
      </c>
      <c r="BN84" s="38">
        <v>82.7</v>
      </c>
      <c r="BO84" s="38">
        <v>9.6</v>
      </c>
      <c r="BP84" s="38">
        <v>0.4</v>
      </c>
      <c r="BQ84" s="38">
        <v>1.3</v>
      </c>
      <c r="BR84" s="38">
        <v>0.2</v>
      </c>
      <c r="BS84" s="38">
        <v>1.1000000000000001</v>
      </c>
      <c r="BT84" s="7">
        <v>4.7</v>
      </c>
      <c r="BU84" s="4"/>
      <c r="BV84" s="2">
        <v>33189898</v>
      </c>
      <c r="BW84" s="4">
        <v>44.36968253989474</v>
      </c>
      <c r="BX84" s="2">
        <v>49837</v>
      </c>
      <c r="BY84" s="4">
        <v>92.248999999999995</v>
      </c>
      <c r="BZ84" s="4"/>
      <c r="CA84" s="4">
        <v>71.099999999999994</v>
      </c>
      <c r="CB84" s="4">
        <v>52.5</v>
      </c>
      <c r="CC84" s="4">
        <v>61.8</v>
      </c>
      <c r="CD84" s="4">
        <v>51.85</v>
      </c>
      <c r="CE84" s="4">
        <v>3.8</v>
      </c>
      <c r="CF84" s="4">
        <v>16550.3</v>
      </c>
      <c r="CG84" s="4"/>
      <c r="CH84" s="14">
        <v>163</v>
      </c>
      <c r="CI84" s="32">
        <v>82</v>
      </c>
      <c r="CJ84" s="4"/>
      <c r="CK84" s="2">
        <v>1245</v>
      </c>
      <c r="CL84" s="2">
        <v>406604</v>
      </c>
      <c r="CM84" s="4">
        <v>166.43695247924217</v>
      </c>
      <c r="CN84" s="8">
        <v>0.54356570783831148</v>
      </c>
      <c r="CO84" s="8"/>
      <c r="CP84" s="3">
        <v>18.0766597606187</v>
      </c>
      <c r="CQ84" s="3">
        <v>0</v>
      </c>
      <c r="CR84" s="3">
        <v>0</v>
      </c>
      <c r="CS84" s="28">
        <v>0</v>
      </c>
      <c r="CT84" s="28">
        <v>7.4043464783467146</v>
      </c>
      <c r="CU84" s="28">
        <v>10.231191317269415</v>
      </c>
      <c r="CV84" s="28">
        <v>20.353397175078801</v>
      </c>
      <c r="CW84" s="28">
        <v>20.525701856824785</v>
      </c>
      <c r="CX84" s="28">
        <v>2.9922449230370329</v>
      </c>
      <c r="CY84" s="28">
        <v>15.509260616378898</v>
      </c>
      <c r="CZ84" s="28">
        <v>11.920784582288004</v>
      </c>
      <c r="DA84" s="28">
        <v>23.550078626090272</v>
      </c>
      <c r="DB84" s="28">
        <v>13.063370697904414</v>
      </c>
      <c r="DC84" s="28">
        <v>18.810221309344929</v>
      </c>
      <c r="DD84" s="28">
        <v>38.72638722652345</v>
      </c>
      <c r="DE84" s="28">
        <v>0</v>
      </c>
      <c r="DF84" s="28">
        <v>0</v>
      </c>
      <c r="DG84" s="28">
        <v>2.7003917266862913</v>
      </c>
      <c r="DH84" s="28">
        <v>7.4043464783467146</v>
      </c>
      <c r="DI84" s="28"/>
      <c r="DJ84" s="3">
        <v>166.9</v>
      </c>
      <c r="DK84" s="3">
        <v>184.6</v>
      </c>
      <c r="DL84" s="35">
        <v>205.6</v>
      </c>
      <c r="DM84" s="3">
        <v>204.8</v>
      </c>
      <c r="DN84" s="1">
        <v>0.1882295719844358</v>
      </c>
      <c r="DO84" s="1">
        <v>6.9000000000000006E-2</v>
      </c>
      <c r="DP84" s="28"/>
      <c r="DQ84" t="s">
        <v>298</v>
      </c>
      <c r="DR84">
        <v>85</v>
      </c>
      <c r="DS84">
        <v>150</v>
      </c>
      <c r="DT84" s="28"/>
      <c r="DU84" s="2">
        <v>296469</v>
      </c>
      <c r="DV84" s="43">
        <v>70</v>
      </c>
      <c r="DW84" s="43">
        <v>1.3</v>
      </c>
      <c r="DX84" s="43">
        <v>2.6</v>
      </c>
      <c r="DY84" s="43">
        <v>3</v>
      </c>
      <c r="DZ84" s="43">
        <v>4.5</v>
      </c>
      <c r="EA84" s="43">
        <v>9.9</v>
      </c>
      <c r="EB84" s="43">
        <v>8.6999999999999993</v>
      </c>
      <c r="EC8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411.20000000000005</v>
      </c>
      <c r="ED84" s="43">
        <v>0.3</v>
      </c>
      <c r="EE84" s="43">
        <v>12.2</v>
      </c>
      <c r="EF84" s="43">
        <v>18.100000000000001</v>
      </c>
      <c r="EG84" s="43">
        <v>31.2</v>
      </c>
      <c r="EH84" s="43">
        <v>25.3</v>
      </c>
      <c r="EI84" s="43">
        <v>9.4</v>
      </c>
      <c r="EJ84" s="43">
        <v>3.5</v>
      </c>
      <c r="EK84" s="2">
        <v>190159</v>
      </c>
      <c r="EL84" s="1">
        <v>0.6414127615366193</v>
      </c>
      <c r="EM84" s="28"/>
      <c r="EN84" s="48"/>
      <c r="EO84" s="28"/>
      <c r="EP84" s="28"/>
      <c r="EQ84" s="28"/>
      <c r="ER84" s="28"/>
      <c r="ES84" s="28"/>
      <c r="ET84" s="28"/>
      <c r="EU84" s="28"/>
      <c r="EV84" s="28"/>
      <c r="EW84" s="28"/>
      <c r="EX84" s="28"/>
    </row>
    <row r="85" spans="1:154" x14ac:dyDescent="0.3">
      <c r="A85" t="s">
        <v>132</v>
      </c>
      <c r="B85" t="s">
        <v>387</v>
      </c>
      <c r="C85" t="s">
        <v>35</v>
      </c>
      <c r="D85" s="2" t="s">
        <v>14</v>
      </c>
      <c r="E85" s="2"/>
      <c r="F85" s="2"/>
      <c r="H85" s="2">
        <v>1285439</v>
      </c>
      <c r="I85" s="12">
        <v>6.88E-2</v>
      </c>
      <c r="K85" s="2">
        <v>974397</v>
      </c>
      <c r="L85" s="51">
        <v>400.85978622294778</v>
      </c>
      <c r="M85" s="51">
        <v>7.8280173498873351</v>
      </c>
      <c r="N85" s="51">
        <v>2430.7676486612349</v>
      </c>
      <c r="O85" s="51"/>
      <c r="P85" s="51"/>
      <c r="Q85" s="2">
        <v>314895</v>
      </c>
      <c r="R85" s="2">
        <v>314390</v>
      </c>
      <c r="S85" s="2">
        <f>Table1113[[#This Row],[Sum of Biden]]+Table1113[[#This Row],[Sum of Trump]]</f>
        <v>629285</v>
      </c>
      <c r="T85" s="2">
        <v>641742</v>
      </c>
      <c r="U85" s="1">
        <f>Table1113[[#This Row],[Total with Other]]/Table1113[[#This Row],[Sum of Population (2020)]]</f>
        <v>0.49923955940344117</v>
      </c>
      <c r="V85" s="1">
        <f>Table1113[[#This Row],[Total with Other]]/(Table1113[[#This Row],[18+]]*Table1113[[#This Row],[Sum of Population (2020)]])</f>
        <v>0.643749210036895</v>
      </c>
      <c r="W85" s="1">
        <f>Table1113[[#This Row],[Sum of Biden]]/Table1113[[#This Row],[2 Party Vote]]</f>
        <v>0.50040124903660499</v>
      </c>
      <c r="X85" s="1">
        <f>Table1113[[#This Row],[Sum of Trump]]/Table1113[[#This Row],[2 Party Vote]]</f>
        <v>0.49959875096339496</v>
      </c>
      <c r="Y85" s="1">
        <f>Table1113[[#This Row],[Trump %]]-Table1113[[#This Row],[Biden %]]</f>
        <v>-8.0249807321003397E-4</v>
      </c>
      <c r="Z85" s="1">
        <v>-0.25940000000000002</v>
      </c>
      <c r="AB85" s="1">
        <v>0.71472936483178118</v>
      </c>
      <c r="AC85" s="1">
        <v>6.4541374580979721E-2</v>
      </c>
      <c r="AD85" s="1">
        <v>0.14584978361478063</v>
      </c>
      <c r="AE85" s="1">
        <v>2.4580707447027825E-2</v>
      </c>
      <c r="AF85" s="1">
        <v>1.9098533652705419E-3</v>
      </c>
      <c r="AG85" s="1">
        <v>6.2857903019902155E-4</v>
      </c>
      <c r="AH85" s="1">
        <v>4.1161035257215629E-3</v>
      </c>
      <c r="AI85" s="1">
        <v>4.3644233604239482E-2</v>
      </c>
      <c r="AJ8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1.4128166050154336</v>
      </c>
      <c r="AK8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1.411217948925473</v>
      </c>
      <c r="AL85" s="4"/>
      <c r="AM85" s="1">
        <v>5.9357153470526412E-2</v>
      </c>
      <c r="AN85" s="1">
        <v>0.11320723892771263</v>
      </c>
      <c r="AO85" s="1">
        <v>5.1916893761586508E-2</v>
      </c>
      <c r="AP85" s="1">
        <f>SUM(Table1113[[#This Row],[0 to 5]:[14 to 17]])</f>
        <v>0.22448128615982554</v>
      </c>
      <c r="AQ85" s="1">
        <v>0.77551871384017446</v>
      </c>
      <c r="AR85" s="1">
        <v>8.2008558943676049E-2</v>
      </c>
      <c r="AS85" s="1">
        <v>0.26755373067100036</v>
      </c>
      <c r="AT85" s="1">
        <v>0.26289306610426477</v>
      </c>
      <c r="AU85" s="1">
        <v>0.16306335812123329</v>
      </c>
      <c r="AV85" s="38">
        <v>39.200000000000003</v>
      </c>
      <c r="AX85" s="2">
        <v>83490</v>
      </c>
      <c r="AY85" s="2">
        <v>255954</v>
      </c>
      <c r="AZ85" s="2">
        <v>271541</v>
      </c>
      <c r="BA85" s="2">
        <v>262588</v>
      </c>
      <c r="BB85" s="2">
        <f>SUM(Table1113[[#This Row],[Sum of Less than a high school diploma]:[Sum of Bachelor''s degree or higher]])</f>
        <v>873573</v>
      </c>
      <c r="BC85" s="1">
        <f>Table1113[[#This Row],[Sum of Less than a high school diploma]]/Table1113[[#This Row],[Sum]]</f>
        <v>9.5573008781177984E-2</v>
      </c>
      <c r="BD85" s="1">
        <f>Table1113[[#This Row],[Sum of High school diploma only]]/Table1113[[#This Row],[Sum]]</f>
        <v>0.29299669289229407</v>
      </c>
      <c r="BE85" s="1">
        <f>Table1113[[#This Row],[Sum of Some college or associate''s degree]]/Table1113[[#This Row],[Sum]]</f>
        <v>0.3108395062576339</v>
      </c>
      <c r="BF85" s="1">
        <f>Table1113[[#This Row],[Sum of Bachelor''s degree or higher]]/Table1113[[#This Row],[Sum]]</f>
        <v>0.30059079206889405</v>
      </c>
      <c r="BG8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2.8164480816142441</v>
      </c>
      <c r="BH85" s="4"/>
      <c r="BI85" s="2">
        <v>614438</v>
      </c>
      <c r="BJ85" s="8">
        <v>0.47799856702651777</v>
      </c>
      <c r="BK85" s="7">
        <v>3.4000000000000004</v>
      </c>
      <c r="BL85" s="7">
        <v>24.2</v>
      </c>
      <c r="BM85" s="38">
        <v>88.8</v>
      </c>
      <c r="BN85" s="38">
        <v>80.5</v>
      </c>
      <c r="BO85" s="38">
        <v>8.3000000000000007</v>
      </c>
      <c r="BP85" s="38">
        <v>1.7</v>
      </c>
      <c r="BQ85" s="38">
        <v>1.5</v>
      </c>
      <c r="BR85" s="38">
        <v>0.2</v>
      </c>
      <c r="BS85" s="38">
        <v>1.2</v>
      </c>
      <c r="BT85" s="7">
        <v>6.6</v>
      </c>
      <c r="BU85" s="4"/>
      <c r="BV85" s="2">
        <v>63665502</v>
      </c>
      <c r="BW85" s="4">
        <v>49.528217208284488</v>
      </c>
      <c r="BX85" s="2">
        <v>55676</v>
      </c>
      <c r="BY85" s="4">
        <v>91.91</v>
      </c>
      <c r="BZ85" s="4"/>
      <c r="CA85" s="4">
        <v>68.2</v>
      </c>
      <c r="CB85" s="4">
        <v>49.6</v>
      </c>
      <c r="CC85" s="4">
        <v>58.9</v>
      </c>
      <c r="CD85" s="4">
        <v>48.34</v>
      </c>
      <c r="CE85" s="4">
        <v>13.4</v>
      </c>
      <c r="CF85" s="4">
        <v>15135.82</v>
      </c>
      <c r="CG85" s="4"/>
      <c r="CH85" s="14">
        <v>91</v>
      </c>
      <c r="CI85" s="32">
        <v>56</v>
      </c>
      <c r="CJ85" s="4"/>
      <c r="CK85" s="2">
        <v>1480</v>
      </c>
      <c r="CL85" s="2">
        <v>593522</v>
      </c>
      <c r="CM85" s="4">
        <v>115.13576295724651</v>
      </c>
      <c r="CN85" s="8">
        <v>0.46172708312101934</v>
      </c>
      <c r="CO85" s="8"/>
      <c r="CP85" s="3">
        <v>20.190365425815134</v>
      </c>
      <c r="CQ85" s="3">
        <v>0</v>
      </c>
      <c r="CR85" s="3">
        <v>0</v>
      </c>
      <c r="CS85" s="28">
        <v>30.537812956162444</v>
      </c>
      <c r="CT85" s="28">
        <v>2.786506292823038</v>
      </c>
      <c r="CU85" s="28">
        <v>8.5854608238116175</v>
      </c>
      <c r="CV85" s="28">
        <v>15.927007479919816</v>
      </c>
      <c r="CW85" s="28">
        <v>14.281896840392475</v>
      </c>
      <c r="CX85" s="28">
        <v>3.0873629427116143</v>
      </c>
      <c r="CY85" s="28">
        <v>25.83072801264446</v>
      </c>
      <c r="CZ85" s="28">
        <v>9.8881458460622547</v>
      </c>
      <c r="DA85" s="28">
        <v>29.105221536325317</v>
      </c>
      <c r="DB85" s="28">
        <v>18.262536160710802</v>
      </c>
      <c r="DC85" s="28">
        <v>20.042091409053349</v>
      </c>
      <c r="DD85" s="28">
        <v>45.77421875249442</v>
      </c>
      <c r="DE85" s="28">
        <v>0</v>
      </c>
      <c r="DF85" s="28">
        <v>0</v>
      </c>
      <c r="DG85" s="28">
        <v>0.70738455618692886</v>
      </c>
      <c r="DH85" s="28">
        <v>2.786506292823038</v>
      </c>
      <c r="DI85" s="28"/>
      <c r="DJ85" s="3">
        <v>212.1</v>
      </c>
      <c r="DK85" s="3">
        <v>235.6</v>
      </c>
      <c r="DL85" s="35">
        <v>254.2</v>
      </c>
      <c r="DM85" s="3">
        <v>251.2</v>
      </c>
      <c r="DN85" s="1">
        <v>0.16561762391817469</v>
      </c>
      <c r="DO85" s="1">
        <v>3.7999999999999999E-2</v>
      </c>
      <c r="DP85" s="28"/>
      <c r="DQ85" t="s">
        <v>298</v>
      </c>
      <c r="DR85">
        <v>78</v>
      </c>
      <c r="DS85">
        <v>135</v>
      </c>
      <c r="DT85" s="28"/>
      <c r="DU85" s="2">
        <v>507249</v>
      </c>
      <c r="DV85" s="43">
        <v>71.3</v>
      </c>
      <c r="DW85" s="43">
        <v>3.7</v>
      </c>
      <c r="DX85" s="43">
        <v>1.8</v>
      </c>
      <c r="DY85" s="43">
        <v>5.8</v>
      </c>
      <c r="DZ85" s="43">
        <v>5.5</v>
      </c>
      <c r="EA85" s="43">
        <v>9</v>
      </c>
      <c r="EB85" s="43">
        <v>3</v>
      </c>
      <c r="EC8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469.7</v>
      </c>
      <c r="ED85" s="43">
        <v>0.1</v>
      </c>
      <c r="EE85" s="43">
        <v>6.7</v>
      </c>
      <c r="EF85" s="43">
        <v>13.2</v>
      </c>
      <c r="EG85" s="43">
        <v>23.6</v>
      </c>
      <c r="EH85" s="43">
        <v>27.1</v>
      </c>
      <c r="EI85" s="43">
        <v>17.7</v>
      </c>
      <c r="EJ85" s="43">
        <v>11.5</v>
      </c>
      <c r="EK85" s="2">
        <v>342594</v>
      </c>
      <c r="EL85" s="1">
        <v>0.67539610723727406</v>
      </c>
      <c r="EM85" s="28"/>
      <c r="EN85" s="48"/>
      <c r="EO85" s="28"/>
      <c r="EP85" s="28"/>
      <c r="EQ85" s="28"/>
      <c r="ER85" s="28"/>
      <c r="ES85" s="28"/>
      <c r="ET85" s="28"/>
      <c r="EU85" s="28"/>
      <c r="EV85" s="28"/>
      <c r="EW85" s="28"/>
      <c r="EX85" s="28"/>
    </row>
    <row r="86" spans="1:154" x14ac:dyDescent="0.3">
      <c r="A86" t="s">
        <v>68</v>
      </c>
      <c r="B86" t="s">
        <v>388</v>
      </c>
      <c r="C86" t="s">
        <v>15</v>
      </c>
      <c r="D86" s="2"/>
      <c r="E86" s="2"/>
      <c r="F86" s="2"/>
      <c r="H86" s="2">
        <v>680796</v>
      </c>
      <c r="I86" s="12">
        <v>0.1245</v>
      </c>
      <c r="K86" s="2">
        <v>450305</v>
      </c>
      <c r="L86" s="51">
        <v>149.70398858990853</v>
      </c>
      <c r="M86" s="51">
        <v>1.2811333488803809</v>
      </c>
      <c r="N86" s="51">
        <v>3007.9692882034196</v>
      </c>
      <c r="O86" s="51"/>
      <c r="P86" s="51"/>
      <c r="Q86" s="2">
        <v>295274</v>
      </c>
      <c r="R86" s="2">
        <v>111805</v>
      </c>
      <c r="S86" s="2">
        <f>Table1113[[#This Row],[Sum of Biden]]+Table1113[[#This Row],[Sum of Trump]]</f>
        <v>407079</v>
      </c>
      <c r="T86" s="2">
        <v>414058</v>
      </c>
      <c r="U86" s="1">
        <f>Table1113[[#This Row],[Total with Other]]/Table1113[[#This Row],[Sum of Population (2020)]]</f>
        <v>0.60819687542229983</v>
      </c>
      <c r="V86" s="1">
        <f>Table1113[[#This Row],[Total with Other]]/(Table1113[[#This Row],[18+]]*Table1113[[#This Row],[Sum of Population (2020)]])</f>
        <v>0.76546003434844256</v>
      </c>
      <c r="W86" s="1">
        <f>Table1113[[#This Row],[Sum of Biden]]/Table1113[[#This Row],[2 Party Vote]]</f>
        <v>0.72534815109597894</v>
      </c>
      <c r="X86" s="1">
        <f>Table1113[[#This Row],[Sum of Trump]]/Table1113[[#This Row],[2 Party Vote]]</f>
        <v>0.27465184890402111</v>
      </c>
      <c r="Y86" s="1">
        <f>Table1113[[#This Row],[Trump %]]-Table1113[[#This Row],[Biden %]]</f>
        <v>-0.45069630219195783</v>
      </c>
      <c r="Z86" s="1">
        <v>6.3E-3</v>
      </c>
      <c r="AB86" s="1">
        <v>0.78719763335859783</v>
      </c>
      <c r="AC86" s="1">
        <v>6.7638470261282377E-2</v>
      </c>
      <c r="AD86" s="1">
        <v>4.5421829740480264E-2</v>
      </c>
      <c r="AE86" s="1">
        <v>5.3343439150641311E-2</v>
      </c>
      <c r="AF86" s="1">
        <v>2.3795674475173179E-3</v>
      </c>
      <c r="AG86" s="1">
        <v>3.5252851074330638E-4</v>
      </c>
      <c r="AH86" s="1">
        <v>3.4533105364896385E-3</v>
      </c>
      <c r="AI86" s="1">
        <v>4.0213220994247907E-2</v>
      </c>
      <c r="AJ8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1.3244334054836804</v>
      </c>
      <c r="AK8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1.3236944789342018</v>
      </c>
      <c r="AL86" s="4"/>
      <c r="AM86" s="1">
        <v>5.3246493810186896E-2</v>
      </c>
      <c r="AN86" s="1">
        <v>0.10444391565167833</v>
      </c>
      <c r="AO86" s="1">
        <v>4.7758799992949429E-2</v>
      </c>
      <c r="AP86" s="1">
        <f>SUM(Table1113[[#This Row],[0 to 5]:[14 to 17]])</f>
        <v>0.20544920945481468</v>
      </c>
      <c r="AQ86" s="1">
        <v>0.79455079054518529</v>
      </c>
      <c r="AR86" s="1">
        <v>0.12149160688370672</v>
      </c>
      <c r="AS86" s="1">
        <v>0.28373257187175011</v>
      </c>
      <c r="AT86" s="1">
        <v>0.23951080793659188</v>
      </c>
      <c r="AU86" s="1">
        <v>0.14981580385313661</v>
      </c>
      <c r="AV86" s="38">
        <v>36.700000000000003</v>
      </c>
      <c r="AX86" s="2">
        <v>19174</v>
      </c>
      <c r="AY86" s="2">
        <v>90142</v>
      </c>
      <c r="AZ86" s="2">
        <v>124739</v>
      </c>
      <c r="BA86" s="2">
        <v>208108</v>
      </c>
      <c r="BB86" s="2">
        <f>SUM(Table1113[[#This Row],[Sum of Less than a high school diploma]:[Sum of Bachelor''s degree or higher]])</f>
        <v>442163</v>
      </c>
      <c r="BC86" s="1">
        <f>Table1113[[#This Row],[Sum of Less than a high school diploma]]/Table1113[[#This Row],[Sum]]</f>
        <v>4.3364098759959564E-2</v>
      </c>
      <c r="BD86" s="1">
        <f>Table1113[[#This Row],[Sum of High school diploma only]]/Table1113[[#This Row],[Sum]]</f>
        <v>0.20386599511944689</v>
      </c>
      <c r="BE86" s="1">
        <f>Table1113[[#This Row],[Sum of Some college or associate''s degree]]/Table1113[[#This Row],[Sum]]</f>
        <v>0.28211089575563764</v>
      </c>
      <c r="BF86" s="1">
        <f>Table1113[[#This Row],[Sum of Bachelor''s degree or higher]]/Table1113[[#This Row],[Sum]]</f>
        <v>0.47065901036495589</v>
      </c>
      <c r="BG86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3.1800648177255901</v>
      </c>
      <c r="BH86" s="4"/>
      <c r="BI86" s="2">
        <v>367963</v>
      </c>
      <c r="BJ86" s="8">
        <v>0.54048936832766348</v>
      </c>
      <c r="BK86" s="7">
        <v>10.7</v>
      </c>
      <c r="BL86" s="7">
        <v>22</v>
      </c>
      <c r="BM86" s="38">
        <v>80.099999999999994</v>
      </c>
      <c r="BN86" s="38">
        <v>72.900000000000006</v>
      </c>
      <c r="BO86" s="38">
        <v>7.2</v>
      </c>
      <c r="BP86" s="38">
        <v>3.8</v>
      </c>
      <c r="BQ86" s="38">
        <v>4.9000000000000004</v>
      </c>
      <c r="BR86" s="38">
        <v>2</v>
      </c>
      <c r="BS86" s="38">
        <v>0.9</v>
      </c>
      <c r="BT86" s="7">
        <v>8.1999999999999993</v>
      </c>
      <c r="BU86" s="4"/>
      <c r="BV86" s="2">
        <v>44966871</v>
      </c>
      <c r="BW86" s="4">
        <v>66.050433610068211</v>
      </c>
      <c r="BX86" s="2">
        <v>64280</v>
      </c>
      <c r="BY86" s="4">
        <v>97.010999999999996</v>
      </c>
      <c r="BZ86" s="4"/>
      <c r="CA86" s="4">
        <v>56.5</v>
      </c>
      <c r="CB86" s="4">
        <v>37.6</v>
      </c>
      <c r="CC86" s="4">
        <v>47</v>
      </c>
      <c r="CD86" s="4">
        <v>37.130000000000003</v>
      </c>
      <c r="CE86" s="4">
        <v>51.8</v>
      </c>
      <c r="CF86" s="4">
        <v>14343.43</v>
      </c>
      <c r="CG86" s="4"/>
      <c r="CH86" s="14">
        <v>29</v>
      </c>
      <c r="CI86" s="32">
        <v>19</v>
      </c>
      <c r="CJ86" s="4"/>
      <c r="CK86" s="2">
        <v>566</v>
      </c>
      <c r="CL86" s="2">
        <v>253906</v>
      </c>
      <c r="CM86" s="4">
        <v>83.137973783629747</v>
      </c>
      <c r="CN86" s="8">
        <v>0.37295460020329146</v>
      </c>
      <c r="CO86" s="8"/>
      <c r="CP86" s="3">
        <v>10.413506544439731</v>
      </c>
      <c r="CQ86" s="3">
        <v>0</v>
      </c>
      <c r="CR86" s="3">
        <v>0</v>
      </c>
      <c r="CS86" s="28">
        <v>27.602367109058598</v>
      </c>
      <c r="CT86" s="28">
        <v>1.9017568900739352</v>
      </c>
      <c r="CU86" s="28">
        <v>1.9498287070144333</v>
      </c>
      <c r="CV86" s="28">
        <v>19.473457766641868</v>
      </c>
      <c r="CW86" s="28">
        <v>14.583588325559756</v>
      </c>
      <c r="CX86" s="28">
        <v>3.956008752335257</v>
      </c>
      <c r="CY86" s="28">
        <v>18.514254344737864</v>
      </c>
      <c r="CZ86" s="28">
        <v>8.165719109417525</v>
      </c>
      <c r="DA86" s="28">
        <v>15.597825488404528</v>
      </c>
      <c r="DB86" s="28">
        <v>10.259710136150126</v>
      </c>
      <c r="DC86" s="28">
        <v>14.754771903793861</v>
      </c>
      <c r="DD86" s="28">
        <v>16.38465514969927</v>
      </c>
      <c r="DE86" s="28">
        <v>0</v>
      </c>
      <c r="DF86" s="28">
        <v>0</v>
      </c>
      <c r="DG86" s="28">
        <v>3.8058172481228887</v>
      </c>
      <c r="DH86" s="28">
        <v>1.9017568900739352</v>
      </c>
      <c r="DI86" s="28"/>
      <c r="DJ86" s="3">
        <v>326.39999999999998</v>
      </c>
      <c r="DK86" s="3">
        <v>361.5</v>
      </c>
      <c r="DL86" s="35">
        <v>392.7</v>
      </c>
      <c r="DM86" s="3">
        <v>380</v>
      </c>
      <c r="DN86" s="1">
        <v>0.16883116883116889</v>
      </c>
      <c r="DO86" s="1">
        <v>6.5000000000000002E-2</v>
      </c>
      <c r="DP86" s="28"/>
      <c r="DQ86" t="s">
        <v>297</v>
      </c>
      <c r="DR86">
        <v>53</v>
      </c>
      <c r="DS86">
        <v>86</v>
      </c>
      <c r="DT86" s="28"/>
      <c r="DU86" s="2">
        <v>285193</v>
      </c>
      <c r="DV86" s="43">
        <v>56.8</v>
      </c>
      <c r="DW86" s="43">
        <v>6.1</v>
      </c>
      <c r="DX86" s="43">
        <v>3.9</v>
      </c>
      <c r="DY86" s="43">
        <v>5</v>
      </c>
      <c r="DZ86" s="43">
        <v>5.6</v>
      </c>
      <c r="EA86" s="43">
        <v>21.3</v>
      </c>
      <c r="EB86" s="43">
        <v>1.3</v>
      </c>
      <c r="EC8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451.2</v>
      </c>
      <c r="ED86" s="43">
        <v>0.2</v>
      </c>
      <c r="EE86" s="43">
        <v>9.5</v>
      </c>
      <c r="EF86" s="43">
        <v>15.5</v>
      </c>
      <c r="EG86" s="43">
        <v>26.5</v>
      </c>
      <c r="EH86" s="43">
        <v>23.8</v>
      </c>
      <c r="EI86" s="43">
        <v>11</v>
      </c>
      <c r="EJ86" s="43">
        <v>13.5</v>
      </c>
      <c r="EK86" s="2">
        <v>174427</v>
      </c>
      <c r="EL86" s="1">
        <v>0.61161038314404637</v>
      </c>
      <c r="EM86" s="28"/>
      <c r="EN86" s="48"/>
      <c r="EO86" s="28"/>
      <c r="EP86" s="28"/>
      <c r="EQ86" s="28"/>
      <c r="ER86" s="28"/>
      <c r="ES86" s="28"/>
      <c r="ET86" s="28"/>
      <c r="EU86" s="28"/>
      <c r="EV86" s="28"/>
      <c r="EW86" s="28"/>
      <c r="EX86" s="28"/>
    </row>
    <row r="87" spans="1:154" x14ac:dyDescent="0.3">
      <c r="A87" t="s">
        <v>176</v>
      </c>
      <c r="B87" t="s">
        <v>389</v>
      </c>
      <c r="C87" t="s">
        <v>16</v>
      </c>
      <c r="D87" s="2"/>
      <c r="E87" s="2"/>
      <c r="F87" s="2"/>
      <c r="H87" s="2">
        <v>870781</v>
      </c>
      <c r="I87" s="12">
        <v>0.1239</v>
      </c>
      <c r="K87" s="2">
        <v>779553</v>
      </c>
      <c r="L87" s="51">
        <v>326.21757552544648</v>
      </c>
      <c r="M87" s="51">
        <v>0.64929181139063197</v>
      </c>
      <c r="N87" s="51">
        <v>2389.6719811750036</v>
      </c>
      <c r="O87" s="51"/>
      <c r="P87" s="51"/>
      <c r="Q87" s="2">
        <v>128199</v>
      </c>
      <c r="R87" s="2">
        <v>90527</v>
      </c>
      <c r="S87" s="2">
        <f>Table1113[[#This Row],[Sum of Biden]]+Table1113[[#This Row],[Sum of Trump]]</f>
        <v>218726</v>
      </c>
      <c r="T87" s="2">
        <v>220884</v>
      </c>
      <c r="U87" s="1">
        <f>Table1113[[#This Row],[Total with Other]]/Table1113[[#This Row],[Sum of Population (2020)]]</f>
        <v>0.25366194255501673</v>
      </c>
      <c r="V87" s="1">
        <f>Table1113[[#This Row],[Total with Other]]/(Table1113[[#This Row],[18+]]*Table1113[[#This Row],[Sum of Population (2020)]])</f>
        <v>0.37455106574194968</v>
      </c>
      <c r="W87" s="1">
        <f>Table1113[[#This Row],[Sum of Biden]]/Table1113[[#This Row],[2 Party Vote]]</f>
        <v>0.58611687682305713</v>
      </c>
      <c r="X87" s="1">
        <f>Table1113[[#This Row],[Sum of Trump]]/Table1113[[#This Row],[2 Party Vote]]</f>
        <v>0.41388312317694287</v>
      </c>
      <c r="Y87" s="1">
        <f>Table1113[[#This Row],[Trump %]]-Table1113[[#This Row],[Biden %]]</f>
        <v>-0.17223375364611426</v>
      </c>
      <c r="Z87" s="1">
        <v>-5.5800000000000002E-2</v>
      </c>
      <c r="AB87" s="1">
        <v>6.1253059035509504E-2</v>
      </c>
      <c r="AC87" s="1">
        <v>0.91871664632094641</v>
      </c>
      <c r="AD87" s="1">
        <v>3.8631986687812435E-3</v>
      </c>
      <c r="AE87" s="1">
        <v>9.8807851802003022E-3</v>
      </c>
      <c r="AF87" s="1">
        <v>7.2923042647921813E-4</v>
      </c>
      <c r="AG87" s="1">
        <v>8.9574761047840965E-5</v>
      </c>
      <c r="AH87" s="1">
        <v>2.1991752231617363E-3</v>
      </c>
      <c r="AI87" s="1">
        <v>3.2683303838737868E-3</v>
      </c>
      <c r="AJ8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1.1458085903039208</v>
      </c>
      <c r="AK8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1.1444228440959712</v>
      </c>
      <c r="AL87" s="4"/>
      <c r="AM87" s="1">
        <v>8.3527316282739295E-2</v>
      </c>
      <c r="AN87" s="1">
        <v>0.16592920608051853</v>
      </c>
      <c r="AO87" s="1">
        <v>7.3300864396444107E-2</v>
      </c>
      <c r="AP87" s="1">
        <f>SUM(Table1113[[#This Row],[0 to 5]:[14 to 17]])</f>
        <v>0.32275738675970195</v>
      </c>
      <c r="AQ87" s="1">
        <v>0.67724261324029811</v>
      </c>
      <c r="AR87" s="1">
        <v>0.10930302797144173</v>
      </c>
      <c r="AS87" s="1">
        <v>0.25910188669711443</v>
      </c>
      <c r="AT87" s="1">
        <v>0.19745722518061373</v>
      </c>
      <c r="AU87" s="1">
        <v>0.11138047339112819</v>
      </c>
      <c r="AV87" s="38">
        <v>29.8</v>
      </c>
      <c r="AX87" s="2">
        <v>160593</v>
      </c>
      <c r="AY87" s="2">
        <v>115900</v>
      </c>
      <c r="AZ87" s="2">
        <v>115385</v>
      </c>
      <c r="BA87" s="2">
        <v>93736</v>
      </c>
      <c r="BB87" s="2">
        <f>SUM(Table1113[[#This Row],[Sum of Less than a high school diploma]:[Sum of Bachelor''s degree or higher]])</f>
        <v>485614</v>
      </c>
      <c r="BC87" s="1">
        <f>Table1113[[#This Row],[Sum of Less than a high school diploma]]/Table1113[[#This Row],[Sum]]</f>
        <v>0.33070092707376642</v>
      </c>
      <c r="BD87" s="1">
        <f>Table1113[[#This Row],[Sum of High school diploma only]]/Table1113[[#This Row],[Sum]]</f>
        <v>0.23866692475917087</v>
      </c>
      <c r="BE87" s="1">
        <f>Table1113[[#This Row],[Sum of Some college or associate''s degree]]/Table1113[[#This Row],[Sum]]</f>
        <v>0.23760641167676386</v>
      </c>
      <c r="BF87" s="1">
        <f>Table1113[[#This Row],[Sum of Bachelor''s degree or higher]]/Table1113[[#This Row],[Sum]]</f>
        <v>0.19302573649029889</v>
      </c>
      <c r="BG8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2.2929569575835953</v>
      </c>
      <c r="BH87" s="4"/>
      <c r="BI87" s="2">
        <v>323105</v>
      </c>
      <c r="BJ87" s="8">
        <v>0.37105196369695709</v>
      </c>
      <c r="BK87" s="7">
        <v>1.5</v>
      </c>
      <c r="BL87" s="7">
        <v>22.9</v>
      </c>
      <c r="BM87" s="38">
        <v>88.4</v>
      </c>
      <c r="BN87" s="38">
        <v>79.400000000000006</v>
      </c>
      <c r="BO87" s="38">
        <v>9</v>
      </c>
      <c r="BP87" s="38">
        <v>0.2</v>
      </c>
      <c r="BQ87" s="38">
        <v>1.2</v>
      </c>
      <c r="BR87" s="38">
        <v>0.1</v>
      </c>
      <c r="BS87" s="38">
        <v>3.7</v>
      </c>
      <c r="BT87" s="7">
        <v>6.3</v>
      </c>
      <c r="BU87" s="4"/>
      <c r="BV87" s="2">
        <v>19817948</v>
      </c>
      <c r="BW87" s="4">
        <v>22.758819955878689</v>
      </c>
      <c r="BX87" s="2">
        <v>31153</v>
      </c>
      <c r="BY87" s="4">
        <v>88.488</v>
      </c>
      <c r="BZ87" s="4"/>
      <c r="CA87" s="4">
        <v>86.3</v>
      </c>
      <c r="CB87" s="4">
        <v>64.7</v>
      </c>
      <c r="CC87" s="4">
        <v>75.5</v>
      </c>
      <c r="CD87" s="4">
        <v>18.68</v>
      </c>
      <c r="CE87" s="4">
        <v>0.1</v>
      </c>
      <c r="CF87" s="4">
        <v>18781.09</v>
      </c>
      <c r="CG87" s="4"/>
      <c r="CH87" s="14">
        <v>379</v>
      </c>
      <c r="CI87" s="32">
        <v>117</v>
      </c>
      <c r="CJ87" s="4"/>
      <c r="CK87" s="2">
        <v>594</v>
      </c>
      <c r="CL87" s="2">
        <v>535060</v>
      </c>
      <c r="CM87" s="4">
        <v>68.214625721048108</v>
      </c>
      <c r="CN87" s="8">
        <v>0.61445989290074088</v>
      </c>
      <c r="CO87" s="8"/>
      <c r="CP87" s="3">
        <v>38.0612587290113</v>
      </c>
      <c r="CQ87" s="3">
        <v>0</v>
      </c>
      <c r="CR87" s="3">
        <v>0</v>
      </c>
      <c r="CS87" s="28">
        <v>47.210309445150799</v>
      </c>
      <c r="CT87" s="28">
        <v>32.621620701886798</v>
      </c>
      <c r="CU87" s="28">
        <v>3.2248129707694502</v>
      </c>
      <c r="CV87" s="28">
        <v>57.528229706120399</v>
      </c>
      <c r="CW87" s="28">
        <v>39.5785671159556</v>
      </c>
      <c r="CX87" s="28">
        <v>45.255938321050103</v>
      </c>
      <c r="CY87" s="28">
        <v>74.4197069967354</v>
      </c>
      <c r="CZ87" s="28">
        <v>0</v>
      </c>
      <c r="DA87" s="28">
        <v>34.204009400855298</v>
      </c>
      <c r="DB87" s="28">
        <v>42.016133725699802</v>
      </c>
      <c r="DC87" s="28">
        <v>21.001113535737201</v>
      </c>
      <c r="DD87" s="28">
        <v>46.7971851280141</v>
      </c>
      <c r="DE87" s="28">
        <v>0</v>
      </c>
      <c r="DF87" s="28">
        <v>0</v>
      </c>
      <c r="DG87" s="28">
        <v>18.842312293418601</v>
      </c>
      <c r="DH87" s="28">
        <v>32.621620701886798</v>
      </c>
      <c r="DI87" s="28"/>
      <c r="DJ87" s="3"/>
      <c r="DK87" s="3"/>
      <c r="DL87" s="35"/>
      <c r="DM87" s="3"/>
      <c r="DN87" s="3"/>
      <c r="DO87" s="1"/>
      <c r="DP87" s="28"/>
      <c r="DQ87" t="s">
        <v>298</v>
      </c>
      <c r="DR87">
        <v>117</v>
      </c>
      <c r="DS87">
        <v>349</v>
      </c>
      <c r="DT87" s="28"/>
      <c r="DU87" s="2">
        <v>251916</v>
      </c>
      <c r="DV87" s="43">
        <v>68.400000000000006</v>
      </c>
      <c r="DW87" s="43">
        <v>1.8</v>
      </c>
      <c r="DX87" s="43">
        <v>4.2</v>
      </c>
      <c r="DY87" s="43">
        <v>5.4</v>
      </c>
      <c r="DZ87" s="43">
        <v>2.9</v>
      </c>
      <c r="EA87" s="43">
        <v>4.4000000000000004</v>
      </c>
      <c r="EB87" s="43">
        <v>13</v>
      </c>
      <c r="EC8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365.59999999999997</v>
      </c>
      <c r="ED87" s="43">
        <v>0.2</v>
      </c>
      <c r="EE87" s="43">
        <v>15</v>
      </c>
      <c r="EF87" s="43">
        <v>29.2</v>
      </c>
      <c r="EG87" s="43">
        <v>36.299999999999997</v>
      </c>
      <c r="EH87" s="43">
        <v>14.3</v>
      </c>
      <c r="EI87" s="43">
        <v>3.9</v>
      </c>
      <c r="EJ87" s="43">
        <v>1.1000000000000001</v>
      </c>
      <c r="EK87" s="2">
        <v>170147</v>
      </c>
      <c r="EL87" s="1">
        <v>0.67541164515155849</v>
      </c>
      <c r="EM87" s="28"/>
      <c r="EN87" s="48"/>
      <c r="EO87" s="28"/>
      <c r="EP87" s="28"/>
      <c r="EQ87" s="28"/>
      <c r="ER87" s="28"/>
      <c r="ES87" s="28"/>
      <c r="ET87" s="28"/>
      <c r="EU87" s="28"/>
      <c r="EV87" s="28"/>
      <c r="EW87" s="28"/>
      <c r="EX87" s="28"/>
    </row>
    <row r="88" spans="1:154" x14ac:dyDescent="0.3">
      <c r="A88" t="s">
        <v>75</v>
      </c>
      <c r="B88" t="s">
        <v>394</v>
      </c>
      <c r="C88" t="s">
        <v>12</v>
      </c>
      <c r="D88" s="2"/>
      <c r="E88" s="2"/>
      <c r="F88" s="2"/>
      <c r="H88" s="2">
        <v>552878</v>
      </c>
      <c r="I88" s="12">
        <v>7.4700000000000003E-2</v>
      </c>
      <c r="K88" s="2">
        <v>357301</v>
      </c>
      <c r="L88" s="51">
        <v>70.379363919832826</v>
      </c>
      <c r="M88" s="51">
        <v>0.36252021244886079</v>
      </c>
      <c r="N88" s="51">
        <v>5076.7864342592184</v>
      </c>
      <c r="O88" s="51"/>
      <c r="P88" s="51"/>
      <c r="Q88" s="2">
        <v>105841</v>
      </c>
      <c r="R88" s="2">
        <v>104145</v>
      </c>
      <c r="S88" s="2">
        <f>Table1113[[#This Row],[Sum of Biden]]+Table1113[[#This Row],[Sum of Trump]]</f>
        <v>209986</v>
      </c>
      <c r="T88" s="2">
        <v>214876</v>
      </c>
      <c r="U88" s="1">
        <f>Table1113[[#This Row],[Total with Other]]/Table1113[[#This Row],[Sum of Population (2020)]]</f>
        <v>0.3886499372375099</v>
      </c>
      <c r="V88" s="1">
        <f>Table1113[[#This Row],[Total with Other]]/(Table1113[[#This Row],[18+]]*Table1113[[#This Row],[Sum of Population (2020)]])</f>
        <v>0.53440175882333918</v>
      </c>
      <c r="W88" s="1">
        <f>Table1113[[#This Row],[Sum of Biden]]/Table1113[[#This Row],[2 Party Vote]]</f>
        <v>0.5040383644623927</v>
      </c>
      <c r="X88" s="1">
        <f>Table1113[[#This Row],[Sum of Trump]]/Table1113[[#This Row],[2 Party Vote]]</f>
        <v>0.49596163553760725</v>
      </c>
      <c r="Y88" s="1">
        <f>Table1113[[#This Row],[Trump %]]-Table1113[[#This Row],[Biden %]]</f>
        <v>-8.0767289247854479E-3</v>
      </c>
      <c r="Z88" s="1">
        <v>0.29160000000000003</v>
      </c>
      <c r="AB88" s="1">
        <v>0.37604679513382699</v>
      </c>
      <c r="AC88" s="1">
        <v>0.48107900838883083</v>
      </c>
      <c r="AD88" s="1">
        <v>2.5868274736922069E-2</v>
      </c>
      <c r="AE88" s="1">
        <v>5.9993343920358558E-2</v>
      </c>
      <c r="AF88" s="1">
        <v>4.7406480272320474E-3</v>
      </c>
      <c r="AG88" s="1">
        <v>6.715767312137578E-3</v>
      </c>
      <c r="AH88" s="1">
        <v>4.9450330814393047E-3</v>
      </c>
      <c r="AI88" s="1">
        <v>4.0611129399252641E-2</v>
      </c>
      <c r="AJ8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1.5658665800579352</v>
      </c>
      <c r="AK8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1.57228593368938</v>
      </c>
      <c r="AL88" s="4"/>
      <c r="AM88" s="1">
        <v>6.9697112201968614E-2</v>
      </c>
      <c r="AN88" s="1">
        <v>0.14017559027488885</v>
      </c>
      <c r="AO88" s="1">
        <v>6.2865586983023386E-2</v>
      </c>
      <c r="AP88" s="1">
        <f>SUM(Table1113[[#This Row],[0 to 5]:[14 to 17]])</f>
        <v>0.27273828945988088</v>
      </c>
      <c r="AQ88" s="1">
        <v>0.72726171054011912</v>
      </c>
      <c r="AR88" s="1">
        <v>9.2635264922822036E-2</v>
      </c>
      <c r="AS88" s="1">
        <v>0.27357210813235472</v>
      </c>
      <c r="AT88" s="1">
        <v>0.22960580815297407</v>
      </c>
      <c r="AU88" s="1">
        <v>0.13144852933196835</v>
      </c>
      <c r="AV88" s="38">
        <v>34.4</v>
      </c>
      <c r="AX88" s="2">
        <v>70126</v>
      </c>
      <c r="AY88" s="2">
        <v>103320</v>
      </c>
      <c r="AZ88" s="2">
        <v>111605</v>
      </c>
      <c r="BA88" s="2">
        <v>61312</v>
      </c>
      <c r="BB88" s="2">
        <f>SUM(Table1113[[#This Row],[Sum of Less than a high school diploma]:[Sum of Bachelor''s degree or higher]])</f>
        <v>346363</v>
      </c>
      <c r="BC88" s="1">
        <f>Table1113[[#This Row],[Sum of Less than a high school diploma]]/Table1113[[#This Row],[Sum]]</f>
        <v>0.20246388904126594</v>
      </c>
      <c r="BD88" s="1">
        <f>Table1113[[#This Row],[Sum of High school diploma only]]/Table1113[[#This Row],[Sum]]</f>
        <v>0.29829976065572822</v>
      </c>
      <c r="BE88" s="1">
        <f>Table1113[[#This Row],[Sum of Some college or associate''s degree]]/Table1113[[#This Row],[Sum]]</f>
        <v>0.32221975210978077</v>
      </c>
      <c r="BF88" s="1">
        <f>Table1113[[#This Row],[Sum of Bachelor''s degree or higher]]/Table1113[[#This Row],[Sum]]</f>
        <v>0.17701659819322502</v>
      </c>
      <c r="BG8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2.4737890594549645</v>
      </c>
      <c r="BH88" s="4"/>
      <c r="BI88" s="2">
        <v>223721</v>
      </c>
      <c r="BJ88" s="8">
        <v>0.40464804170178592</v>
      </c>
      <c r="BK88" s="7">
        <v>2.5</v>
      </c>
      <c r="BL88" s="7">
        <v>30.6</v>
      </c>
      <c r="BM88" s="38">
        <v>90.9</v>
      </c>
      <c r="BN88" s="38">
        <v>80.599999999999994</v>
      </c>
      <c r="BO88" s="38">
        <v>10.4</v>
      </c>
      <c r="BP88" s="38">
        <v>0.8</v>
      </c>
      <c r="BQ88" s="38">
        <v>1.3</v>
      </c>
      <c r="BR88" s="38">
        <v>0.4</v>
      </c>
      <c r="BS88" s="38">
        <v>1.1000000000000001</v>
      </c>
      <c r="BT88" s="7">
        <v>5.6</v>
      </c>
      <c r="BU88" s="4"/>
      <c r="BV88" s="2">
        <v>21439045</v>
      </c>
      <c r="BW88" s="4">
        <v>38.777171455547155</v>
      </c>
      <c r="BX88" s="2">
        <v>48954</v>
      </c>
      <c r="BY88" s="4">
        <v>102.71</v>
      </c>
      <c r="BZ88" s="4"/>
      <c r="CA88" s="4">
        <v>75.900000000000006</v>
      </c>
      <c r="CB88" s="4">
        <v>50.3</v>
      </c>
      <c r="CC88" s="4">
        <v>63.1</v>
      </c>
      <c r="CD88" s="4">
        <v>12.27</v>
      </c>
      <c r="CE88" s="4">
        <v>-1</v>
      </c>
      <c r="CF88" s="4">
        <v>19306.439999999999</v>
      </c>
      <c r="CG88" s="4"/>
      <c r="CH88" s="14">
        <v>199</v>
      </c>
      <c r="CI88" s="32">
        <v>96</v>
      </c>
      <c r="CJ88" s="4"/>
      <c r="CK88" s="2">
        <v>405</v>
      </c>
      <c r="CL88" s="2">
        <v>214099</v>
      </c>
      <c r="CM88" s="4">
        <v>73.253050401716109</v>
      </c>
      <c r="CN88" s="8">
        <v>0.38724456390017326</v>
      </c>
      <c r="CO88" s="8"/>
      <c r="CP88" s="3">
        <v>29.1148697988001</v>
      </c>
      <c r="CQ88" s="3">
        <v>0</v>
      </c>
      <c r="CR88" s="3">
        <v>0</v>
      </c>
      <c r="CS88" s="28">
        <v>0</v>
      </c>
      <c r="CT88" s="28">
        <v>54.113302616999697</v>
      </c>
      <c r="CU88" s="28">
        <v>23.0486176613149</v>
      </c>
      <c r="CV88" s="28">
        <v>9.6744140030186205</v>
      </c>
      <c r="CW88" s="28">
        <v>16.588654449285499</v>
      </c>
      <c r="CX88" s="28">
        <v>0</v>
      </c>
      <c r="CY88" s="28">
        <v>0</v>
      </c>
      <c r="CZ88" s="28">
        <v>7.54823734336229</v>
      </c>
      <c r="DA88" s="28">
        <v>20.806038806138101</v>
      </c>
      <c r="DB88" s="28">
        <v>6.6723566791444098</v>
      </c>
      <c r="DC88" s="28">
        <v>5.7435883927400901</v>
      </c>
      <c r="DD88" s="28">
        <v>9.5543430861206708</v>
      </c>
      <c r="DE88" s="28">
        <v>0</v>
      </c>
      <c r="DF88" s="28">
        <v>0</v>
      </c>
      <c r="DG88" s="28">
        <v>16.373825968861599</v>
      </c>
      <c r="DH88" s="28">
        <v>54.113302616999697</v>
      </c>
      <c r="DI88" s="28"/>
      <c r="DJ88" s="3"/>
      <c r="DK88" s="3"/>
      <c r="DL88" s="35"/>
      <c r="DM88" s="3"/>
      <c r="DN88" s="3"/>
      <c r="DO88" s="1"/>
      <c r="DP88" s="28"/>
      <c r="DQ88" t="s">
        <v>296</v>
      </c>
      <c r="DR88">
        <v>24</v>
      </c>
      <c r="DS88">
        <v>34</v>
      </c>
      <c r="DT88" s="28"/>
      <c r="DU88" s="2">
        <v>175067</v>
      </c>
      <c r="DV88" s="43">
        <v>76.5</v>
      </c>
      <c r="DW88" s="43">
        <v>4.0999999999999996</v>
      </c>
      <c r="DX88" s="43">
        <v>2.1</v>
      </c>
      <c r="DY88" s="43">
        <v>3.7</v>
      </c>
      <c r="DZ88" s="43">
        <v>2.2999999999999998</v>
      </c>
      <c r="EA88" s="43">
        <v>7</v>
      </c>
      <c r="EB88" s="43">
        <v>4.4000000000000004</v>
      </c>
      <c r="EC8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451.8</v>
      </c>
      <c r="ED88" s="43">
        <v>0</v>
      </c>
      <c r="EE88" s="43">
        <v>2.7</v>
      </c>
      <c r="EF88" s="43">
        <v>16.7</v>
      </c>
      <c r="EG88" s="43">
        <v>31.9</v>
      </c>
      <c r="EH88" s="43">
        <v>29.5</v>
      </c>
      <c r="EI88" s="43">
        <v>13.2</v>
      </c>
      <c r="EJ88" s="43">
        <v>6</v>
      </c>
      <c r="EK88" s="2">
        <v>104220</v>
      </c>
      <c r="EL88" s="1">
        <v>0.59531493656714285</v>
      </c>
      <c r="EM88" s="28"/>
      <c r="EN88" s="48"/>
      <c r="EO88" s="28"/>
      <c r="EP88" s="28"/>
      <c r="EQ88" s="28"/>
      <c r="ER88" s="28"/>
      <c r="ES88" s="28"/>
      <c r="ET88" s="28"/>
      <c r="EU88" s="28"/>
      <c r="EV88" s="28"/>
      <c r="EW88" s="28"/>
      <c r="EX88" s="28"/>
    </row>
    <row r="89" spans="1:154" x14ac:dyDescent="0.3">
      <c r="A89" t="s">
        <v>101</v>
      </c>
      <c r="B89" t="s">
        <v>395</v>
      </c>
      <c r="C89" t="s">
        <v>30</v>
      </c>
      <c r="D89" s="2" t="s">
        <v>29</v>
      </c>
      <c r="E89" s="2"/>
      <c r="F89" s="2"/>
      <c r="H89" s="2">
        <v>487722</v>
      </c>
      <c r="I89" s="12">
        <v>0.29459999999999997</v>
      </c>
      <c r="K89" s="2">
        <v>298954</v>
      </c>
      <c r="L89" s="51">
        <v>218.93823870998631</v>
      </c>
      <c r="M89" s="51">
        <v>4.8065408025056486</v>
      </c>
      <c r="N89" s="51">
        <v>1365.4718415635266</v>
      </c>
      <c r="O89" s="51"/>
      <c r="P89" s="51"/>
      <c r="Q89" s="2">
        <v>92490</v>
      </c>
      <c r="R89" s="2">
        <v>174671</v>
      </c>
      <c r="S89" s="2">
        <f>Table1113[[#This Row],[Sum of Biden]]+Table1113[[#This Row],[Sum of Trump]]</f>
        <v>267161</v>
      </c>
      <c r="T89" s="2">
        <v>269919</v>
      </c>
      <c r="U89" s="1">
        <f>Table1113[[#This Row],[Total with Other]]/Table1113[[#This Row],[Sum of Population (2020)]]</f>
        <v>0.55342797741336258</v>
      </c>
      <c r="V89" s="1">
        <f>Table1113[[#This Row],[Total with Other]]/(Table1113[[#This Row],[18+]]*Table1113[[#This Row],[Sum of Population (2020)]])</f>
        <v>0.66534625642744805</v>
      </c>
      <c r="W89" s="1">
        <f>Table1113[[#This Row],[Sum of Biden]]/Table1113[[#This Row],[2 Party Vote]]</f>
        <v>0.34619573964762823</v>
      </c>
      <c r="X89" s="1">
        <f>Table1113[[#This Row],[Sum of Trump]]/Table1113[[#This Row],[2 Party Vote]]</f>
        <v>0.65380426035237182</v>
      </c>
      <c r="Y89" s="1">
        <f>Table1113[[#This Row],[Trump %]]-Table1113[[#This Row],[Biden %]]</f>
        <v>0.30760852070474359</v>
      </c>
      <c r="Z89" s="1">
        <v>-0.1168</v>
      </c>
      <c r="AB89" s="1">
        <v>0.77184338619131387</v>
      </c>
      <c r="AC89" s="1">
        <v>6.5045251188176875E-2</v>
      </c>
      <c r="AD89" s="1">
        <v>0.1040736321100955</v>
      </c>
      <c r="AE89" s="1">
        <v>1.1211304800685636E-2</v>
      </c>
      <c r="AF89" s="1">
        <v>3.9305177949733663E-3</v>
      </c>
      <c r="AG89" s="1">
        <v>7.7503167788207212E-4</v>
      </c>
      <c r="AH89" s="1">
        <v>3.6660228572834522E-3</v>
      </c>
      <c r="AI89" s="1">
        <v>3.9454853379589191E-2</v>
      </c>
      <c r="AJ8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1.3412393199452635</v>
      </c>
      <c r="AK8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1.342249357193007</v>
      </c>
      <c r="AL89" s="4"/>
      <c r="AM89" s="1">
        <v>4.1687682737297067E-2</v>
      </c>
      <c r="AN89" s="1">
        <v>8.6787145135958602E-2</v>
      </c>
      <c r="AO89" s="1">
        <v>3.9735751104112586E-2</v>
      </c>
      <c r="AP89" s="1">
        <f>SUM(Table1113[[#This Row],[0 to 5]:[14 to 17]])</f>
        <v>0.16821057897736827</v>
      </c>
      <c r="AQ89" s="1">
        <v>0.83178942102263176</v>
      </c>
      <c r="AR89" s="1">
        <v>6.4235363588273642E-2</v>
      </c>
      <c r="AS89" s="1">
        <v>0.2093282648722018</v>
      </c>
      <c r="AT89" s="1">
        <v>0.28499842123176727</v>
      </c>
      <c r="AU89" s="1">
        <v>0.27322737133038905</v>
      </c>
      <c r="AV89" s="38">
        <v>50.2</v>
      </c>
      <c r="AX89" s="2">
        <v>32956</v>
      </c>
      <c r="AY89" s="2">
        <v>114450</v>
      </c>
      <c r="AZ89" s="2">
        <v>124570</v>
      </c>
      <c r="BA89" s="2">
        <v>94268</v>
      </c>
      <c r="BB89" s="2">
        <f>SUM(Table1113[[#This Row],[Sum of Less than a high school diploma]:[Sum of Bachelor''s degree or higher]])</f>
        <v>366244</v>
      </c>
      <c r="BC89" s="1">
        <f>Table1113[[#This Row],[Sum of Less than a high school diploma]]/Table1113[[#This Row],[Sum]]</f>
        <v>8.9983726695863964E-2</v>
      </c>
      <c r="BD89" s="1">
        <f>Table1113[[#This Row],[Sum of High school diploma only]]/Table1113[[#This Row],[Sum]]</f>
        <v>0.3124965869748037</v>
      </c>
      <c r="BE89" s="1">
        <f>Table1113[[#This Row],[Sum of Some college or associate''s degree]]/Table1113[[#This Row],[Sum]]</f>
        <v>0.34012843896418782</v>
      </c>
      <c r="BF89" s="1">
        <f>Table1113[[#This Row],[Sum of Bachelor''s degree or higher]]/Table1113[[#This Row],[Sum]]</f>
        <v>0.25739124736514457</v>
      </c>
      <c r="BG8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2.7649272069986131</v>
      </c>
      <c r="BH89" s="4"/>
      <c r="BI89" s="2">
        <v>201340</v>
      </c>
      <c r="BJ89" s="8">
        <v>0.41281713763168365</v>
      </c>
      <c r="BK89">
        <v>2</v>
      </c>
      <c r="BL89" s="7">
        <v>90</v>
      </c>
      <c r="BM89" s="38">
        <v>81.7</v>
      </c>
      <c r="BN89" s="38">
        <v>8.1999999999999993</v>
      </c>
      <c r="BO89" s="38">
        <v>1.05</v>
      </c>
      <c r="BP89" s="38">
        <v>0.5</v>
      </c>
      <c r="BQ89" s="38">
        <v>1.3</v>
      </c>
      <c r="BR89" s="38">
        <v>0.2</v>
      </c>
      <c r="BS89" s="38">
        <v>1.4</v>
      </c>
      <c r="BT89" s="7">
        <v>6.7</v>
      </c>
      <c r="BU89" s="4"/>
      <c r="BV89" s="2">
        <v>15921727</v>
      </c>
      <c r="BW89" s="4">
        <v>32.645086750238868</v>
      </c>
      <c r="BX89" s="2">
        <v>43477</v>
      </c>
      <c r="BY89" s="4">
        <v>93.353999999999999</v>
      </c>
      <c r="BZ89" s="4"/>
      <c r="CA89" s="4">
        <v>72.400000000000006</v>
      </c>
      <c r="CB89" s="4">
        <v>52.3</v>
      </c>
      <c r="CC89" s="4">
        <v>62.4</v>
      </c>
      <c r="CD89" s="4">
        <v>53.56</v>
      </c>
      <c r="CE89" s="4">
        <v>-1</v>
      </c>
      <c r="CF89" s="4">
        <v>17818.97</v>
      </c>
      <c r="CG89" s="4"/>
      <c r="CH89" s="14">
        <v>251</v>
      </c>
      <c r="CI89" s="32">
        <v>109</v>
      </c>
      <c r="CJ89" s="4"/>
      <c r="CK89" s="2">
        <v>548</v>
      </c>
      <c r="CL89" s="2">
        <v>213702</v>
      </c>
      <c r="CM89" s="4">
        <v>112.35908980935861</v>
      </c>
      <c r="CN89" s="8">
        <v>0.43816354398612323</v>
      </c>
      <c r="CO89" s="8"/>
      <c r="CP89" s="3">
        <v>24.673138558766073</v>
      </c>
      <c r="CQ89" s="3">
        <v>0</v>
      </c>
      <c r="CR89" s="3">
        <v>24.074083016722721</v>
      </c>
      <c r="CS89" s="28">
        <v>0</v>
      </c>
      <c r="CT89" s="28">
        <v>16.280377646036143</v>
      </c>
      <c r="CU89" s="28">
        <v>12.571456810789707</v>
      </c>
      <c r="CV89" s="28">
        <v>10.709645432200329</v>
      </c>
      <c r="CW89" s="28">
        <v>15.480814662715956</v>
      </c>
      <c r="CX89" s="28">
        <v>27.975753414585288</v>
      </c>
      <c r="CY89" s="28">
        <v>26.700646191405212</v>
      </c>
      <c r="CZ89" s="28">
        <v>11.131035968116803</v>
      </c>
      <c r="DA89" s="28">
        <v>33.69276392369229</v>
      </c>
      <c r="DB89" s="28">
        <v>19.845655792109273</v>
      </c>
      <c r="DC89" s="28">
        <v>22.261913183945566</v>
      </c>
      <c r="DD89" s="28">
        <v>39.872429049212322</v>
      </c>
      <c r="DE89" s="28">
        <v>0</v>
      </c>
      <c r="DF89" s="28">
        <v>0</v>
      </c>
      <c r="DG89" s="28">
        <v>26.59504254565093</v>
      </c>
      <c r="DH89" s="28">
        <v>16.280377646036143</v>
      </c>
      <c r="DI89" s="28"/>
      <c r="DJ89" s="3">
        <v>250.2</v>
      </c>
      <c r="DK89" s="3">
        <v>294</v>
      </c>
      <c r="DL89" s="35">
        <v>364.3</v>
      </c>
      <c r="DM89" s="3">
        <v>373.5</v>
      </c>
      <c r="DN89" s="1">
        <v>0.31320340378808675</v>
      </c>
      <c r="DO89" s="1">
        <v>0.16200000000000001</v>
      </c>
      <c r="DP89" s="28"/>
      <c r="DQ89" t="s">
        <v>298</v>
      </c>
      <c r="DR89">
        <v>104</v>
      </c>
      <c r="DS89">
        <v>201</v>
      </c>
      <c r="DT89" s="28"/>
      <c r="DU89" s="2">
        <v>192421</v>
      </c>
      <c r="DV89" s="43">
        <v>64.099999999999994</v>
      </c>
      <c r="DW89" s="43">
        <v>4.5999999999999996</v>
      </c>
      <c r="DX89" s="43">
        <v>0.8</v>
      </c>
      <c r="DY89" s="43">
        <v>2.6</v>
      </c>
      <c r="DZ89" s="43">
        <v>4.8</v>
      </c>
      <c r="EA89" s="43">
        <v>7.6</v>
      </c>
      <c r="EB89" s="43">
        <v>15.5</v>
      </c>
      <c r="EC8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355.3</v>
      </c>
      <c r="ED89" s="43">
        <v>0.4</v>
      </c>
      <c r="EE89" s="43">
        <v>19.100000000000001</v>
      </c>
      <c r="EF89" s="43">
        <v>28.5</v>
      </c>
      <c r="EG89" s="43">
        <v>35.1</v>
      </c>
      <c r="EH89" s="43">
        <v>12.3</v>
      </c>
      <c r="EI89" s="43">
        <v>3.6</v>
      </c>
      <c r="EJ89" s="43">
        <v>1.1000000000000001</v>
      </c>
      <c r="EK89" s="2">
        <v>147660</v>
      </c>
      <c r="EL89" s="1">
        <v>0.76737985978661372</v>
      </c>
      <c r="EM89" s="28"/>
      <c r="EN89" s="48"/>
      <c r="EO89" s="28"/>
      <c r="EP89" s="28"/>
      <c r="EQ89" s="28"/>
      <c r="ER89" s="28"/>
      <c r="ES89" s="28"/>
      <c r="ET89" s="28"/>
      <c r="EU89" s="28"/>
      <c r="EV89" s="28"/>
      <c r="EW89" s="28"/>
      <c r="EX89" s="28"/>
    </row>
    <row r="90" spans="1:154" x14ac:dyDescent="0.3">
      <c r="A90" t="s">
        <v>143</v>
      </c>
      <c r="B90" t="s">
        <v>397</v>
      </c>
      <c r="C90" t="s">
        <v>48</v>
      </c>
      <c r="D90" s="2"/>
      <c r="E90" s="2"/>
      <c r="F90" s="2"/>
      <c r="H90" s="2">
        <v>864835</v>
      </c>
      <c r="I90" s="12">
        <v>2.7000000000000001E-3</v>
      </c>
      <c r="K90" s="2">
        <v>561456</v>
      </c>
      <c r="L90" s="51">
        <v>298.01238808828458</v>
      </c>
      <c r="M90" s="51">
        <v>9.8969574376406371</v>
      </c>
      <c r="N90" s="51">
        <v>1884.0022174973199</v>
      </c>
      <c r="O90" s="51"/>
      <c r="P90" s="51"/>
      <c r="Q90" s="2">
        <v>242629</v>
      </c>
      <c r="R90" s="2">
        <v>169892</v>
      </c>
      <c r="S90" s="2">
        <f>Table1113[[#This Row],[Sum of Biden]]+Table1113[[#This Row],[Sum of Trump]]</f>
        <v>412521</v>
      </c>
      <c r="T90" s="2">
        <v>417980</v>
      </c>
      <c r="U90" s="1">
        <f>Table1113[[#This Row],[Total with Other]]/Table1113[[#This Row],[Sum of Population (2020)]]</f>
        <v>0.48330606416252814</v>
      </c>
      <c r="V90" s="1">
        <f>Table1113[[#This Row],[Total with Other]]/(Table1113[[#This Row],[18+]]*Table1113[[#This Row],[Sum of Population (2020)]])</f>
        <v>0.6061493751142023</v>
      </c>
      <c r="W90" s="1">
        <f>Table1113[[#This Row],[Sum of Biden]]/Table1113[[#This Row],[2 Party Vote]]</f>
        <v>0.58816157238055755</v>
      </c>
      <c r="X90" s="1">
        <f>Table1113[[#This Row],[Sum of Trump]]/Table1113[[#This Row],[2 Party Vote]]</f>
        <v>0.41183842761944239</v>
      </c>
      <c r="Y90" s="1">
        <f>Table1113[[#This Row],[Trump %]]-Table1113[[#This Row],[Biden %]]</f>
        <v>-0.17632314476111516</v>
      </c>
      <c r="Z90" s="1">
        <v>0.20069999999999999</v>
      </c>
      <c r="AB90" s="1">
        <v>0.58934710089207765</v>
      </c>
      <c r="AC90" s="1">
        <v>0.19666294726739783</v>
      </c>
      <c r="AD90" s="1">
        <v>0.12750755924540519</v>
      </c>
      <c r="AE90" s="1">
        <v>4.2776945891412815E-2</v>
      </c>
      <c r="AF90" s="1">
        <v>1.6338376684569889E-3</v>
      </c>
      <c r="AG90" s="1">
        <v>2.856036122497355E-4</v>
      </c>
      <c r="AH90" s="1">
        <v>6.8833939421970667E-3</v>
      </c>
      <c r="AI90" s="1">
        <v>3.4902611480802696E-2</v>
      </c>
      <c r="AJ9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1.5521965398079427</v>
      </c>
      <c r="AK9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1.5471824550393387</v>
      </c>
      <c r="AL90" s="4"/>
      <c r="AM90" s="1">
        <v>5.0906820376141117E-2</v>
      </c>
      <c r="AN90" s="1">
        <v>0.10153497487960131</v>
      </c>
      <c r="AO90" s="1">
        <v>5.0219984158827988E-2</v>
      </c>
      <c r="AP90" s="1">
        <f>SUM(Table1113[[#This Row],[0 to 5]:[14 to 17]])</f>
        <v>0.20266177941457042</v>
      </c>
      <c r="AQ90" s="1">
        <v>0.79733822058542958</v>
      </c>
      <c r="AR90" s="1">
        <v>9.6819624552660327E-2</v>
      </c>
      <c r="AS90" s="1">
        <v>0.25443003578717327</v>
      </c>
      <c r="AT90" s="1">
        <v>0.26985263084865901</v>
      </c>
      <c r="AU90" s="1">
        <v>0.176235929396937</v>
      </c>
      <c r="AV90" s="38">
        <v>40.4</v>
      </c>
      <c r="AX90" s="2">
        <v>57791</v>
      </c>
      <c r="AY90" s="2">
        <v>179781</v>
      </c>
      <c r="AZ90" s="2">
        <v>145299</v>
      </c>
      <c r="BA90" s="2">
        <v>215189</v>
      </c>
      <c r="BB90" s="2">
        <f>SUM(Table1113[[#This Row],[Sum of Less than a high school diploma]:[Sum of Bachelor''s degree or higher]])</f>
        <v>598060</v>
      </c>
      <c r="BC90" s="1">
        <f>Table1113[[#This Row],[Sum of Less than a high school diploma]]/Table1113[[#This Row],[Sum]]</f>
        <v>9.6630772832157305E-2</v>
      </c>
      <c r="BD90" s="1">
        <f>Table1113[[#This Row],[Sum of High school diploma only]]/Table1113[[#This Row],[Sum]]</f>
        <v>0.30060696251212254</v>
      </c>
      <c r="BE90" s="1">
        <f>Table1113[[#This Row],[Sum of Some college or associate''s degree]]/Table1113[[#This Row],[Sum]]</f>
        <v>0.24295054007959069</v>
      </c>
      <c r="BF90" s="1">
        <f>Table1113[[#This Row],[Sum of Bachelor''s degree or higher]]/Table1113[[#This Row],[Sum]]</f>
        <v>0.35981172457612948</v>
      </c>
      <c r="BG9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2.8659432163996925</v>
      </c>
      <c r="BH90" s="4"/>
      <c r="BI90" s="2">
        <v>420922</v>
      </c>
      <c r="BJ90" s="8">
        <v>0.48670786913110592</v>
      </c>
      <c r="BK90" s="7">
        <v>7.3</v>
      </c>
      <c r="BL90" s="7">
        <v>25.5</v>
      </c>
      <c r="BM90" s="38">
        <v>85.2</v>
      </c>
      <c r="BN90" s="38">
        <v>77</v>
      </c>
      <c r="BO90" s="38">
        <v>8.1</v>
      </c>
      <c r="BP90" s="38">
        <v>3.5</v>
      </c>
      <c r="BQ90" s="38">
        <v>3.3</v>
      </c>
      <c r="BR90" s="38">
        <v>0.5</v>
      </c>
      <c r="BS90" s="38">
        <v>1.1000000000000001</v>
      </c>
      <c r="BT90" s="7">
        <v>6.5</v>
      </c>
      <c r="BU90" s="4"/>
      <c r="BV90" s="2">
        <v>45522066</v>
      </c>
      <c r="BW90" s="4">
        <v>52.636706423768693</v>
      </c>
      <c r="BX90" s="2">
        <v>60092</v>
      </c>
      <c r="BY90" s="4">
        <v>102.462</v>
      </c>
      <c r="BZ90" s="4"/>
      <c r="CA90" s="4">
        <v>61.1</v>
      </c>
      <c r="CB90" s="4">
        <v>45.7</v>
      </c>
      <c r="CC90" s="4">
        <v>53.4</v>
      </c>
      <c r="CD90" s="4">
        <v>44.09</v>
      </c>
      <c r="CE90" s="4">
        <v>33.6</v>
      </c>
      <c r="CF90" s="4">
        <v>15141.35</v>
      </c>
      <c r="CG90" s="4"/>
      <c r="CH90" s="14">
        <v>32</v>
      </c>
      <c r="CI90" s="32">
        <v>21</v>
      </c>
      <c r="CJ90" s="4"/>
      <c r="CK90" s="2">
        <v>682</v>
      </c>
      <c r="CL90" s="2">
        <v>402695</v>
      </c>
      <c r="CM90" s="4">
        <v>78.858973098914831</v>
      </c>
      <c r="CN90" s="8">
        <v>0.46563217261096046</v>
      </c>
      <c r="CO90" s="8"/>
      <c r="CP90" s="3">
        <v>13.715056308754601</v>
      </c>
      <c r="CQ90" s="3">
        <v>0</v>
      </c>
      <c r="CR90" s="3">
        <v>14.8643225719638</v>
      </c>
      <c r="CS90" s="28">
        <v>20.191269921190404</v>
      </c>
      <c r="CT90" s="28">
        <v>17.608706553244101</v>
      </c>
      <c r="CU90" s="28">
        <v>8.0097413557986492</v>
      </c>
      <c r="CV90" s="28">
        <v>6.1151046023855997</v>
      </c>
      <c r="CW90" s="28">
        <v>9.8606384587675997</v>
      </c>
      <c r="CX90" s="28">
        <v>7.5822972024584701</v>
      </c>
      <c r="CY90" s="28">
        <v>21.522639941369601</v>
      </c>
      <c r="CZ90" s="28">
        <v>14.770446955482001</v>
      </c>
      <c r="DA90" s="28">
        <v>28.338161767438098</v>
      </c>
      <c r="DB90" s="28">
        <v>10.704681009359902</v>
      </c>
      <c r="DC90" s="28">
        <v>17.713249093542601</v>
      </c>
      <c r="DD90" s="28">
        <v>23.6746752554014</v>
      </c>
      <c r="DE90" s="28">
        <v>0</v>
      </c>
      <c r="DF90" s="28">
        <v>0</v>
      </c>
      <c r="DG90" s="28">
        <v>2.8849726815718499</v>
      </c>
      <c r="DH90" s="28">
        <v>17.608706553244101</v>
      </c>
      <c r="DI90" s="28"/>
      <c r="DJ90" s="3">
        <v>265.89999999999998</v>
      </c>
      <c r="DK90" s="3">
        <v>300</v>
      </c>
      <c r="DL90" s="35">
        <v>339</v>
      </c>
      <c r="DM90" s="3">
        <v>329.6</v>
      </c>
      <c r="DN90" s="1">
        <v>0.21563421828908558</v>
      </c>
      <c r="DO90" s="1">
        <v>9.0999999999999998E-2</v>
      </c>
      <c r="DP90" s="28"/>
      <c r="DQ90" t="s">
        <v>296</v>
      </c>
      <c r="DR90">
        <v>15</v>
      </c>
      <c r="DS90">
        <v>22</v>
      </c>
      <c r="DT90" s="28"/>
      <c r="DU90" s="2">
        <v>336400</v>
      </c>
      <c r="DV90" s="43">
        <v>55.7</v>
      </c>
      <c r="DW90" s="43">
        <v>6.1</v>
      </c>
      <c r="DX90" s="43">
        <v>9.1999999999999993</v>
      </c>
      <c r="DY90" s="43">
        <v>9.8000000000000007</v>
      </c>
      <c r="DZ90" s="43">
        <v>5</v>
      </c>
      <c r="EA90" s="43">
        <v>13.7</v>
      </c>
      <c r="EB90" s="43">
        <v>0.5</v>
      </c>
      <c r="EC9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527.4</v>
      </c>
      <c r="ED90" s="43">
        <v>0</v>
      </c>
      <c r="EE90" s="43">
        <v>2.4</v>
      </c>
      <c r="EF90" s="43">
        <v>6</v>
      </c>
      <c r="EG90" s="43">
        <v>20.3</v>
      </c>
      <c r="EH90" s="43">
        <v>26.4</v>
      </c>
      <c r="EI90" s="43">
        <v>22.2</v>
      </c>
      <c r="EJ90" s="43">
        <v>22.6</v>
      </c>
      <c r="EK90" s="2">
        <v>208977</v>
      </c>
      <c r="EL90" s="1">
        <v>0.62121581450653984</v>
      </c>
      <c r="EM90" s="28"/>
      <c r="EN90" s="48"/>
      <c r="EO90" s="28"/>
      <c r="EP90" s="28"/>
      <c r="EQ90" s="28"/>
      <c r="ER90" s="28"/>
      <c r="ES90" s="28"/>
      <c r="ET90" s="28"/>
      <c r="EU90" s="28"/>
      <c r="EV90" s="28"/>
      <c r="EW90" s="28"/>
      <c r="EX90" s="28"/>
    </row>
    <row r="91" spans="1:154" x14ac:dyDescent="0.3">
      <c r="A91" t="s">
        <v>96</v>
      </c>
      <c r="B91" t="s">
        <v>400</v>
      </c>
      <c r="C91" t="s">
        <v>20</v>
      </c>
      <c r="D91" s="2"/>
      <c r="E91" s="2"/>
      <c r="F91" s="2"/>
      <c r="H91" s="2">
        <v>833716</v>
      </c>
      <c r="I91" s="12">
        <v>0.18720000000000001</v>
      </c>
      <c r="K91" s="2">
        <v>779075</v>
      </c>
      <c r="L91" s="51">
        <v>404.28174570692994</v>
      </c>
      <c r="M91" s="51">
        <v>39.549912586467585</v>
      </c>
      <c r="N91" s="51">
        <v>1927.0595525843096</v>
      </c>
      <c r="O91" s="51"/>
      <c r="P91" s="51"/>
      <c r="Q91" s="2">
        <v>210276</v>
      </c>
      <c r="R91" s="2">
        <v>273357</v>
      </c>
      <c r="S91" s="2">
        <f>Table1113[[#This Row],[Sum of Biden]]+Table1113[[#This Row],[Sum of Trump]]</f>
        <v>483633</v>
      </c>
      <c r="T91" s="2">
        <v>487533</v>
      </c>
      <c r="U91" s="1">
        <f>Table1113[[#This Row],[Total with Other]]/Table1113[[#This Row],[Sum of Population (2020)]]</f>
        <v>0.58477107312322185</v>
      </c>
      <c r="V91" s="1">
        <f>Table1113[[#This Row],[Total with Other]]/(Table1113[[#This Row],[18+]]*Table1113[[#This Row],[Sum of Population (2020)]])</f>
        <v>0.69659811652618964</v>
      </c>
      <c r="W91" s="1">
        <f>Table1113[[#This Row],[Sum of Biden]]/Table1113[[#This Row],[2 Party Vote]]</f>
        <v>0.43478422688278096</v>
      </c>
      <c r="X91" s="1">
        <f>Table1113[[#This Row],[Sum of Trump]]/Table1113[[#This Row],[2 Party Vote]]</f>
        <v>0.56521577311721904</v>
      </c>
      <c r="Y91" s="1">
        <f>Table1113[[#This Row],[Trump %]]-Table1113[[#This Row],[Biden %]]</f>
        <v>0.13043154623443809</v>
      </c>
      <c r="Z91" s="1">
        <v>-3.3599999999999998E-2</v>
      </c>
      <c r="AB91" s="1">
        <v>0.7470181692566773</v>
      </c>
      <c r="AC91" s="1">
        <v>0.13699509185382072</v>
      </c>
      <c r="AD91" s="1">
        <v>5.6748341161738533E-2</v>
      </c>
      <c r="AE91" s="1">
        <v>2.0198724745596822E-2</v>
      </c>
      <c r="AF91" s="1">
        <v>1.7679881398461827E-3</v>
      </c>
      <c r="AG91" s="1">
        <v>4.9657197414947052E-4</v>
      </c>
      <c r="AH91" s="1">
        <v>4.1800805070311715E-3</v>
      </c>
      <c r="AI91" s="1">
        <v>3.2595032361139767E-2</v>
      </c>
      <c r="AJ9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1.3805247641759488</v>
      </c>
      <c r="AK9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1.3785883983440799</v>
      </c>
      <c r="AL91" s="4"/>
      <c r="AM91" s="1">
        <v>3.9114038833367719E-2</v>
      </c>
      <c r="AN91" s="1">
        <v>8.2007542136650846E-2</v>
      </c>
      <c r="AO91" s="1">
        <v>3.9411502238172233E-2</v>
      </c>
      <c r="AP91" s="1">
        <f>SUM(Table1113[[#This Row],[0 to 5]:[14 to 17]])</f>
        <v>0.16053308320819082</v>
      </c>
      <c r="AQ91" s="1">
        <v>0.83946691679180918</v>
      </c>
      <c r="AR91" s="1">
        <v>5.9646210460156696E-2</v>
      </c>
      <c r="AS91" s="1">
        <v>0.18700972513421837</v>
      </c>
      <c r="AT91" s="1">
        <v>0.2665919809623421</v>
      </c>
      <c r="AU91" s="1">
        <v>0.32621900023509204</v>
      </c>
      <c r="AV91" s="38">
        <v>53.4</v>
      </c>
      <c r="AX91" s="2">
        <v>54501</v>
      </c>
      <c r="AY91" s="2">
        <v>183348</v>
      </c>
      <c r="AZ91" s="2">
        <v>186642</v>
      </c>
      <c r="BA91" s="2">
        <v>214113</v>
      </c>
      <c r="BB91" s="2">
        <f>SUM(Table1113[[#This Row],[Sum of Less than a high school diploma]:[Sum of Bachelor''s degree or higher]])</f>
        <v>638604</v>
      </c>
      <c r="BC91" s="1">
        <f>Table1113[[#This Row],[Sum of Less than a high school diploma]]/Table1113[[#This Row],[Sum]]</f>
        <v>8.5343969032452033E-2</v>
      </c>
      <c r="BD91" s="1">
        <f>Table1113[[#This Row],[Sum of High school diploma only]]/Table1113[[#This Row],[Sum]]</f>
        <v>0.28710750324144541</v>
      </c>
      <c r="BE91" s="1">
        <f>Table1113[[#This Row],[Sum of Some college or associate''s degree]]/Table1113[[#This Row],[Sum]]</f>
        <v>0.29226562940413775</v>
      </c>
      <c r="BF91" s="1">
        <f>Table1113[[#This Row],[Sum of Bachelor''s degree or higher]]/Table1113[[#This Row],[Sum]]</f>
        <v>0.33528289832196478</v>
      </c>
      <c r="BG9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2.877487457015615</v>
      </c>
      <c r="BH91" s="4"/>
      <c r="BI91" s="2">
        <v>333907</v>
      </c>
      <c r="BJ91" s="8">
        <v>0.40050448833895474</v>
      </c>
      <c r="BK91" s="7">
        <v>2.1</v>
      </c>
      <c r="BL91" s="7">
        <v>25.3</v>
      </c>
      <c r="BM91" s="38">
        <v>87.4</v>
      </c>
      <c r="BN91" s="38">
        <v>78.2</v>
      </c>
      <c r="BO91" s="38">
        <v>9.1999999999999993</v>
      </c>
      <c r="BP91" s="38">
        <v>0.6</v>
      </c>
      <c r="BQ91" s="38">
        <v>0.9</v>
      </c>
      <c r="BR91" s="38">
        <v>0.6</v>
      </c>
      <c r="BS91" s="38">
        <v>1.2</v>
      </c>
      <c r="BT91" s="7">
        <v>9.1999999999999993</v>
      </c>
      <c r="BU91" s="4"/>
      <c r="BV91" s="2">
        <v>33315292</v>
      </c>
      <c r="BW91" s="4">
        <v>39.960000767647493</v>
      </c>
      <c r="BX91" s="2">
        <v>61988</v>
      </c>
      <c r="BY91" s="4">
        <v>100.506</v>
      </c>
      <c r="BZ91" s="4"/>
      <c r="CA91" s="4">
        <v>86.8</v>
      </c>
      <c r="CB91" s="4">
        <v>64.7</v>
      </c>
      <c r="CC91" s="4">
        <v>75.8</v>
      </c>
      <c r="CD91" s="4">
        <v>54.02</v>
      </c>
      <c r="CE91" s="4">
        <v>0</v>
      </c>
      <c r="CF91" s="4">
        <v>18935.84</v>
      </c>
      <c r="CG91" s="4"/>
      <c r="CH91" s="14">
        <v>78</v>
      </c>
      <c r="CI91" s="32">
        <v>47</v>
      </c>
      <c r="CJ91" s="4"/>
      <c r="CK91" s="2">
        <v>601</v>
      </c>
      <c r="CL91" s="2">
        <v>362904</v>
      </c>
      <c r="CM91" s="4">
        <v>72.086897696577736</v>
      </c>
      <c r="CN91" s="8">
        <v>0.43528491716603734</v>
      </c>
      <c r="CO91" s="8"/>
      <c r="CP91" s="3">
        <v>24.327896933660707</v>
      </c>
      <c r="CQ91" s="3">
        <v>0</v>
      </c>
      <c r="CR91" s="3">
        <v>31.590813426246228</v>
      </c>
      <c r="CS91" s="28">
        <v>64.045052217859336</v>
      </c>
      <c r="CT91" s="28">
        <v>23.84642084025916</v>
      </c>
      <c r="CU91" s="28">
        <v>3.8681946844295276</v>
      </c>
      <c r="CV91" s="28">
        <v>10.959452648768041</v>
      </c>
      <c r="CW91" s="28">
        <v>0</v>
      </c>
      <c r="CX91" s="28">
        <v>18.150538952616003</v>
      </c>
      <c r="CY91" s="28">
        <v>0</v>
      </c>
      <c r="CZ91" s="28">
        <v>5.093768910382666</v>
      </c>
      <c r="DA91" s="28">
        <v>52.713137117185667</v>
      </c>
      <c r="DB91" s="28">
        <v>13.757161662196438</v>
      </c>
      <c r="DC91" s="28">
        <v>14.97322778799065</v>
      </c>
      <c r="DD91" s="28">
        <v>42.485791361035254</v>
      </c>
      <c r="DE91" s="28">
        <v>0</v>
      </c>
      <c r="DF91" s="28">
        <v>0</v>
      </c>
      <c r="DG91" s="28">
        <v>33.269470209992491</v>
      </c>
      <c r="DH91" s="28">
        <v>23.84642084025916</v>
      </c>
      <c r="DI91" s="28"/>
      <c r="DJ91" s="3">
        <v>334.9</v>
      </c>
      <c r="DK91" s="3">
        <v>405</v>
      </c>
      <c r="DL91" s="35">
        <v>505.6</v>
      </c>
      <c r="DM91" s="3">
        <v>520</v>
      </c>
      <c r="DN91" s="1">
        <v>0.337618670886076</v>
      </c>
      <c r="DO91" s="1">
        <v>0.19500000000000001</v>
      </c>
      <c r="DP91" s="28"/>
      <c r="DQ91" t="s">
        <v>297</v>
      </c>
      <c r="DR91">
        <v>57</v>
      </c>
      <c r="DS91">
        <v>97</v>
      </c>
      <c r="DT91" s="28"/>
      <c r="DU91" s="2">
        <v>350177</v>
      </c>
      <c r="DV91" s="43">
        <v>62.1</v>
      </c>
      <c r="DW91" s="43">
        <v>8</v>
      </c>
      <c r="DX91" s="43">
        <v>1.7</v>
      </c>
      <c r="DY91" s="43">
        <v>3.1</v>
      </c>
      <c r="DZ91" s="43">
        <v>3.8</v>
      </c>
      <c r="EA91" s="43">
        <v>12</v>
      </c>
      <c r="EB91" s="43">
        <v>9.1</v>
      </c>
      <c r="EC9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402.3</v>
      </c>
      <c r="ED91" s="43">
        <v>0.6</v>
      </c>
      <c r="EE91" s="43">
        <v>11.1</v>
      </c>
      <c r="EF91" s="43">
        <v>19.8</v>
      </c>
      <c r="EG91" s="43">
        <v>32.9</v>
      </c>
      <c r="EH91" s="43">
        <v>26.5</v>
      </c>
      <c r="EI91" s="43">
        <v>7.7</v>
      </c>
      <c r="EJ91" s="43">
        <v>1.4</v>
      </c>
      <c r="EK91" s="2">
        <v>263711</v>
      </c>
      <c r="EL91" s="1">
        <v>0.75307915711197482</v>
      </c>
      <c r="EM91" s="28"/>
      <c r="EN91" s="48"/>
      <c r="EO91" s="28"/>
      <c r="EP91" s="28"/>
      <c r="EQ91" s="28"/>
      <c r="ER91" s="28"/>
      <c r="ES91" s="28"/>
      <c r="ET91" s="28"/>
      <c r="EU91" s="28"/>
      <c r="EV91" s="28"/>
      <c r="EW91" s="28"/>
      <c r="EX91" s="28"/>
    </row>
    <row r="92" spans="1:154" x14ac:dyDescent="0.3">
      <c r="A92" t="s">
        <v>162</v>
      </c>
      <c r="B92" t="s">
        <v>401</v>
      </c>
      <c r="C92" t="s">
        <v>47</v>
      </c>
      <c r="D92" s="2"/>
      <c r="E92" s="2"/>
      <c r="F92" s="2"/>
      <c r="H92" s="2">
        <v>694863</v>
      </c>
      <c r="I92" s="12">
        <v>0.1636</v>
      </c>
      <c r="K92" s="2">
        <v>608857</v>
      </c>
      <c r="L92" s="51">
        <v>212.59761049085941</v>
      </c>
      <c r="M92" s="51">
        <v>0.53294687079631253</v>
      </c>
      <c r="N92" s="51">
        <v>2863.893900755661</v>
      </c>
      <c r="O92" s="51"/>
      <c r="P92" s="51"/>
      <c r="Q92" s="2">
        <v>103665</v>
      </c>
      <c r="R92" s="2">
        <v>196813</v>
      </c>
      <c r="S92" s="2">
        <f>Table1113[[#This Row],[Sum of Biden]]+Table1113[[#This Row],[Sum of Trump]]</f>
        <v>300478</v>
      </c>
      <c r="T92" s="2">
        <v>314876</v>
      </c>
      <c r="U92" s="1">
        <f>Table1113[[#This Row],[Total with Other]]/Table1113[[#This Row],[Sum of Population (2020)]]</f>
        <v>0.45314831844550651</v>
      </c>
      <c r="V92" s="1">
        <f>Table1113[[#This Row],[Total with Other]]/(Table1113[[#This Row],[18+]]*Table1113[[#This Row],[Sum of Population (2020)]])</f>
        <v>0.6491873715288301</v>
      </c>
      <c r="W92" s="1">
        <f>Table1113[[#This Row],[Sum of Biden]]/Table1113[[#This Row],[2 Party Vote]]</f>
        <v>0.3450002995227604</v>
      </c>
      <c r="X92" s="1">
        <f>Table1113[[#This Row],[Sum of Trump]]/Table1113[[#This Row],[2 Party Vote]]</f>
        <v>0.65499970047723954</v>
      </c>
      <c r="Y92" s="1">
        <f>Table1113[[#This Row],[Trump %]]-Table1113[[#This Row],[Biden %]]</f>
        <v>0.30999940095447914</v>
      </c>
      <c r="Z92" s="1">
        <v>-0.20480000000000001</v>
      </c>
      <c r="AB92" s="1">
        <v>0.78759410128327456</v>
      </c>
      <c r="AC92" s="1">
        <v>0.13515182129426953</v>
      </c>
      <c r="AD92" s="1">
        <v>1.0635189958308328E-2</v>
      </c>
      <c r="AE92" s="1">
        <v>1.5837654328982837E-2</v>
      </c>
      <c r="AF92" s="1">
        <v>4.7088418868179768E-3</v>
      </c>
      <c r="AG92" s="1">
        <v>6.1163135754817854E-3</v>
      </c>
      <c r="AH92" s="1">
        <v>3.4093051436038472E-3</v>
      </c>
      <c r="AI92" s="1">
        <v>3.6546772529261161E-2</v>
      </c>
      <c r="AJ9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1.3102805186203734</v>
      </c>
      <c r="AK9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1.3176251630938385</v>
      </c>
      <c r="AL92" s="4"/>
      <c r="AM92" s="1">
        <v>7.5086743717826393E-2</v>
      </c>
      <c r="AN92" s="1">
        <v>0.15709715440309815</v>
      </c>
      <c r="AO92" s="1">
        <v>6.9792174860368164E-2</v>
      </c>
      <c r="AP92" s="1">
        <f>SUM(Table1113[[#This Row],[0 to 5]:[14 to 17]])</f>
        <v>0.3019760729812927</v>
      </c>
      <c r="AQ92" s="1">
        <v>0.6980239270187073</v>
      </c>
      <c r="AR92" s="1">
        <v>9.3671702191655049E-2</v>
      </c>
      <c r="AS92" s="1">
        <v>0.28644063649956897</v>
      </c>
      <c r="AT92" s="1">
        <v>0.20659180298850277</v>
      </c>
      <c r="AU92" s="1">
        <v>0.11131978533898049</v>
      </c>
      <c r="AV92" s="38">
        <v>32.4</v>
      </c>
      <c r="AX92" s="2">
        <v>24351</v>
      </c>
      <c r="AY92" s="2">
        <v>101328</v>
      </c>
      <c r="AZ92" s="2">
        <v>149693</v>
      </c>
      <c r="BA92" s="2">
        <v>128780</v>
      </c>
      <c r="BB92" s="2">
        <f>SUM(Table1113[[#This Row],[Sum of Less than a high school diploma]:[Sum of Bachelor''s degree or higher]])</f>
        <v>404152</v>
      </c>
      <c r="BC92" s="1">
        <f>Table1113[[#This Row],[Sum of Less than a high school diploma]]/Table1113[[#This Row],[Sum]]</f>
        <v>6.0252083374571941E-2</v>
      </c>
      <c r="BD92" s="1">
        <f>Table1113[[#This Row],[Sum of High school diploma only]]/Table1113[[#This Row],[Sum]]</f>
        <v>0.25071755181218947</v>
      </c>
      <c r="BE92" s="1">
        <f>Table1113[[#This Row],[Sum of Some college or associate''s degree]]/Table1113[[#This Row],[Sum]]</f>
        <v>0.37038787386923733</v>
      </c>
      <c r="BF92" s="1">
        <f>Table1113[[#This Row],[Sum of Bachelor''s degree or higher]]/Table1113[[#This Row],[Sum]]</f>
        <v>0.31864249094400127</v>
      </c>
      <c r="BG9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2.9474207723826678</v>
      </c>
      <c r="BH92" s="4"/>
      <c r="BI92" s="2">
        <v>324071</v>
      </c>
      <c r="BJ92" s="8">
        <v>0.46638114275763709</v>
      </c>
      <c r="BK92" s="7">
        <v>3.0999999999999996</v>
      </c>
      <c r="BL92" s="7">
        <v>23.3</v>
      </c>
      <c r="BM92" s="38">
        <v>88</v>
      </c>
      <c r="BN92" s="38">
        <v>78.5</v>
      </c>
      <c r="BO92" s="38">
        <v>9.4</v>
      </c>
      <c r="BP92" s="38">
        <v>1.5</v>
      </c>
      <c r="BQ92" s="38">
        <v>1.3</v>
      </c>
      <c r="BR92" s="38">
        <v>0.3</v>
      </c>
      <c r="BS92" s="38">
        <v>0.9</v>
      </c>
      <c r="BT92" s="7">
        <v>8</v>
      </c>
      <c r="BU92" s="4"/>
      <c r="BV92" s="2">
        <v>27864203</v>
      </c>
      <c r="BW92" s="4">
        <v>40.100283077383601</v>
      </c>
      <c r="BX92" s="2">
        <v>49371</v>
      </c>
      <c r="BY92" s="4">
        <v>95.224999999999994</v>
      </c>
      <c r="BZ92" s="4"/>
      <c r="CA92" s="4">
        <v>62.3</v>
      </c>
      <c r="CB92" s="4">
        <v>41.2</v>
      </c>
      <c r="CC92" s="4">
        <v>51.7</v>
      </c>
      <c r="CD92" s="4">
        <v>15.49</v>
      </c>
      <c r="CE92" s="4">
        <v>38.299999999999997</v>
      </c>
      <c r="CF92" s="4">
        <v>17365.02</v>
      </c>
      <c r="CG92" s="4"/>
      <c r="CH92" s="14">
        <v>76</v>
      </c>
      <c r="CI92" s="32">
        <v>45</v>
      </c>
      <c r="CJ92" s="4"/>
      <c r="CK92" s="2">
        <v>1249</v>
      </c>
      <c r="CL92" s="2">
        <v>507729</v>
      </c>
      <c r="CM92" s="4">
        <v>179.74766248886471</v>
      </c>
      <c r="CN92" s="8">
        <v>0.73068935890959796</v>
      </c>
      <c r="CO92" s="8"/>
      <c r="CP92" s="3">
        <v>9.097270092972197</v>
      </c>
      <c r="CQ92" s="3">
        <v>19.874397713830049</v>
      </c>
      <c r="CR92" s="3">
        <v>0.66251400150424178</v>
      </c>
      <c r="CS92" s="28">
        <v>0</v>
      </c>
      <c r="CT92" s="28">
        <v>3.559579322710094</v>
      </c>
      <c r="CU92" s="28">
        <v>8.966734882210428</v>
      </c>
      <c r="CV92" s="28">
        <v>3.6291441839600549</v>
      </c>
      <c r="CW92" s="28">
        <v>0</v>
      </c>
      <c r="CX92" s="28">
        <v>0</v>
      </c>
      <c r="CY92" s="28">
        <v>7.4740184592845207</v>
      </c>
      <c r="CZ92" s="28">
        <v>6.2453203518097835</v>
      </c>
      <c r="DA92" s="28">
        <v>9.8410549846829447</v>
      </c>
      <c r="DB92" s="28">
        <v>4.1772758617093375</v>
      </c>
      <c r="DC92" s="28">
        <v>9.9197030375142692</v>
      </c>
      <c r="DD92" s="28">
        <v>6.0553664083582479</v>
      </c>
      <c r="DE92" s="28">
        <v>0</v>
      </c>
      <c r="DF92" s="28">
        <v>0</v>
      </c>
      <c r="DG92" s="28">
        <v>8.1441352033736578</v>
      </c>
      <c r="DH92" s="28">
        <v>3.559579322710094</v>
      </c>
      <c r="DI92" s="28"/>
      <c r="DJ92" s="3">
        <v>340.5</v>
      </c>
      <c r="DK92" s="3">
        <v>417.8</v>
      </c>
      <c r="DL92" s="35">
        <v>483</v>
      </c>
      <c r="DM92" s="3">
        <v>453.5</v>
      </c>
      <c r="DN92" s="1">
        <v>0.29503105590062106</v>
      </c>
      <c r="DO92" s="1">
        <v>2.1000000000000001E-2</v>
      </c>
      <c r="DP92" s="28"/>
      <c r="DQ92" t="s">
        <v>297</v>
      </c>
      <c r="DR92">
        <v>65</v>
      </c>
      <c r="DS92">
        <v>111</v>
      </c>
      <c r="DT92" s="28"/>
      <c r="DU92" s="2">
        <v>219399</v>
      </c>
      <c r="DV92" s="43">
        <v>75.900000000000006</v>
      </c>
      <c r="DW92" s="43">
        <v>5.0999999999999996</v>
      </c>
      <c r="DX92" s="43">
        <v>2</v>
      </c>
      <c r="DY92" s="43">
        <v>4.3</v>
      </c>
      <c r="DZ92" s="43">
        <v>2.4</v>
      </c>
      <c r="EA92" s="43">
        <v>7.5</v>
      </c>
      <c r="EB92" s="43">
        <v>2.9</v>
      </c>
      <c r="EC9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421.1</v>
      </c>
      <c r="ED92" s="43">
        <v>0.2</v>
      </c>
      <c r="EE92" s="43">
        <v>11.5</v>
      </c>
      <c r="EF92" s="43">
        <v>19.399999999999999</v>
      </c>
      <c r="EG92" s="43">
        <v>28.7</v>
      </c>
      <c r="EH92" s="43">
        <v>22.6</v>
      </c>
      <c r="EI92" s="43">
        <v>11.3</v>
      </c>
      <c r="EJ92" s="43">
        <v>6.3</v>
      </c>
      <c r="EK92" s="2">
        <v>167007</v>
      </c>
      <c r="EL92" s="1">
        <v>0.76120219326432659</v>
      </c>
      <c r="EM92" s="28"/>
      <c r="EN92" s="48"/>
      <c r="EO92" s="28"/>
      <c r="EP92" s="28"/>
      <c r="EQ92" s="28"/>
      <c r="ER92" s="28"/>
      <c r="ES92" s="28"/>
      <c r="ET92" s="28"/>
      <c r="EU92" s="28"/>
      <c r="EV92" s="28"/>
      <c r="EW92" s="28"/>
      <c r="EX92" s="28"/>
    </row>
    <row r="93" spans="1:154" x14ac:dyDescent="0.3">
      <c r="A93" t="s">
        <v>139</v>
      </c>
      <c r="B93" t="s">
        <v>403</v>
      </c>
      <c r="C93" t="s">
        <v>55</v>
      </c>
      <c r="D93" s="2" t="s">
        <v>56</v>
      </c>
      <c r="E93" s="2"/>
      <c r="F93" s="2"/>
      <c r="H93" s="2">
        <v>967604</v>
      </c>
      <c r="I93" s="12">
        <v>0.1182</v>
      </c>
      <c r="K93" s="2">
        <v>819508</v>
      </c>
      <c r="L93" s="51">
        <v>270.81150028494341</v>
      </c>
      <c r="M93" s="51">
        <v>4.9767388883655057</v>
      </c>
      <c r="N93" s="51">
        <v>3026.1196409226609</v>
      </c>
      <c r="O93" s="51"/>
      <c r="P93" s="51"/>
      <c r="Q93" s="2">
        <v>226701</v>
      </c>
      <c r="R93" s="2">
        <v>236351</v>
      </c>
      <c r="S93" s="2">
        <f>Table1113[[#This Row],[Sum of Biden]]+Table1113[[#This Row],[Sum of Trump]]</f>
        <v>463052</v>
      </c>
      <c r="T93" s="2">
        <v>475479</v>
      </c>
      <c r="U93" s="1">
        <f>Table1113[[#This Row],[Total with Other]]/Table1113[[#This Row],[Sum of Population (2020)]]</f>
        <v>0.49139834064348636</v>
      </c>
      <c r="V93" s="1">
        <f>Table1113[[#This Row],[Total with Other]]/(Table1113[[#This Row],[18+]]*Table1113[[#This Row],[Sum of Population (2020)]])</f>
        <v>0.66054988518010682</v>
      </c>
      <c r="W93" s="1">
        <f>Table1113[[#This Row],[Sum of Biden]]/Table1113[[#This Row],[2 Party Vote]]</f>
        <v>0.48958000397363577</v>
      </c>
      <c r="X93" s="1">
        <f>Table1113[[#This Row],[Sum of Trump]]/Table1113[[#This Row],[2 Party Vote]]</f>
        <v>0.51041999602636423</v>
      </c>
      <c r="Y93" s="1">
        <f>Table1113[[#This Row],[Trump %]]-Table1113[[#This Row],[Biden %]]</f>
        <v>2.0839992052728462E-2</v>
      </c>
      <c r="Z93" s="1">
        <v>-0.19059999999999999</v>
      </c>
      <c r="AB93" s="1">
        <v>0.72255075423417015</v>
      </c>
      <c r="AC93" s="1">
        <v>0.11521345509113232</v>
      </c>
      <c r="AD93" s="1">
        <v>7.5570171268411451E-2</v>
      </c>
      <c r="AE93" s="1">
        <v>3.459886482486637E-2</v>
      </c>
      <c r="AF93" s="1">
        <v>3.9602978077808689E-3</v>
      </c>
      <c r="AG93" s="1">
        <v>7.5857478885990549E-4</v>
      </c>
      <c r="AH93" s="1">
        <v>3.6822915159507403E-3</v>
      </c>
      <c r="AI93" s="1">
        <v>4.3665590468828154E-2</v>
      </c>
      <c r="AJ9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1.4056669772474431</v>
      </c>
      <c r="AK9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1.4066737396628881</v>
      </c>
      <c r="AL93" s="4"/>
      <c r="AM93" s="1">
        <v>6.8622080933935778E-2</v>
      </c>
      <c r="AN93" s="1">
        <v>0.13028470324636937</v>
      </c>
      <c r="AO93" s="1">
        <v>5.7170081975684267E-2</v>
      </c>
      <c r="AP93" s="1">
        <f>SUM(Table1113[[#This Row],[0 to 5]:[14 to 17]])</f>
        <v>0.25607686615598946</v>
      </c>
      <c r="AQ93" s="1">
        <v>0.74392313384401054</v>
      </c>
      <c r="AR93" s="1">
        <v>8.5555661200243077E-2</v>
      </c>
      <c r="AS93" s="1">
        <v>0.27793601514669225</v>
      </c>
      <c r="AT93" s="1">
        <v>0.24007238498393971</v>
      </c>
      <c r="AU93" s="1">
        <v>0.14035907251313554</v>
      </c>
      <c r="AV93" s="38">
        <v>36.200000000000003</v>
      </c>
      <c r="AX93" s="2">
        <v>49616</v>
      </c>
      <c r="AY93" s="2">
        <v>145512</v>
      </c>
      <c r="AZ93" s="2">
        <v>194066</v>
      </c>
      <c r="BA93" s="2">
        <v>228612</v>
      </c>
      <c r="BB93" s="2">
        <f>SUM(Table1113[[#This Row],[Sum of Less than a high school diploma]:[Sum of Bachelor''s degree or higher]])</f>
        <v>617806</v>
      </c>
      <c r="BC93" s="1">
        <f>Table1113[[#This Row],[Sum of Less than a high school diploma]]/Table1113[[#This Row],[Sum]]</f>
        <v>8.031000022660835E-2</v>
      </c>
      <c r="BD93" s="1">
        <f>Table1113[[#This Row],[Sum of High school diploma only]]/Table1113[[#This Row],[Sum]]</f>
        <v>0.23553024735920339</v>
      </c>
      <c r="BE93" s="1">
        <f>Table1113[[#This Row],[Sum of Some college or associate''s degree]]/Table1113[[#This Row],[Sum]]</f>
        <v>0.31412126136683682</v>
      </c>
      <c r="BF93" s="1">
        <f>Table1113[[#This Row],[Sum of Bachelor''s degree or higher]]/Table1113[[#This Row],[Sum]]</f>
        <v>0.37003849104735143</v>
      </c>
      <c r="BG9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2.9738882432349314</v>
      </c>
      <c r="BH93" s="4"/>
      <c r="BI93" s="2">
        <v>484642</v>
      </c>
      <c r="BJ93" s="8">
        <v>0.50086812373656997</v>
      </c>
      <c r="BK93" s="7">
        <v>2.7</v>
      </c>
      <c r="BL93" s="7">
        <v>20.7</v>
      </c>
      <c r="BM93" s="38">
        <v>89.9</v>
      </c>
      <c r="BN93" s="38">
        <v>81.7</v>
      </c>
      <c r="BO93" s="38">
        <v>8.1999999999999993</v>
      </c>
      <c r="BP93" s="38">
        <v>0.8</v>
      </c>
      <c r="BQ93" s="38">
        <v>1.7</v>
      </c>
      <c r="BR93" s="38">
        <v>0.2</v>
      </c>
      <c r="BS93" s="38">
        <v>1</v>
      </c>
      <c r="BT93" s="7">
        <v>6.5</v>
      </c>
      <c r="BU93" s="4"/>
      <c r="BV93" s="2">
        <v>58967906</v>
      </c>
      <c r="BW93" s="4">
        <v>60.942189160028278</v>
      </c>
      <c r="BX93" s="2">
        <v>61040</v>
      </c>
      <c r="BY93" s="4">
        <v>95.311999999999998</v>
      </c>
      <c r="BZ93" s="4"/>
      <c r="CA93" s="4">
        <v>62.8</v>
      </c>
      <c r="CB93" s="4">
        <v>42.1</v>
      </c>
      <c r="CC93" s="4">
        <v>52.4</v>
      </c>
      <c r="CD93" s="4">
        <v>31.86</v>
      </c>
      <c r="CE93" s="4">
        <v>27.1</v>
      </c>
      <c r="CF93" s="4">
        <v>15170.73</v>
      </c>
      <c r="CG93" s="4"/>
      <c r="CH93" s="14">
        <v>44</v>
      </c>
      <c r="CI93" s="32">
        <v>27</v>
      </c>
      <c r="CJ93" s="4"/>
      <c r="CK93" s="2">
        <v>830</v>
      </c>
      <c r="CL93" s="2">
        <v>428924</v>
      </c>
      <c r="CM93" s="4">
        <v>85.778893018218199</v>
      </c>
      <c r="CN93" s="8">
        <v>0.44328464950537616</v>
      </c>
      <c r="CO93" s="8"/>
      <c r="CP93" s="3">
        <v>18.075155286284613</v>
      </c>
      <c r="CQ93" s="3">
        <v>0</v>
      </c>
      <c r="CR93" s="3">
        <v>0</v>
      </c>
      <c r="CS93" s="28">
        <v>16.725774767417633</v>
      </c>
      <c r="CT93" s="28">
        <v>8.4243963158870496</v>
      </c>
      <c r="CU93" s="28">
        <v>1.983709017894038</v>
      </c>
      <c r="CV93" s="28">
        <v>34.04534039796507</v>
      </c>
      <c r="CW93" s="28">
        <v>12.475102978962893</v>
      </c>
      <c r="CX93" s="28">
        <v>0</v>
      </c>
      <c r="CY93" s="28">
        <v>25.573628648274212</v>
      </c>
      <c r="CZ93" s="28">
        <v>9.8372485919885939</v>
      </c>
      <c r="DA93" s="28">
        <v>17.194375353662956</v>
      </c>
      <c r="DB93" s="28">
        <v>9.0640684363438258</v>
      </c>
      <c r="DC93" s="28">
        <v>25.896269570188966</v>
      </c>
      <c r="DD93" s="28">
        <v>37.333452037921127</v>
      </c>
      <c r="DE93" s="28">
        <v>0</v>
      </c>
      <c r="DF93" s="28">
        <v>0</v>
      </c>
      <c r="DG93" s="28">
        <v>3.4721801077793129</v>
      </c>
      <c r="DH93" s="28">
        <v>8.4243963158870496</v>
      </c>
      <c r="DI93" s="28"/>
      <c r="DJ93" s="3">
        <v>220.6</v>
      </c>
      <c r="DK93" s="3">
        <v>242</v>
      </c>
      <c r="DL93" s="35">
        <v>272.60000000000002</v>
      </c>
      <c r="DM93" s="3">
        <v>267.2</v>
      </c>
      <c r="DN93" s="1">
        <v>0.19075568598679393</v>
      </c>
      <c r="DO93" s="1">
        <v>0.104</v>
      </c>
      <c r="DP93" s="28"/>
      <c r="DQ93" t="s">
        <v>298</v>
      </c>
      <c r="DR93">
        <v>71</v>
      </c>
      <c r="DS93">
        <v>120</v>
      </c>
      <c r="DT93" s="28"/>
      <c r="DU93" s="2">
        <v>372590</v>
      </c>
      <c r="DV93" s="43">
        <v>72.400000000000006</v>
      </c>
      <c r="DW93" s="43">
        <v>3.8</v>
      </c>
      <c r="DX93" s="43">
        <v>1.2</v>
      </c>
      <c r="DY93" s="43">
        <v>1.8</v>
      </c>
      <c r="DZ93" s="43">
        <v>4.5999999999999996</v>
      </c>
      <c r="EA93" s="43">
        <v>14.8</v>
      </c>
      <c r="EB93" s="43">
        <v>1.5</v>
      </c>
      <c r="EC9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463.1</v>
      </c>
      <c r="ED93" s="43">
        <v>0.2</v>
      </c>
      <c r="EE93" s="43">
        <v>9.1</v>
      </c>
      <c r="EF93" s="43">
        <v>14.8</v>
      </c>
      <c r="EG93" s="43">
        <v>22.6</v>
      </c>
      <c r="EH93" s="43">
        <v>25.6</v>
      </c>
      <c r="EI93" s="43">
        <v>12</v>
      </c>
      <c r="EJ93" s="43">
        <v>15.7</v>
      </c>
      <c r="EK93" s="2">
        <v>246624</v>
      </c>
      <c r="EL93" s="1">
        <v>0.66191792587025955</v>
      </c>
      <c r="EM93" s="28"/>
      <c r="EN93" s="48"/>
      <c r="EO93" s="28"/>
      <c r="EP93" s="28"/>
      <c r="EQ93" s="28"/>
      <c r="ER93" s="28"/>
      <c r="ES93" s="28"/>
      <c r="ET93" s="28"/>
      <c r="EU93" s="28"/>
      <c r="EV93" s="28"/>
      <c r="EW93" s="28"/>
      <c r="EX93" s="28"/>
    </row>
    <row r="94" spans="1:154" x14ac:dyDescent="0.3">
      <c r="A94" t="s">
        <v>131</v>
      </c>
      <c r="B94" t="s">
        <v>405</v>
      </c>
      <c r="C94" t="s">
        <v>12</v>
      </c>
      <c r="D94" s="2"/>
      <c r="E94" s="2"/>
      <c r="F94" s="2"/>
      <c r="H94" s="2">
        <v>843843</v>
      </c>
      <c r="I94" s="12">
        <v>2.4899999999999999E-2</v>
      </c>
      <c r="K94" s="2">
        <v>376117</v>
      </c>
      <c r="L94" s="51">
        <v>76.606931383465863</v>
      </c>
      <c r="M94" s="51">
        <v>1.5510759123208293</v>
      </c>
      <c r="N94" s="51">
        <v>4909.6993340889467</v>
      </c>
      <c r="O94" s="51"/>
      <c r="P94" s="51"/>
      <c r="Q94" s="2">
        <v>251388</v>
      </c>
      <c r="R94" s="2">
        <v>162207</v>
      </c>
      <c r="S94" s="2">
        <f>Table1113[[#This Row],[Sum of Biden]]+Table1113[[#This Row],[Sum of Trump]]</f>
        <v>413595</v>
      </c>
      <c r="T94" s="2">
        <v>422698</v>
      </c>
      <c r="U94" s="1">
        <f>Table1113[[#This Row],[Total with Other]]/Table1113[[#This Row],[Sum of Population (2020)]]</f>
        <v>0.50092019487037276</v>
      </c>
      <c r="V94" s="1">
        <f>Table1113[[#This Row],[Total with Other]]/(Table1113[[#This Row],[18+]]*Table1113[[#This Row],[Sum of Population (2020)]])</f>
        <v>0.6480245658736109</v>
      </c>
      <c r="W94" s="1">
        <f>Table1113[[#This Row],[Sum of Biden]]/Table1113[[#This Row],[2 Party Vote]]</f>
        <v>0.6078119899902078</v>
      </c>
      <c r="X94" s="1">
        <f>Table1113[[#This Row],[Sum of Trump]]/Table1113[[#This Row],[2 Party Vote]]</f>
        <v>0.3921880100097922</v>
      </c>
      <c r="Y94" s="1">
        <f>Table1113[[#This Row],[Trump %]]-Table1113[[#This Row],[Biden %]]</f>
        <v>-0.2156239799804156</v>
      </c>
      <c r="Z94" s="1">
        <v>0.29160000000000003</v>
      </c>
      <c r="AB94" s="1">
        <v>0.42762694008245611</v>
      </c>
      <c r="AC94" s="1">
        <v>0.43288265708194534</v>
      </c>
      <c r="AD94" s="1">
        <v>1.6239987770236882E-2</v>
      </c>
      <c r="AE94" s="1">
        <v>7.4957071398352532E-2</v>
      </c>
      <c r="AF94" s="1">
        <v>2.3938102229917177E-3</v>
      </c>
      <c r="AG94" s="1">
        <v>1.6768522106600399E-3</v>
      </c>
      <c r="AH94" s="1">
        <v>5.2746778725426416E-3</v>
      </c>
      <c r="AI94" s="1">
        <v>3.8948003360814748E-2</v>
      </c>
      <c r="AJ9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1.5755680745222662</v>
      </c>
      <c r="AK9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1.5743276946959961</v>
      </c>
      <c r="AL94" s="4"/>
      <c r="AM94" s="1">
        <v>5.5210507167802542E-2</v>
      </c>
      <c r="AN94" s="1">
        <v>0.11671246902563628</v>
      </c>
      <c r="AO94" s="1">
        <v>5.5081336220126259E-2</v>
      </c>
      <c r="AP94" s="1">
        <f>SUM(Table1113[[#This Row],[0 to 5]:[14 to 17]])</f>
        <v>0.22700431241356508</v>
      </c>
      <c r="AQ94" s="1">
        <v>0.77299568758643489</v>
      </c>
      <c r="AR94" s="1">
        <v>8.9964602420118431E-2</v>
      </c>
      <c r="AS94" s="1">
        <v>0.25950561893622393</v>
      </c>
      <c r="AT94" s="1">
        <v>0.26292687146779675</v>
      </c>
      <c r="AU94" s="1">
        <v>0.16059859476229582</v>
      </c>
      <c r="AV94" s="38">
        <v>38.799999999999997</v>
      </c>
      <c r="AX94" s="2">
        <v>82261</v>
      </c>
      <c r="AY94" s="2">
        <v>111720</v>
      </c>
      <c r="AZ94" s="2">
        <v>184874</v>
      </c>
      <c r="BA94" s="2">
        <v>194239</v>
      </c>
      <c r="BB94" s="2">
        <f>SUM(Table1113[[#This Row],[Sum of Less than a high school diploma]:[Sum of Bachelor''s degree or higher]])</f>
        <v>573094</v>
      </c>
      <c r="BC94" s="1">
        <f>Table1113[[#This Row],[Sum of Less than a high school diploma]]/Table1113[[#This Row],[Sum]]</f>
        <v>0.14353840731188949</v>
      </c>
      <c r="BD94" s="1">
        <f>Table1113[[#This Row],[Sum of High school diploma only]]/Table1113[[#This Row],[Sum]]</f>
        <v>0.19494184200148668</v>
      </c>
      <c r="BE94" s="1">
        <f>Table1113[[#This Row],[Sum of Some college or associate''s degree]]/Table1113[[#This Row],[Sum]]</f>
        <v>0.32258931344596176</v>
      </c>
      <c r="BF94" s="1">
        <f>Table1113[[#This Row],[Sum of Bachelor''s degree or higher]]/Table1113[[#This Row],[Sum]]</f>
        <v>0.33893043724066207</v>
      </c>
      <c r="BG9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2.8569117806153965</v>
      </c>
      <c r="BH94" s="4"/>
      <c r="BI94" s="2">
        <v>404157</v>
      </c>
      <c r="BJ94" s="8">
        <v>0.47894809816518003</v>
      </c>
      <c r="BK94" s="7">
        <v>3</v>
      </c>
      <c r="BL94" s="7">
        <v>26.9</v>
      </c>
      <c r="BM94" s="38">
        <v>87.9</v>
      </c>
      <c r="BN94" s="38">
        <v>77.7</v>
      </c>
      <c r="BO94" s="38">
        <v>10.199999999999999</v>
      </c>
      <c r="BP94" s="38">
        <v>1</v>
      </c>
      <c r="BQ94" s="38">
        <v>1.6</v>
      </c>
      <c r="BR94" s="38">
        <v>0.4</v>
      </c>
      <c r="BS94" s="38">
        <v>0.8</v>
      </c>
      <c r="BT94" s="7">
        <v>8.3000000000000007</v>
      </c>
      <c r="BU94" s="4"/>
      <c r="BV94" s="2">
        <v>46597738</v>
      </c>
      <c r="BW94" s="4">
        <v>55.220862174598828</v>
      </c>
      <c r="BX94" s="2">
        <v>67422</v>
      </c>
      <c r="BY94" s="4">
        <v>111.40300000000001</v>
      </c>
      <c r="BZ94" s="4"/>
      <c r="CA94" s="4">
        <v>69.2</v>
      </c>
      <c r="CB94" s="4">
        <v>53.3</v>
      </c>
      <c r="CC94" s="4">
        <v>61.2</v>
      </c>
      <c r="CD94" s="4">
        <v>12.93</v>
      </c>
      <c r="CE94" s="4">
        <v>-1</v>
      </c>
      <c r="CF94" s="4">
        <v>20139.439999999999</v>
      </c>
      <c r="CG94" s="4"/>
      <c r="CH94" s="14">
        <v>22</v>
      </c>
      <c r="CI94" s="32">
        <v>17</v>
      </c>
      <c r="CJ94" s="4"/>
      <c r="CK94" s="2">
        <v>486</v>
      </c>
      <c r="CL94" s="2">
        <v>430870</v>
      </c>
      <c r="CM94" s="4">
        <v>57.593651899701719</v>
      </c>
      <c r="CN94" s="8">
        <v>0.51060446078239674</v>
      </c>
      <c r="CO94" s="8"/>
      <c r="CP94" s="3">
        <v>29.402103853601101</v>
      </c>
      <c r="CQ94" s="3">
        <v>0</v>
      </c>
      <c r="CR94" s="3">
        <v>0.85111597583241905</v>
      </c>
      <c r="CS94" s="28">
        <v>0</v>
      </c>
      <c r="CT94" s="28">
        <v>0.635386623528024</v>
      </c>
      <c r="CU94" s="28">
        <v>26.171103896917302</v>
      </c>
      <c r="CV94" s="28">
        <v>3.0185638398599304</v>
      </c>
      <c r="CW94" s="28">
        <v>10.4386496620539</v>
      </c>
      <c r="CX94" s="28">
        <v>0</v>
      </c>
      <c r="CY94" s="28">
        <v>8.3135033313662507</v>
      </c>
      <c r="CZ94" s="28">
        <v>10.532185774910101</v>
      </c>
      <c r="DA94" s="28">
        <v>8.3458757082967203</v>
      </c>
      <c r="DB94" s="28">
        <v>28.501355225863101</v>
      </c>
      <c r="DC94" s="28">
        <v>4.8796746424391504</v>
      </c>
      <c r="DD94" s="28">
        <v>5.0280131227640901</v>
      </c>
      <c r="DE94" s="28">
        <v>10.050418494683001</v>
      </c>
      <c r="DF94" s="28">
        <v>0</v>
      </c>
      <c r="DG94" s="28">
        <v>40.346695068771602</v>
      </c>
      <c r="DH94" s="28">
        <v>0.635386623528024</v>
      </c>
      <c r="DI94" s="28"/>
      <c r="DJ94" s="3"/>
      <c r="DK94" s="3"/>
      <c r="DL94" s="35"/>
      <c r="DM94" s="3"/>
      <c r="DN94" s="3"/>
      <c r="DO94" s="1"/>
      <c r="DP94" s="28"/>
      <c r="DQ94" t="s">
        <v>296</v>
      </c>
      <c r="DR94">
        <v>5</v>
      </c>
      <c r="DS94">
        <v>5</v>
      </c>
      <c r="DT94" s="28"/>
      <c r="DU94" s="2">
        <v>274471</v>
      </c>
      <c r="DV94" s="43">
        <v>64</v>
      </c>
      <c r="DW94" s="43">
        <v>11.7</v>
      </c>
      <c r="DX94" s="43">
        <v>1.3</v>
      </c>
      <c r="DY94" s="43">
        <v>4.0999999999999996</v>
      </c>
      <c r="DZ94" s="43">
        <v>4.2</v>
      </c>
      <c r="EA94" s="43">
        <v>10.7</v>
      </c>
      <c r="EB94" s="43">
        <v>4.0999999999999996</v>
      </c>
      <c r="EC9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459.29999999999995</v>
      </c>
      <c r="ED94" s="43">
        <v>0.1</v>
      </c>
      <c r="EE94" s="43">
        <v>3.6</v>
      </c>
      <c r="EF94" s="43">
        <v>10.199999999999999</v>
      </c>
      <c r="EG94" s="43">
        <v>28</v>
      </c>
      <c r="EH94" s="43">
        <v>42.8</v>
      </c>
      <c r="EI94" s="43">
        <v>11.7</v>
      </c>
      <c r="EJ94" s="43">
        <v>3.6</v>
      </c>
      <c r="EK94" s="2">
        <v>174394</v>
      </c>
      <c r="EL94" s="1">
        <v>0.6353822443901177</v>
      </c>
      <c r="EM94" s="28"/>
      <c r="EN94" s="48"/>
      <c r="EO94" s="28"/>
      <c r="EP94" s="28"/>
      <c r="EQ94" s="28"/>
      <c r="ER94" s="28"/>
      <c r="ES94" s="28"/>
      <c r="ET94" s="28"/>
      <c r="EU94" s="28"/>
      <c r="EV94" s="28"/>
      <c r="EW94" s="28"/>
      <c r="EX94" s="28"/>
    </row>
    <row r="95" spans="1:154" x14ac:dyDescent="0.3">
      <c r="A95" t="s">
        <v>95</v>
      </c>
      <c r="B95" t="s">
        <v>406</v>
      </c>
      <c r="C95" t="s">
        <v>20</v>
      </c>
      <c r="D95" s="2"/>
      <c r="E95" s="2"/>
      <c r="F95" s="2"/>
      <c r="H95" s="2">
        <v>606612</v>
      </c>
      <c r="I95" s="12">
        <v>0.1164</v>
      </c>
      <c r="K95" s="2">
        <v>510675</v>
      </c>
      <c r="L95" s="51">
        <v>250.54522723657408</v>
      </c>
      <c r="M95" s="51">
        <v>50.475916104630599</v>
      </c>
      <c r="N95" s="51">
        <v>2038.2547519765833</v>
      </c>
      <c r="O95" s="51"/>
      <c r="P95" s="51"/>
      <c r="Q95" s="2">
        <v>148549</v>
      </c>
      <c r="R95" s="2">
        <v>207883</v>
      </c>
      <c r="S95" s="2">
        <f>Table1113[[#This Row],[Sum of Biden]]+Table1113[[#This Row],[Sum of Trump]]</f>
        <v>356432</v>
      </c>
      <c r="T95" s="2">
        <v>360764</v>
      </c>
      <c r="U95" s="1">
        <f>Table1113[[#This Row],[Total with Other]]/Table1113[[#This Row],[Sum of Population (2020)]]</f>
        <v>0.59471952417690388</v>
      </c>
      <c r="V95" s="1">
        <f>Table1113[[#This Row],[Total with Other]]/(Table1113[[#This Row],[18+]]*Table1113[[#This Row],[Sum of Population (2020)]])</f>
        <v>0.72867337107677888</v>
      </c>
      <c r="W95" s="1">
        <f>Table1113[[#This Row],[Sum of Biden]]/Table1113[[#This Row],[2 Party Vote]]</f>
        <v>0.41676673250437674</v>
      </c>
      <c r="X95" s="1">
        <f>Table1113[[#This Row],[Sum of Trump]]/Table1113[[#This Row],[2 Party Vote]]</f>
        <v>0.58323326749562332</v>
      </c>
      <c r="Y95" s="1">
        <f>Table1113[[#This Row],[Trump %]]-Table1113[[#This Row],[Biden %]]</f>
        <v>0.16646653499124658</v>
      </c>
      <c r="Z95" s="1">
        <v>-3.3599999999999998E-2</v>
      </c>
      <c r="AB95" s="1">
        <v>0.71039807982697345</v>
      </c>
      <c r="AC95" s="1">
        <v>0.11194470270947492</v>
      </c>
      <c r="AD95" s="1">
        <v>9.3136963990161747E-2</v>
      </c>
      <c r="AE95" s="1">
        <v>2.569517253203036E-2</v>
      </c>
      <c r="AF95" s="1">
        <v>2.5864968052066229E-3</v>
      </c>
      <c r="AG95" s="1">
        <v>7.945770937600971E-4</v>
      </c>
      <c r="AH95" s="1">
        <v>5.5867671592385246E-3</v>
      </c>
      <c r="AI95" s="1">
        <v>4.9857239883154304E-2</v>
      </c>
      <c r="AJ9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1.4146378476491948</v>
      </c>
      <c r="AK9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1.4123936211031503</v>
      </c>
      <c r="AL95" s="4"/>
      <c r="AM95" s="1">
        <v>4.5066698317870399E-2</v>
      </c>
      <c r="AN95" s="1">
        <v>9.4144197609015323E-2</v>
      </c>
      <c r="AO95" s="1">
        <v>4.4621603265349183E-2</v>
      </c>
      <c r="AP95" s="1">
        <f>SUM(Table1113[[#This Row],[0 to 5]:[14 to 17]])</f>
        <v>0.18383249919223493</v>
      </c>
      <c r="AQ95" s="1">
        <v>0.81616750080776512</v>
      </c>
      <c r="AR95" s="1">
        <v>6.9555168707509912E-2</v>
      </c>
      <c r="AS95" s="1">
        <v>0.2217743796693768</v>
      </c>
      <c r="AT95" s="1">
        <v>0.28706322987346111</v>
      </c>
      <c r="AU95" s="1">
        <v>0.23777472255741727</v>
      </c>
      <c r="AV95" s="38">
        <v>47.4</v>
      </c>
      <c r="AX95" s="2">
        <v>34612</v>
      </c>
      <c r="AY95" s="2">
        <v>118273</v>
      </c>
      <c r="AZ95" s="2">
        <v>153095</v>
      </c>
      <c r="BA95" s="2">
        <v>136909</v>
      </c>
      <c r="BB95" s="2">
        <f>SUM(Table1113[[#This Row],[Sum of Less than a high school diploma]:[Sum of Bachelor''s degree or higher]])</f>
        <v>442889</v>
      </c>
      <c r="BC95" s="1">
        <f>Table1113[[#This Row],[Sum of Less than a high school diploma]]/Table1113[[#This Row],[Sum]]</f>
        <v>7.8150507237705155E-2</v>
      </c>
      <c r="BD95" s="1">
        <f>Table1113[[#This Row],[Sum of High school diploma only]]/Table1113[[#This Row],[Sum]]</f>
        <v>0.26704885422758301</v>
      </c>
      <c r="BE95" s="1">
        <f>Table1113[[#This Row],[Sum of Some college or associate''s degree]]/Table1113[[#This Row],[Sum]]</f>
        <v>0.34567352090478654</v>
      </c>
      <c r="BF95" s="1">
        <f>Table1113[[#This Row],[Sum of Bachelor''s degree or higher]]/Table1113[[#This Row],[Sum]]</f>
        <v>0.30912711762992534</v>
      </c>
      <c r="BG9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2.8857772489269324</v>
      </c>
      <c r="BH95" s="4"/>
      <c r="BI95" s="2">
        <v>257455</v>
      </c>
      <c r="BJ95" s="8">
        <v>0.42441461758092486</v>
      </c>
      <c r="BK95" s="7">
        <v>2.2000000000000002</v>
      </c>
      <c r="BL95" s="7">
        <v>25.4</v>
      </c>
      <c r="BM95" s="38">
        <v>88.8</v>
      </c>
      <c r="BN95" s="38">
        <v>81.3</v>
      </c>
      <c r="BO95" s="38">
        <v>7.5</v>
      </c>
      <c r="BP95" s="38">
        <v>0.6</v>
      </c>
      <c r="BQ95" s="38">
        <v>1</v>
      </c>
      <c r="BR95" s="38">
        <v>0.6</v>
      </c>
      <c r="BS95" s="38">
        <v>1.4</v>
      </c>
      <c r="BT95" s="7">
        <v>7.6</v>
      </c>
      <c r="BU95" s="4"/>
      <c r="BV95" s="2">
        <v>24277041</v>
      </c>
      <c r="BW95" s="4">
        <v>40.020706810943402</v>
      </c>
      <c r="BX95" s="2">
        <v>51507</v>
      </c>
      <c r="BY95" s="4">
        <v>96.924000000000007</v>
      </c>
      <c r="BZ95" s="4"/>
      <c r="CA95" s="4">
        <v>83.1</v>
      </c>
      <c r="CB95" s="4">
        <v>62.1</v>
      </c>
      <c r="CC95" s="4">
        <v>72.599999999999994</v>
      </c>
      <c r="CD95" s="4">
        <v>55.55</v>
      </c>
      <c r="CE95" s="4">
        <v>-1</v>
      </c>
      <c r="CF95" s="4">
        <v>20368.38</v>
      </c>
      <c r="CG95" s="4"/>
      <c r="CH95" s="14">
        <v>186</v>
      </c>
      <c r="CI95" s="32">
        <v>90</v>
      </c>
      <c r="CJ95" s="4"/>
      <c r="CK95" s="2">
        <v>490</v>
      </c>
      <c r="CL95" s="2">
        <v>255653</v>
      </c>
      <c r="CM95" s="4">
        <v>80.776509531628122</v>
      </c>
      <c r="CN95" s="8">
        <v>0.4214440202303944</v>
      </c>
      <c r="CO95" s="8"/>
      <c r="CP95" s="3">
        <v>30.218700714391002</v>
      </c>
      <c r="CQ95" s="3">
        <v>0</v>
      </c>
      <c r="CR95" s="3">
        <v>40.806317393550103</v>
      </c>
      <c r="CS95" s="28">
        <v>71.203670146069697</v>
      </c>
      <c r="CT95" s="28">
        <v>15.1022998077305</v>
      </c>
      <c r="CU95" s="28">
        <v>4.2431482357556201</v>
      </c>
      <c r="CV95" s="28">
        <v>4.5267017989840097</v>
      </c>
      <c r="CW95" s="28">
        <v>0</v>
      </c>
      <c r="CX95" s="28">
        <v>33.004781297816898</v>
      </c>
      <c r="CY95" s="28">
        <v>0</v>
      </c>
      <c r="CZ95" s="28">
        <v>4.2722045993087097</v>
      </c>
      <c r="DA95" s="28">
        <v>44.9471743271056</v>
      </c>
      <c r="DB95" s="28">
        <v>21.2111517116732</v>
      </c>
      <c r="DC95" s="28">
        <v>19.8784652384719</v>
      </c>
      <c r="DD95" s="28">
        <v>33.870327224848097</v>
      </c>
      <c r="DE95" s="28">
        <v>0</v>
      </c>
      <c r="DF95" s="28">
        <v>0</v>
      </c>
      <c r="DG95" s="28">
        <v>50.020312080266599</v>
      </c>
      <c r="DH95" s="28">
        <v>15.1022998077305</v>
      </c>
      <c r="DI95" s="28"/>
      <c r="DJ95" s="3">
        <v>260.39999999999998</v>
      </c>
      <c r="DK95" s="3">
        <v>305</v>
      </c>
      <c r="DL95" s="35">
        <v>356.4</v>
      </c>
      <c r="DM95" s="3">
        <v>355</v>
      </c>
      <c r="DN95" s="1">
        <v>0.26936026936026936</v>
      </c>
      <c r="DO95" s="1">
        <v>9.1999999999999998E-2</v>
      </c>
      <c r="DP95" s="28"/>
      <c r="DQ95" t="s">
        <v>298</v>
      </c>
      <c r="DR95">
        <v>83</v>
      </c>
      <c r="DS95">
        <v>142</v>
      </c>
      <c r="DT95" s="28"/>
      <c r="DU95" s="2">
        <v>242657</v>
      </c>
      <c r="DV95" s="43">
        <v>69.5</v>
      </c>
      <c r="DW95" s="43">
        <v>4.8</v>
      </c>
      <c r="DX95" s="43">
        <v>1.3</v>
      </c>
      <c r="DY95" s="43">
        <v>3</v>
      </c>
      <c r="DZ95" s="43">
        <v>4.5</v>
      </c>
      <c r="EA95" s="43">
        <v>10.7</v>
      </c>
      <c r="EB95" s="43">
        <v>6.2</v>
      </c>
      <c r="EC9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407.50000000000006</v>
      </c>
      <c r="ED95" s="43">
        <v>0.3</v>
      </c>
      <c r="EE95" s="43">
        <v>6</v>
      </c>
      <c r="EF95" s="43">
        <v>20.100000000000001</v>
      </c>
      <c r="EG95" s="43">
        <v>41.5</v>
      </c>
      <c r="EH95" s="43">
        <v>25.1</v>
      </c>
      <c r="EI95" s="43">
        <v>6.3</v>
      </c>
      <c r="EJ95" s="43">
        <v>0.8</v>
      </c>
      <c r="EK95" s="2">
        <v>184854</v>
      </c>
      <c r="EL95" s="1">
        <v>0.76179133509439245</v>
      </c>
      <c r="EM95" s="28"/>
      <c r="EN95" s="48"/>
      <c r="EO95" s="28"/>
      <c r="EP95" s="28"/>
      <c r="EQ95" s="28"/>
      <c r="ER95" s="28"/>
      <c r="ES95" s="28"/>
      <c r="ET95" s="28"/>
      <c r="EU95" s="28"/>
      <c r="EV95" s="28"/>
      <c r="EW95" s="28"/>
      <c r="EX95" s="28"/>
    </row>
    <row r="96" spans="1:154" x14ac:dyDescent="0.3">
      <c r="A96" t="s">
        <v>108</v>
      </c>
      <c r="B96" t="s">
        <v>407</v>
      </c>
      <c r="C96" t="s">
        <v>20</v>
      </c>
      <c r="D96" s="2"/>
      <c r="E96" s="2"/>
      <c r="F96" s="2"/>
      <c r="H96" s="2">
        <v>509905</v>
      </c>
      <c r="I96" s="12">
        <v>0.13569999999999999</v>
      </c>
      <c r="K96" s="2">
        <v>390172</v>
      </c>
      <c r="L96" s="51">
        <v>262.53844998509646</v>
      </c>
      <c r="M96" s="51">
        <v>8.3244760207383202</v>
      </c>
      <c r="N96" s="51">
        <v>1486.1518380341963</v>
      </c>
      <c r="O96" s="51"/>
      <c r="P96" s="51"/>
      <c r="Q96" s="2">
        <v>98541</v>
      </c>
      <c r="R96" s="2">
        <v>174059</v>
      </c>
      <c r="S96" s="2">
        <f>Table1113[[#This Row],[Sum of Biden]]+Table1113[[#This Row],[Sum of Trump]]</f>
        <v>272600</v>
      </c>
      <c r="T96" s="2">
        <v>277300</v>
      </c>
      <c r="U96" s="1">
        <f>Table1113[[#This Row],[Total with Other]]/Table1113[[#This Row],[Sum of Population (2020)]]</f>
        <v>0.54382679126503952</v>
      </c>
      <c r="V96" s="1">
        <f>Table1113[[#This Row],[Total with Other]]/(Table1113[[#This Row],[18+]]*Table1113[[#This Row],[Sum of Population (2020)]])</f>
        <v>0.6925263100060437</v>
      </c>
      <c r="W96" s="1">
        <f>Table1113[[#This Row],[Sum of Biden]]/Table1113[[#This Row],[2 Party Vote]]</f>
        <v>0.36148569332355102</v>
      </c>
      <c r="X96" s="1">
        <f>Table1113[[#This Row],[Sum of Trump]]/Table1113[[#This Row],[2 Party Vote]]</f>
        <v>0.63851430667644904</v>
      </c>
      <c r="Y96" s="1">
        <f>Table1113[[#This Row],[Trump %]]-Table1113[[#This Row],[Biden %]]</f>
        <v>0.27702861335289802</v>
      </c>
      <c r="Z96" s="1">
        <v>-3.3599999999999998E-2</v>
      </c>
      <c r="AB96" s="1">
        <v>0.68342142163736386</v>
      </c>
      <c r="AC96" s="1">
        <v>6.4096253223639696E-2</v>
      </c>
      <c r="AD96" s="1">
        <v>0.15461311420754847</v>
      </c>
      <c r="AE96" s="1">
        <v>2.6836371480962139E-2</v>
      </c>
      <c r="AF96" s="1">
        <v>6.0991753365823046E-3</v>
      </c>
      <c r="AG96" s="1">
        <v>1.5140075112030672E-3</v>
      </c>
      <c r="AH96" s="1">
        <v>5.1342897206342357E-3</v>
      </c>
      <c r="AI96" s="1">
        <v>5.8285366882066265E-2</v>
      </c>
      <c r="AJ9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1.4331623548394548</v>
      </c>
      <c r="AK9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1.4355753948771401</v>
      </c>
      <c r="AL96" s="4"/>
      <c r="AM96" s="1">
        <v>5.7720555789803986E-2</v>
      </c>
      <c r="AN96" s="1">
        <v>0.108983045861484</v>
      </c>
      <c r="AO96" s="1">
        <v>4.8016787440797792E-2</v>
      </c>
      <c r="AP96" s="1">
        <f>SUM(Table1113[[#This Row],[0 to 5]:[14 to 17]])</f>
        <v>0.21472038909208577</v>
      </c>
      <c r="AQ96" s="1">
        <v>0.78527961090791421</v>
      </c>
      <c r="AR96" s="1">
        <v>9.8018258303017233E-2</v>
      </c>
      <c r="AS96" s="1">
        <v>0.26390013826104863</v>
      </c>
      <c r="AT96" s="1">
        <v>0.25683019385964051</v>
      </c>
      <c r="AU96" s="1">
        <v>0.16653102048420784</v>
      </c>
      <c r="AV96" s="38">
        <v>38.4</v>
      </c>
      <c r="AX96" s="2">
        <v>31366</v>
      </c>
      <c r="AY96" s="2">
        <v>91738</v>
      </c>
      <c r="AZ96" s="2">
        <v>124535</v>
      </c>
      <c r="BA96" s="2">
        <v>92640</v>
      </c>
      <c r="BB96" s="2">
        <f>SUM(Table1113[[#This Row],[Sum of Less than a high school diploma]:[Sum of Bachelor''s degree or higher]])</f>
        <v>340279</v>
      </c>
      <c r="BC96" s="1">
        <f>Table1113[[#This Row],[Sum of Less than a high school diploma]]/Table1113[[#This Row],[Sum]]</f>
        <v>9.2177301567243353E-2</v>
      </c>
      <c r="BD96" s="1">
        <f>Table1113[[#This Row],[Sum of High school diploma only]]/Table1113[[#This Row],[Sum]]</f>
        <v>0.26959641940877926</v>
      </c>
      <c r="BE96" s="1">
        <f>Table1113[[#This Row],[Sum of Some college or associate''s degree]]/Table1113[[#This Row],[Sum]]</f>
        <v>0.36597909362611269</v>
      </c>
      <c r="BF96" s="1">
        <f>Table1113[[#This Row],[Sum of Bachelor''s degree or higher]]/Table1113[[#This Row],[Sum]]</f>
        <v>0.27224718539786469</v>
      </c>
      <c r="BG9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2.8182961628545984</v>
      </c>
      <c r="BH96" s="4"/>
      <c r="BI96" s="2">
        <v>219679</v>
      </c>
      <c r="BJ96" s="8">
        <v>0.43082338867043862</v>
      </c>
      <c r="BK96" s="7">
        <v>3.6</v>
      </c>
      <c r="BL96" s="7">
        <v>25.6</v>
      </c>
      <c r="BM96" s="38">
        <v>86.1</v>
      </c>
      <c r="BN96" s="38">
        <v>76</v>
      </c>
      <c r="BO96" s="38">
        <v>10.1</v>
      </c>
      <c r="BP96" s="38">
        <v>0.6</v>
      </c>
      <c r="BQ96" s="38">
        <v>2.5</v>
      </c>
      <c r="BR96" s="38">
        <v>0.5</v>
      </c>
      <c r="BS96" s="38">
        <v>1.5</v>
      </c>
      <c r="BT96" s="7">
        <v>8.8000000000000007</v>
      </c>
      <c r="BU96" s="4"/>
      <c r="BV96" s="2">
        <v>18561779</v>
      </c>
      <c r="BW96" s="4">
        <v>36.402425942087248</v>
      </c>
      <c r="BX96" s="2">
        <v>48154</v>
      </c>
      <c r="BY96" s="4">
        <v>93.694999999999993</v>
      </c>
      <c r="BZ96" s="4"/>
      <c r="CA96" s="4">
        <v>77.7</v>
      </c>
      <c r="CB96" s="4">
        <v>59.5</v>
      </c>
      <c r="CC96" s="4">
        <v>68.599999999999994</v>
      </c>
      <c r="CD96" s="4">
        <v>67.84</v>
      </c>
      <c r="CE96" s="4">
        <v>-1</v>
      </c>
      <c r="CF96" s="4">
        <v>17640.27</v>
      </c>
      <c r="CG96" s="4"/>
      <c r="CH96" s="14">
        <v>192</v>
      </c>
      <c r="CI96" s="32">
        <v>92</v>
      </c>
      <c r="CJ96" s="4"/>
      <c r="CK96" s="2">
        <v>569</v>
      </c>
      <c r="CL96" s="2">
        <v>259191</v>
      </c>
      <c r="CM96" s="4">
        <v>111.58941371431933</v>
      </c>
      <c r="CN96" s="8">
        <v>0.50831233268942255</v>
      </c>
      <c r="CO96" s="8"/>
      <c r="CP96" s="3">
        <v>20.543029381749427</v>
      </c>
      <c r="CQ96" s="3">
        <v>0</v>
      </c>
      <c r="CR96" s="3">
        <v>10.366087284339097</v>
      </c>
      <c r="CS96" s="28">
        <v>0</v>
      </c>
      <c r="CT96" s="28">
        <v>9.2600722543913072</v>
      </c>
      <c r="CU96" s="28">
        <v>3.3435946417469227</v>
      </c>
      <c r="CV96" s="28">
        <v>7.8693422723339479</v>
      </c>
      <c r="CW96" s="28">
        <v>10.234656369890432</v>
      </c>
      <c r="CX96" s="28">
        <v>29.962830209359275</v>
      </c>
      <c r="CY96" s="28">
        <v>3.0816791663231955</v>
      </c>
      <c r="CZ96" s="28">
        <v>6.7892768395670151</v>
      </c>
      <c r="DA96" s="28">
        <v>36.646038362770661</v>
      </c>
      <c r="DB96" s="28">
        <v>18.121444323793536</v>
      </c>
      <c r="DC96" s="28">
        <v>8.5626424527535079</v>
      </c>
      <c r="DD96" s="28">
        <v>19.386221955428869</v>
      </c>
      <c r="DE96" s="28">
        <v>0</v>
      </c>
      <c r="DF96" s="28">
        <v>0</v>
      </c>
      <c r="DG96" s="28">
        <v>13.463303830869924</v>
      </c>
      <c r="DH96" s="28">
        <v>9.2600722543913072</v>
      </c>
      <c r="DI96" s="28"/>
      <c r="DJ96" s="3">
        <v>240</v>
      </c>
      <c r="DK96" s="3">
        <v>281</v>
      </c>
      <c r="DL96" s="35">
        <v>325</v>
      </c>
      <c r="DM96" s="3">
        <v>316.3</v>
      </c>
      <c r="DN96" s="1">
        <v>0.2615384615384615</v>
      </c>
      <c r="DO96" s="1">
        <v>5.3999999999999999E-2</v>
      </c>
      <c r="DP96" s="28"/>
      <c r="DQ96" t="s">
        <v>298</v>
      </c>
      <c r="DR96">
        <v>95</v>
      </c>
      <c r="DS96">
        <v>170</v>
      </c>
      <c r="DT96" s="28"/>
      <c r="DU96" s="2">
        <v>192028</v>
      </c>
      <c r="DV96" s="43">
        <v>75.7</v>
      </c>
      <c r="DW96" s="43">
        <v>2.2999999999999998</v>
      </c>
      <c r="DX96" s="43">
        <v>2.2000000000000002</v>
      </c>
      <c r="DY96" s="43">
        <v>3.5</v>
      </c>
      <c r="DZ96" s="43">
        <v>2.9</v>
      </c>
      <c r="EA96" s="43">
        <v>6.7</v>
      </c>
      <c r="EB96" s="43">
        <v>6.8</v>
      </c>
      <c r="EC9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413</v>
      </c>
      <c r="ED96" s="43">
        <v>0.5</v>
      </c>
      <c r="EE96" s="43">
        <v>10.6</v>
      </c>
      <c r="EF96" s="43">
        <v>17.5</v>
      </c>
      <c r="EG96" s="43">
        <v>34.6</v>
      </c>
      <c r="EH96" s="43">
        <v>24.1</v>
      </c>
      <c r="EI96" s="43">
        <v>10.4</v>
      </c>
      <c r="EJ96" s="43">
        <v>2.5</v>
      </c>
      <c r="EK96" s="2">
        <v>130983</v>
      </c>
      <c r="EL96" s="1">
        <v>0.68210365155081554</v>
      </c>
      <c r="EM96" s="28"/>
      <c r="EN96" s="48"/>
      <c r="EO96" s="28"/>
      <c r="EP96" s="28"/>
      <c r="EQ96" s="28"/>
      <c r="ER96" s="28"/>
      <c r="ES96" s="28"/>
      <c r="ET96" s="28"/>
      <c r="EU96" s="28"/>
      <c r="EV96" s="28"/>
      <c r="EW96" s="28"/>
      <c r="EX96" s="28"/>
    </row>
    <row r="97" spans="1:154" x14ac:dyDescent="0.3">
      <c r="A97" t="s">
        <v>85</v>
      </c>
      <c r="B97" t="s">
        <v>411</v>
      </c>
      <c r="C97" t="s">
        <v>20</v>
      </c>
      <c r="D97" s="2"/>
      <c r="E97" s="2"/>
      <c r="F97" s="2"/>
      <c r="H97" s="2">
        <v>487657</v>
      </c>
      <c r="I97" s="12">
        <v>0.14979999999999999</v>
      </c>
      <c r="K97" s="2">
        <v>437745</v>
      </c>
      <c r="L97" s="51">
        <v>224.23092655255545</v>
      </c>
      <c r="M97" s="51">
        <v>43.860897811109552</v>
      </c>
      <c r="N97" s="51">
        <v>1952.2061774890849</v>
      </c>
      <c r="O97" s="51"/>
      <c r="P97" s="51"/>
      <c r="Q97" s="2">
        <v>121030</v>
      </c>
      <c r="R97" s="2">
        <v>147999</v>
      </c>
      <c r="S97" s="2">
        <f>Table1113[[#This Row],[Sum of Biden]]+Table1113[[#This Row],[Sum of Trump]]</f>
        <v>269029</v>
      </c>
      <c r="T97" s="2">
        <v>270895</v>
      </c>
      <c r="U97" s="1">
        <f>Table1113[[#This Row],[Total with Other]]/Table1113[[#This Row],[Sum of Population (2020)]]</f>
        <v>0.55550315078015899</v>
      </c>
      <c r="V97" s="1">
        <f>Table1113[[#This Row],[Total with Other]]/(Table1113[[#This Row],[18+]]*Table1113[[#This Row],[Sum of Population (2020)]])</f>
        <v>0.68304853541504351</v>
      </c>
      <c r="W97" s="1">
        <f>Table1113[[#This Row],[Sum of Biden]]/Table1113[[#This Row],[2 Party Vote]]</f>
        <v>0.44987715079043522</v>
      </c>
      <c r="X97" s="1">
        <f>Table1113[[#This Row],[Sum of Trump]]/Table1113[[#This Row],[2 Party Vote]]</f>
        <v>0.55012284920956478</v>
      </c>
      <c r="Y97" s="1">
        <f>Table1113[[#This Row],[Trump %]]-Table1113[[#This Row],[Biden %]]</f>
        <v>0.10024569841912956</v>
      </c>
      <c r="Z97" s="1">
        <v>-3.3599999999999998E-2</v>
      </c>
      <c r="AB97" s="1">
        <v>0.60646930116864928</v>
      </c>
      <c r="AC97" s="1">
        <v>0.18559561331017499</v>
      </c>
      <c r="AD97" s="1">
        <v>0.14738638018115191</v>
      </c>
      <c r="AE97" s="1">
        <v>1.6249125922523412E-2</v>
      </c>
      <c r="AF97" s="1">
        <v>1.6117886137182486E-3</v>
      </c>
      <c r="AG97" s="1">
        <v>3.7526376120921055E-4</v>
      </c>
      <c r="AH97" s="1">
        <v>6.1416118296261516E-3</v>
      </c>
      <c r="AI97" s="1">
        <v>3.6170915212946804E-2</v>
      </c>
      <c r="AJ9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1.53145911070352</v>
      </c>
      <c r="AK9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1.5272640931675299</v>
      </c>
      <c r="AL97" s="4"/>
      <c r="AM97" s="1">
        <v>4.6438377794228318E-2</v>
      </c>
      <c r="AN97" s="1">
        <v>9.5255476697760924E-2</v>
      </c>
      <c r="AO97" s="1">
        <v>4.503575258839717E-2</v>
      </c>
      <c r="AP97" s="1">
        <f>SUM(Table1113[[#This Row],[0 to 5]:[14 to 17]])</f>
        <v>0.18672960708038641</v>
      </c>
      <c r="AQ97" s="1">
        <v>0.81327039291961356</v>
      </c>
      <c r="AR97" s="1">
        <v>6.6803101360177336E-2</v>
      </c>
      <c r="AS97" s="1">
        <v>0.21248746557518911</v>
      </c>
      <c r="AT97" s="1">
        <v>0.26750769495772642</v>
      </c>
      <c r="AU97" s="1">
        <v>0.26647213102652068</v>
      </c>
      <c r="AV97" s="38">
        <v>48.1</v>
      </c>
      <c r="AX97" s="2">
        <v>40468</v>
      </c>
      <c r="AY97" s="2">
        <v>107131</v>
      </c>
      <c r="AZ97" s="2">
        <v>116601</v>
      </c>
      <c r="BA97" s="2">
        <v>94252</v>
      </c>
      <c r="BB97" s="2">
        <f>SUM(Table1113[[#This Row],[Sum of Less than a high school diploma]:[Sum of Bachelor''s degree or higher]])</f>
        <v>358452</v>
      </c>
      <c r="BC97" s="1">
        <f>Table1113[[#This Row],[Sum of Less than a high school diploma]]/Table1113[[#This Row],[Sum]]</f>
        <v>0.11289656634640063</v>
      </c>
      <c r="BD97" s="1">
        <f>Table1113[[#This Row],[Sum of High school diploma only]]/Table1113[[#This Row],[Sum]]</f>
        <v>0.2988712575184404</v>
      </c>
      <c r="BE97" s="1">
        <f>Table1113[[#This Row],[Sum of Some college or associate''s degree]]/Table1113[[#This Row],[Sum]]</f>
        <v>0.32529041545311504</v>
      </c>
      <c r="BF97" s="1">
        <f>Table1113[[#This Row],[Sum of Bachelor''s degree or higher]]/Table1113[[#This Row],[Sum]]</f>
        <v>0.26294176068204389</v>
      </c>
      <c r="BG9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2.7382773704708021</v>
      </c>
      <c r="BH97" s="4"/>
      <c r="BI97" s="2">
        <v>201430</v>
      </c>
      <c r="BJ97" s="8">
        <v>0.41305671814410538</v>
      </c>
      <c r="BK97">
        <v>2.2000000000000002</v>
      </c>
      <c r="BL97" s="7">
        <v>89.2</v>
      </c>
      <c r="BM97" s="38">
        <v>79.7</v>
      </c>
      <c r="BN97" s="38">
        <v>9.5</v>
      </c>
      <c r="BO97" s="38">
        <v>1.06</v>
      </c>
      <c r="BP97" s="38">
        <v>0.3</v>
      </c>
      <c r="BQ97" s="38">
        <v>1.5</v>
      </c>
      <c r="BR97" s="38">
        <v>0.4</v>
      </c>
      <c r="BS97" s="38">
        <v>1.7</v>
      </c>
      <c r="BT97" s="7">
        <v>6.8</v>
      </c>
      <c r="BU97" s="4"/>
      <c r="BV97" s="2">
        <v>15785353</v>
      </c>
      <c r="BW97" s="4">
        <v>32.369786550792874</v>
      </c>
      <c r="BX97" s="2">
        <v>58649</v>
      </c>
      <c r="BY97" s="4">
        <v>96</v>
      </c>
      <c r="BZ97" s="4"/>
      <c r="CA97" s="4">
        <v>81.599999999999994</v>
      </c>
      <c r="CB97" s="4">
        <v>65.3</v>
      </c>
      <c r="CC97" s="4">
        <v>73.5</v>
      </c>
      <c r="CD97" s="4">
        <v>55.89</v>
      </c>
      <c r="CE97" s="4">
        <v>0</v>
      </c>
      <c r="CF97" s="4">
        <v>19546.53</v>
      </c>
      <c r="CG97" s="4"/>
      <c r="CH97" s="14">
        <v>206</v>
      </c>
      <c r="CI97" s="32">
        <v>100</v>
      </c>
      <c r="CJ97" s="4"/>
      <c r="CK97" s="2">
        <v>361</v>
      </c>
      <c r="CL97" s="2">
        <v>203600</v>
      </c>
      <c r="CM97" s="4">
        <v>74.027441418866132</v>
      </c>
      <c r="CN97" s="8">
        <v>0.41750656711582118</v>
      </c>
      <c r="CO97" s="8"/>
      <c r="CP97" s="3">
        <v>38.332961986230984</v>
      </c>
      <c r="CQ97" s="3">
        <v>0</v>
      </c>
      <c r="CR97" s="3">
        <v>31.015037492546316</v>
      </c>
      <c r="CS97" s="28">
        <v>64.793212899940542</v>
      </c>
      <c r="CT97" s="28">
        <v>24.756745832122558</v>
      </c>
      <c r="CU97" s="28">
        <v>3.1254425967570585</v>
      </c>
      <c r="CV97" s="28">
        <v>5.4558510076118312</v>
      </c>
      <c r="CW97" s="28">
        <v>0</v>
      </c>
      <c r="CX97" s="28">
        <v>60.343728673246154</v>
      </c>
      <c r="CY97" s="28">
        <v>0</v>
      </c>
      <c r="CZ97" s="28">
        <v>5.6492040868808138</v>
      </c>
      <c r="DA97" s="28">
        <v>26.245224759824289</v>
      </c>
      <c r="DB97" s="28">
        <v>23.254615447623493</v>
      </c>
      <c r="DC97" s="28">
        <v>18.61123619564264</v>
      </c>
      <c r="DD97" s="28">
        <v>26.426553055462858</v>
      </c>
      <c r="DE97" s="28">
        <v>0</v>
      </c>
      <c r="DF97" s="28">
        <v>0</v>
      </c>
      <c r="DG97" s="28">
        <v>22.898535426490845</v>
      </c>
      <c r="DH97" s="28">
        <v>24.756745832122558</v>
      </c>
      <c r="DI97" s="28"/>
      <c r="DJ97" s="3">
        <v>271</v>
      </c>
      <c r="DK97" s="3">
        <v>332</v>
      </c>
      <c r="DL97" s="35">
        <v>400</v>
      </c>
      <c r="DM97" s="3">
        <v>399.5</v>
      </c>
      <c r="DN97" s="1">
        <v>0.32250000000000001</v>
      </c>
      <c r="DO97" s="1">
        <v>0.125</v>
      </c>
      <c r="DP97" s="28"/>
      <c r="DQ97" t="s">
        <v>297</v>
      </c>
      <c r="DR97">
        <v>62</v>
      </c>
      <c r="DS97">
        <v>108</v>
      </c>
      <c r="DT97" s="28"/>
      <c r="DU97" s="2">
        <v>188294</v>
      </c>
      <c r="DV97" s="43">
        <v>69.3</v>
      </c>
      <c r="DW97" s="43">
        <v>5.2</v>
      </c>
      <c r="DX97" s="43">
        <v>1.9</v>
      </c>
      <c r="DY97" s="43">
        <v>3.9</v>
      </c>
      <c r="DZ97" s="43">
        <v>4.3</v>
      </c>
      <c r="EA97" s="43">
        <v>9.1</v>
      </c>
      <c r="EB97" s="43">
        <v>6.4</v>
      </c>
      <c r="EC9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395</v>
      </c>
      <c r="ED97" s="43">
        <v>0.4</v>
      </c>
      <c r="EE97" s="43">
        <v>6.6</v>
      </c>
      <c r="EF97" s="43">
        <v>24.8</v>
      </c>
      <c r="EG97" s="43">
        <v>41.7</v>
      </c>
      <c r="EH97" s="43">
        <v>20.6</v>
      </c>
      <c r="EI97" s="43">
        <v>4.8</v>
      </c>
      <c r="EJ97" s="43">
        <v>1.2</v>
      </c>
      <c r="EK97" s="2">
        <v>145037</v>
      </c>
      <c r="EL97" s="1">
        <v>0.7702688349071134</v>
      </c>
      <c r="EM97" s="28"/>
      <c r="EN97" s="48"/>
      <c r="EO97" s="28"/>
      <c r="EP97" s="28"/>
      <c r="EQ97" s="28"/>
      <c r="ER97" s="28"/>
      <c r="ES97" s="28"/>
      <c r="ET97" s="28"/>
      <c r="EU97" s="28"/>
      <c r="EV97" s="28"/>
      <c r="EW97" s="28"/>
      <c r="EX97" s="28"/>
    </row>
    <row r="98" spans="1:154" x14ac:dyDescent="0.3">
      <c r="A98" t="s">
        <v>79</v>
      </c>
      <c r="B98" t="s">
        <v>412</v>
      </c>
      <c r="C98" t="s">
        <v>76</v>
      </c>
      <c r="D98" s="2"/>
      <c r="E98" s="2"/>
      <c r="F98" s="2"/>
      <c r="H98" s="2">
        <v>551740</v>
      </c>
      <c r="I98" s="12">
        <v>7.3200000000000001E-2</v>
      </c>
      <c r="K98" s="2">
        <v>205356</v>
      </c>
      <c r="L98" s="51">
        <v>123.87688900489114</v>
      </c>
      <c r="M98" s="51">
        <v>6.478747391879808</v>
      </c>
      <c r="N98" s="51">
        <v>1657.7426318148152</v>
      </c>
      <c r="O98" s="51"/>
      <c r="P98" s="51"/>
      <c r="Q98" s="2">
        <v>213476</v>
      </c>
      <c r="R98" s="2">
        <v>124156</v>
      </c>
      <c r="S98" s="2">
        <f>Table1113[[#This Row],[Sum of Biden]]+Table1113[[#This Row],[Sum of Trump]]</f>
        <v>337632</v>
      </c>
      <c r="T98" s="2">
        <v>347462</v>
      </c>
      <c r="U98" s="1">
        <f>Table1113[[#This Row],[Total with Other]]/Table1113[[#This Row],[Sum of Population (2020)]]</f>
        <v>0.62975676949287707</v>
      </c>
      <c r="V98" s="1">
        <f>Table1113[[#This Row],[Total with Other]]/(Table1113[[#This Row],[18+]]*Table1113[[#This Row],[Sum of Population (2020)]])</f>
        <v>0.77335452222608014</v>
      </c>
      <c r="W98" s="1">
        <f>Table1113[[#This Row],[Sum of Biden]]/Table1113[[#This Row],[2 Party Vote]]</f>
        <v>0.6322741920197138</v>
      </c>
      <c r="X98" s="1">
        <f>Table1113[[#This Row],[Sum of Trump]]/Table1113[[#This Row],[2 Party Vote]]</f>
        <v>0.3677258079802862</v>
      </c>
      <c r="Y98" s="1">
        <f>Table1113[[#This Row],[Trump %]]-Table1113[[#This Row],[Biden %]]</f>
        <v>-0.2645483840394276</v>
      </c>
      <c r="Z98" s="1">
        <v>9.0700000000000003E-2</v>
      </c>
      <c r="AB98" s="1">
        <v>0.88811940406713308</v>
      </c>
      <c r="AC98" s="1">
        <v>2.3121397759814404E-2</v>
      </c>
      <c r="AD98" s="1">
        <v>2.5789321057019612E-2</v>
      </c>
      <c r="AE98" s="1">
        <v>1.7972233298292672E-2</v>
      </c>
      <c r="AF98" s="1">
        <v>2.4014934570631094E-3</v>
      </c>
      <c r="AG98" s="1">
        <v>2.8455431906332693E-4</v>
      </c>
      <c r="AH98" s="1">
        <v>3.5632725559140177E-3</v>
      </c>
      <c r="AI98" s="1">
        <v>3.8748323485699787E-2</v>
      </c>
      <c r="AJ9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1.1647195253850973</v>
      </c>
      <c r="AK9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1.163823755552017</v>
      </c>
      <c r="AL98" s="4"/>
      <c r="AM98" s="1">
        <v>4.6650596295356506E-2</v>
      </c>
      <c r="AN98" s="1">
        <v>9.341537680791677E-2</v>
      </c>
      <c r="AO98" s="1">
        <v>4.5615688548954217E-2</v>
      </c>
      <c r="AP98" s="1">
        <f>SUM(Table1113[[#This Row],[0 to 5]:[14 to 17]])</f>
        <v>0.18568166165222749</v>
      </c>
      <c r="AQ98" s="1">
        <v>0.81431833834777245</v>
      </c>
      <c r="AR98" s="1">
        <v>7.7781201290462898E-2</v>
      </c>
      <c r="AS98" s="1">
        <v>0.25328053068474282</v>
      </c>
      <c r="AT98" s="1">
        <v>0.28312067278065756</v>
      </c>
      <c r="AU98" s="1">
        <v>0.20013593359190923</v>
      </c>
      <c r="AV98" s="38">
        <v>43.5</v>
      </c>
      <c r="AX98" s="2">
        <v>21103</v>
      </c>
      <c r="AY98" s="2">
        <v>99508</v>
      </c>
      <c r="AZ98" s="2">
        <v>110872</v>
      </c>
      <c r="BA98" s="2">
        <v>162006</v>
      </c>
      <c r="BB98" s="2">
        <f>SUM(Table1113[[#This Row],[Sum of Less than a high school diploma]:[Sum of Bachelor''s degree or higher]])</f>
        <v>393489</v>
      </c>
      <c r="BC98" s="1">
        <f>Table1113[[#This Row],[Sum of Less than a high school diploma]]/Table1113[[#This Row],[Sum]]</f>
        <v>5.3630469975018365E-2</v>
      </c>
      <c r="BD98" s="1">
        <f>Table1113[[#This Row],[Sum of High school diploma only]]/Table1113[[#This Row],[Sum]]</f>
        <v>0.25288635768725426</v>
      </c>
      <c r="BE98" s="1">
        <f>Table1113[[#This Row],[Sum of Some college or associate''s degree]]/Table1113[[#This Row],[Sum]]</f>
        <v>0.28176645344596674</v>
      </c>
      <c r="BF98" s="1">
        <f>Table1113[[#This Row],[Sum of Bachelor''s degree or higher]]/Table1113[[#This Row],[Sum]]</f>
        <v>0.41171671889176065</v>
      </c>
      <c r="BG98" s="4">
        <f>Table1113[[#This Row],[% Less than a high school diploma]]+(2*Table1113[[#This Row],[% High school diploma only]])+(3*Table1113[[#This Row],[% Some college or associate''s degree]])+(4*Table1113[[#This Row],[% Bachelor''s degree or higher]])</f>
        <v>3.0515694212544697</v>
      </c>
      <c r="BH98" s="4"/>
      <c r="BI98" s="2">
        <v>288183</v>
      </c>
      <c r="BJ98" s="8">
        <v>0.52231667089571177</v>
      </c>
      <c r="BK98" s="7">
        <v>5.3</v>
      </c>
      <c r="BL98" s="7">
        <v>24.9</v>
      </c>
      <c r="BM98" s="38">
        <v>84.5</v>
      </c>
      <c r="BN98" s="38">
        <v>76.3</v>
      </c>
      <c r="BO98" s="38">
        <v>8.1</v>
      </c>
      <c r="BP98" s="38">
        <v>0.9</v>
      </c>
      <c r="BQ98" s="38">
        <v>3.9</v>
      </c>
      <c r="BR98" s="38">
        <v>0.5</v>
      </c>
      <c r="BS98" s="38">
        <v>0.9</v>
      </c>
      <c r="BT98" s="7">
        <v>9.3000000000000007</v>
      </c>
      <c r="BU98" s="4"/>
      <c r="BV98" s="2">
        <v>29323675</v>
      </c>
      <c r="BW98" s="4">
        <v>53.147632943052891</v>
      </c>
      <c r="BX98" s="2">
        <v>63497</v>
      </c>
      <c r="BY98" s="4">
        <v>100.291</v>
      </c>
      <c r="BZ98" s="4"/>
      <c r="CA98" s="4">
        <v>56.4</v>
      </c>
      <c r="CB98" s="4">
        <v>38.6</v>
      </c>
      <c r="CC98" s="4">
        <v>47.5</v>
      </c>
      <c r="CD98" s="4">
        <v>48.12</v>
      </c>
      <c r="CE98" s="4">
        <v>68.7</v>
      </c>
      <c r="CF98" s="4">
        <v>14480.63</v>
      </c>
      <c r="CG98" s="4"/>
      <c r="CH98" s="14">
        <v>37</v>
      </c>
      <c r="CI98" s="32">
        <v>25</v>
      </c>
      <c r="CJ98" s="4"/>
      <c r="CK98" s="2">
        <v>471</v>
      </c>
      <c r="CL98" s="2">
        <v>177471</v>
      </c>
      <c r="CM98" s="4">
        <v>85.366295718998074</v>
      </c>
      <c r="CN98" s="8">
        <v>0.32165693986297894</v>
      </c>
      <c r="CO98" s="8"/>
      <c r="CP98" s="3">
        <v>9.7358017889052864</v>
      </c>
      <c r="CQ98" s="3">
        <v>0</v>
      </c>
      <c r="CR98" s="3">
        <v>6.4507454119006633</v>
      </c>
      <c r="CS98" s="28">
        <v>12.149382951922092</v>
      </c>
      <c r="CT98" s="28">
        <v>8.9585121951622977</v>
      </c>
      <c r="CU98" s="28">
        <v>5.9475253637024448</v>
      </c>
      <c r="CV98" s="28">
        <v>5.23748975607724</v>
      </c>
      <c r="CW98" s="28">
        <v>4.6248283053241899</v>
      </c>
      <c r="CX98" s="28">
        <v>4.3553767855474987</v>
      </c>
      <c r="CY98" s="28">
        <v>30.031581589391454</v>
      </c>
      <c r="CZ98" s="28">
        <v>11.706482957941962</v>
      </c>
      <c r="DA98" s="28">
        <v>19.043231447519307</v>
      </c>
      <c r="DB98" s="28">
        <v>11.3534359422334</v>
      </c>
      <c r="DC98" s="28">
        <v>7.9070581176967663</v>
      </c>
      <c r="DD98" s="28">
        <v>12.412327031416893</v>
      </c>
      <c r="DE98" s="28">
        <v>0</v>
      </c>
      <c r="DF98" s="28">
        <v>0</v>
      </c>
      <c r="DG98" s="28">
        <v>4.916668010028066</v>
      </c>
      <c r="DH98" s="28">
        <v>8.9585121951622977</v>
      </c>
      <c r="DI98" s="28"/>
      <c r="DJ98" s="3">
        <v>356.2</v>
      </c>
      <c r="DK98" s="3">
        <v>418.1</v>
      </c>
      <c r="DL98" s="35">
        <v>473</v>
      </c>
      <c r="DM98" s="3">
        <v>460.2</v>
      </c>
      <c r="DN98" s="1">
        <v>0.24693446088794924</v>
      </c>
      <c r="DO98" s="1">
        <v>8.7999999999999995E-2</v>
      </c>
      <c r="DP98" s="28"/>
      <c r="DQ98" t="s">
        <v>296</v>
      </c>
      <c r="DR98">
        <v>17</v>
      </c>
      <c r="DS98">
        <v>25</v>
      </c>
      <c r="DT98" s="28"/>
      <c r="DU98" s="2">
        <v>229779</v>
      </c>
      <c r="DV98" s="43">
        <v>66.2</v>
      </c>
      <c r="DW98" s="43">
        <v>4.7</v>
      </c>
      <c r="DX98" s="43">
        <v>5.8</v>
      </c>
      <c r="DY98" s="43">
        <v>6.4</v>
      </c>
      <c r="DZ98" s="43">
        <v>4.2</v>
      </c>
      <c r="EA98" s="43">
        <v>7.5</v>
      </c>
      <c r="EB98" s="43">
        <v>5.2</v>
      </c>
      <c r="EC9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485.4</v>
      </c>
      <c r="ED98" s="43">
        <v>0.1</v>
      </c>
      <c r="EE98" s="43">
        <v>6.5</v>
      </c>
      <c r="EF98" s="43">
        <v>12.5</v>
      </c>
      <c r="EG98" s="43">
        <v>26.9</v>
      </c>
      <c r="EH98" s="43">
        <v>19.399999999999999</v>
      </c>
      <c r="EI98" s="43">
        <v>12</v>
      </c>
      <c r="EJ98" s="43">
        <v>22.6</v>
      </c>
      <c r="EK98" s="2">
        <v>166995</v>
      </c>
      <c r="EL98" s="1">
        <v>0.72676354236026786</v>
      </c>
      <c r="EM98" s="28"/>
      <c r="EN98" s="48"/>
      <c r="EO98" s="28"/>
      <c r="EP98" s="28"/>
      <c r="EQ98" s="28"/>
      <c r="ER98" s="28"/>
      <c r="ES98" s="28"/>
      <c r="ET98" s="28"/>
      <c r="EU98" s="28"/>
      <c r="EV98" s="28"/>
      <c r="EW98" s="28"/>
      <c r="EX98" s="28"/>
    </row>
    <row r="99" spans="1:154" x14ac:dyDescent="0.3">
      <c r="A99" t="s">
        <v>155</v>
      </c>
      <c r="B99" t="s">
        <v>413</v>
      </c>
      <c r="C99" t="s">
        <v>10</v>
      </c>
      <c r="D99" s="2"/>
      <c r="E99" s="2"/>
      <c r="F99" s="2"/>
      <c r="H99" s="2">
        <v>697221</v>
      </c>
      <c r="I99" s="12">
        <v>4.02E-2</v>
      </c>
      <c r="K99" s="2">
        <v>314766</v>
      </c>
      <c r="L99" s="51">
        <v>209.92161971406819</v>
      </c>
      <c r="M99" s="51">
        <v>3.3625626836881097</v>
      </c>
      <c r="N99" s="51">
        <v>1499.4453664598202</v>
      </c>
      <c r="O99" s="51"/>
      <c r="P99" s="51"/>
      <c r="Q99" s="2">
        <v>166127</v>
      </c>
      <c r="R99" s="2">
        <v>151868</v>
      </c>
      <c r="S99" s="2">
        <f>Table1113[[#This Row],[Sum of Biden]]+Table1113[[#This Row],[Sum of Trump]]</f>
        <v>317995</v>
      </c>
      <c r="T99" s="2">
        <v>323221</v>
      </c>
      <c r="U99" s="1">
        <f>Table1113[[#This Row],[Total with Other]]/Table1113[[#This Row],[Sum of Population (2020)]]</f>
        <v>0.46358471704093823</v>
      </c>
      <c r="V99" s="1">
        <f>Table1113[[#This Row],[Total with Other]]/(Table1113[[#This Row],[18+]]*Table1113[[#This Row],[Sum of Population (2020)]])</f>
        <v>0.6005257975215057</v>
      </c>
      <c r="W99" s="1">
        <f>Table1113[[#This Row],[Sum of Biden]]/Table1113[[#This Row],[2 Party Vote]]</f>
        <v>0.5224201638390541</v>
      </c>
      <c r="X99" s="1">
        <f>Table1113[[#This Row],[Sum of Trump]]/Table1113[[#This Row],[2 Party Vote]]</f>
        <v>0.4775798361609459</v>
      </c>
      <c r="Y99" s="1">
        <f>Table1113[[#This Row],[Trump %]]-Table1113[[#This Row],[Biden %]]</f>
        <v>-4.4840327678108194E-2</v>
      </c>
      <c r="Z99" s="1">
        <v>0.2311</v>
      </c>
      <c r="AB99" s="1">
        <v>0.61722610191029814</v>
      </c>
      <c r="AC99" s="1">
        <v>0.18927714454957612</v>
      </c>
      <c r="AD99" s="1">
        <v>0.10250264980544189</v>
      </c>
      <c r="AE99" s="1">
        <v>3.1984119812799673E-2</v>
      </c>
      <c r="AF99" s="1">
        <v>1.6364968926638756E-3</v>
      </c>
      <c r="AG99" s="1">
        <v>2.4525939408021275E-4</v>
      </c>
      <c r="AH99" s="1">
        <v>2.0033819979604746E-2</v>
      </c>
      <c r="AI99" s="1">
        <v>3.709440765553533E-2</v>
      </c>
      <c r="AJ9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1.5126624547132903</v>
      </c>
      <c r="AK9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1.4941062988032043</v>
      </c>
      <c r="AL99" s="4"/>
      <c r="AM99" s="1">
        <v>5.7618746423300504E-2</v>
      </c>
      <c r="AN99" s="1">
        <v>0.11401119587619994</v>
      </c>
      <c r="AO99" s="1">
        <v>5.6405357842061556E-2</v>
      </c>
      <c r="AP99" s="1">
        <f>SUM(Table1113[[#This Row],[0 to 5]:[14 to 17]])</f>
        <v>0.22803530014156201</v>
      </c>
      <c r="AQ99" s="1">
        <v>0.77196469985843796</v>
      </c>
      <c r="AR99" s="1">
        <v>0.10306344760126272</v>
      </c>
      <c r="AS99" s="1">
        <v>0.23747993821184388</v>
      </c>
      <c r="AT99" s="1">
        <v>0.2731788055724082</v>
      </c>
      <c r="AU99" s="1">
        <v>0.15824250847292323</v>
      </c>
      <c r="AV99" s="38">
        <v>39.200000000000003</v>
      </c>
      <c r="AX99" s="2">
        <v>43107</v>
      </c>
      <c r="AY99" s="2">
        <v>124396</v>
      </c>
      <c r="AZ99" s="2">
        <v>133190</v>
      </c>
      <c r="BA99" s="2">
        <v>150513</v>
      </c>
      <c r="BB99" s="2">
        <f>SUM(Table1113[[#This Row],[Sum of Less than a high school diploma]:[Sum of Bachelor''s degree or higher]])</f>
        <v>451206</v>
      </c>
      <c r="BC99" s="1">
        <f>Table1113[[#This Row],[Sum of Less than a high school diploma]]/Table1113[[#This Row],[Sum]]</f>
        <v>9.5537293387056021E-2</v>
      </c>
      <c r="BD99" s="1">
        <f>Table1113[[#This Row],[Sum of High school diploma only]]/Table1113[[#This Row],[Sum]]</f>
        <v>0.27569668843056166</v>
      </c>
      <c r="BE99" s="1">
        <f>Table1113[[#This Row],[Sum of Some college or associate''s degree]]/Table1113[[#This Row],[Sum]]</f>
        <v>0.29518667748212568</v>
      </c>
      <c r="BF99" s="1">
        <f>Table1113[[#This Row],[Sum of Bachelor''s degree or higher]]/Table1113[[#This Row],[Sum]]</f>
        <v>0.33357934070025663</v>
      </c>
      <c r="BG9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2.866808065495583</v>
      </c>
      <c r="BH99" s="4"/>
      <c r="BI99" s="2">
        <v>319357</v>
      </c>
      <c r="BJ99" s="8">
        <v>0.45804271529400292</v>
      </c>
      <c r="BK99" s="7">
        <v>8.6999999999999993</v>
      </c>
      <c r="BL99" s="7">
        <v>33.700000000000003</v>
      </c>
      <c r="BM99" s="38">
        <v>82.6</v>
      </c>
      <c r="BN99" s="38">
        <v>74.5</v>
      </c>
      <c r="BO99" s="38">
        <v>8.1</v>
      </c>
      <c r="BP99" s="38">
        <v>5</v>
      </c>
      <c r="BQ99" s="38">
        <v>3.5</v>
      </c>
      <c r="BR99" s="38">
        <v>0.2</v>
      </c>
      <c r="BS99" s="38">
        <v>1.5</v>
      </c>
      <c r="BT99" s="7">
        <v>7.2</v>
      </c>
      <c r="BU99" s="4"/>
      <c r="BV99" s="2">
        <v>30020421</v>
      </c>
      <c r="BW99" s="4">
        <v>43.05725300873037</v>
      </c>
      <c r="BX99" s="2">
        <v>59690</v>
      </c>
      <c r="BY99" s="4">
        <v>111.875</v>
      </c>
      <c r="BZ99" s="4"/>
      <c r="CA99" s="4">
        <v>60</v>
      </c>
      <c r="CB99" s="4">
        <v>40.9</v>
      </c>
      <c r="CC99" s="4">
        <v>50.5</v>
      </c>
      <c r="CD99" s="4">
        <v>48.94</v>
      </c>
      <c r="CE99" s="4">
        <v>57.9</v>
      </c>
      <c r="CF99" s="4">
        <v>14562.98</v>
      </c>
      <c r="CG99" s="4"/>
      <c r="CH99" s="4"/>
      <c r="CI99" s="33"/>
      <c r="CJ99" s="4"/>
      <c r="CK99" s="2">
        <v>516</v>
      </c>
      <c r="CL99" s="2">
        <v>320749</v>
      </c>
      <c r="CM99" s="4">
        <v>74.008097862801037</v>
      </c>
      <c r="CN99" s="8">
        <v>0.46003921281774357</v>
      </c>
      <c r="CO99" s="8"/>
      <c r="CP99" s="3">
        <v>9.2325099243906195</v>
      </c>
      <c r="CQ99" s="3">
        <v>0</v>
      </c>
      <c r="CR99" s="3">
        <v>5.3570041422569483</v>
      </c>
      <c r="CS99" s="28">
        <v>13.15032065431582</v>
      </c>
      <c r="CT99" s="28">
        <v>8.3185038531152511</v>
      </c>
      <c r="CU99" s="28">
        <v>4.4382544198659355</v>
      </c>
      <c r="CV99" s="28">
        <v>5.0365044094426974</v>
      </c>
      <c r="CW99" s="28">
        <v>6.8276375515266814</v>
      </c>
      <c r="CX99" s="28">
        <v>3.368507602294331</v>
      </c>
      <c r="CY99" s="28">
        <v>13.483616854545687</v>
      </c>
      <c r="CZ99" s="28">
        <v>12.504385217481493</v>
      </c>
      <c r="DA99" s="28">
        <v>18.416777324367338</v>
      </c>
      <c r="DB99" s="28">
        <v>10.083225273070251</v>
      </c>
      <c r="DC99" s="28">
        <v>14.763783381912203</v>
      </c>
      <c r="DD99" s="28">
        <v>16.976497510796477</v>
      </c>
      <c r="DE99" s="28">
        <v>0</v>
      </c>
      <c r="DF99" s="28">
        <v>0</v>
      </c>
      <c r="DG99" s="28">
        <v>5.1043111434375223</v>
      </c>
      <c r="DH99" s="28">
        <v>8.3185038531152511</v>
      </c>
      <c r="DI99" s="28"/>
      <c r="DJ99" s="3"/>
      <c r="DK99" s="3"/>
      <c r="DL99" s="35"/>
      <c r="DM99" s="3"/>
      <c r="DN99" s="3"/>
      <c r="DO99" s="1"/>
      <c r="DP99" s="28"/>
      <c r="DQ99" t="s">
        <v>296</v>
      </c>
      <c r="DR99">
        <v>12</v>
      </c>
      <c r="DS99">
        <v>18</v>
      </c>
      <c r="DT99" s="28"/>
      <c r="DU99" s="2">
        <v>244615</v>
      </c>
      <c r="DV99" s="43">
        <v>63.6</v>
      </c>
      <c r="DW99" s="43">
        <v>6.3</v>
      </c>
      <c r="DX99" s="43">
        <v>5.6</v>
      </c>
      <c r="DY99" s="43">
        <v>6.2</v>
      </c>
      <c r="DZ99" s="43">
        <v>6.2</v>
      </c>
      <c r="EA99" s="43">
        <v>9.6999999999999993</v>
      </c>
      <c r="EB99" s="43">
        <v>2.5</v>
      </c>
      <c r="EC9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495.6</v>
      </c>
      <c r="ED99" s="43">
        <v>0.1</v>
      </c>
      <c r="EE99" s="43">
        <v>4.7</v>
      </c>
      <c r="EF99" s="43">
        <v>10.8</v>
      </c>
      <c r="EG99" s="43">
        <v>23.4</v>
      </c>
      <c r="EH99" s="43">
        <v>25.9</v>
      </c>
      <c r="EI99" s="43">
        <v>15.8</v>
      </c>
      <c r="EJ99" s="43">
        <v>19.399999999999999</v>
      </c>
      <c r="EK99" s="2">
        <v>168490</v>
      </c>
      <c r="EL99" s="1">
        <v>0.68879668049792531</v>
      </c>
      <c r="EM99" s="28"/>
      <c r="EN99" s="48"/>
      <c r="EO99" s="28"/>
      <c r="EP99" s="28"/>
      <c r="EQ99" s="28"/>
      <c r="ER99" s="28"/>
      <c r="ES99" s="28"/>
      <c r="ET99" s="28"/>
      <c r="EU99" s="28"/>
      <c r="EV99" s="28"/>
      <c r="EW99" s="28"/>
      <c r="EX99" s="28"/>
    </row>
    <row r="100" spans="1:154" x14ac:dyDescent="0.3">
      <c r="A100" t="s">
        <v>153</v>
      </c>
      <c r="B100" t="s">
        <v>414</v>
      </c>
      <c r="C100" t="s">
        <v>39</v>
      </c>
      <c r="D100" s="2" t="s">
        <v>22</v>
      </c>
      <c r="E100" s="2"/>
      <c r="F100" s="2"/>
      <c r="H100" s="2">
        <v>1676579</v>
      </c>
      <c r="I100" s="12">
        <v>4.7300000000000002E-2</v>
      </c>
      <c r="K100" s="2">
        <v>1285806</v>
      </c>
      <c r="L100" s="51">
        <v>544.24651658617722</v>
      </c>
      <c r="M100" s="51">
        <v>33.309263595043682</v>
      </c>
      <c r="N100" s="51">
        <v>2362.5433710909247</v>
      </c>
      <c r="O100" s="51"/>
      <c r="P100" s="51"/>
      <c r="Q100" s="2">
        <v>459587</v>
      </c>
      <c r="R100" s="2">
        <v>319709</v>
      </c>
      <c r="S100" s="2">
        <f>Table1113[[#This Row],[Sum of Biden]]+Table1113[[#This Row],[Sum of Trump]]</f>
        <v>779296</v>
      </c>
      <c r="T100" s="2">
        <v>795662</v>
      </c>
      <c r="U100" s="1">
        <f>Table1113[[#This Row],[Total with Other]]/Table1113[[#This Row],[Sum of Population (2020)]]</f>
        <v>0.47457471434391102</v>
      </c>
      <c r="V100" s="1">
        <f>Table1113[[#This Row],[Total with Other]]/(Table1113[[#This Row],[18+]]*Table1113[[#This Row],[Sum of Population (2020)]])</f>
        <v>0.59244064141817276</v>
      </c>
      <c r="W100" s="1">
        <f>Table1113[[#This Row],[Sum of Biden]]/Table1113[[#This Row],[2 Party Vote]]</f>
        <v>0.58974638648215827</v>
      </c>
      <c r="X100" s="1">
        <f>Table1113[[#This Row],[Sum of Trump]]/Table1113[[#This Row],[2 Party Vote]]</f>
        <v>0.41025361351784173</v>
      </c>
      <c r="Y100" s="1">
        <f>Table1113[[#This Row],[Trump %]]-Table1113[[#This Row],[Biden %]]</f>
        <v>-0.17949277296431654</v>
      </c>
      <c r="Z100" s="1">
        <v>0.2077</v>
      </c>
      <c r="AB100" s="1">
        <v>0.71556902478201145</v>
      </c>
      <c r="AC100" s="1">
        <v>0.14127100482589844</v>
      </c>
      <c r="AD100" s="1">
        <v>4.6826901684919112E-2</v>
      </c>
      <c r="AE100" s="1">
        <v>3.102627433601399E-2</v>
      </c>
      <c r="AF100" s="1">
        <v>2.6548107783766826E-3</v>
      </c>
      <c r="AG100" s="1">
        <v>2.5170302145022694E-4</v>
      </c>
      <c r="AH100" s="1">
        <v>1.2001820373510583E-2</v>
      </c>
      <c r="AI100" s="1">
        <v>5.0398460197819489E-2</v>
      </c>
      <c r="AJ10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1.3995359438565667</v>
      </c>
      <c r="AK10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1.3902894822159251</v>
      </c>
      <c r="AL100" s="4"/>
      <c r="AM100" s="1">
        <v>5.1106449502230436E-2</v>
      </c>
      <c r="AN100" s="1">
        <v>9.9708394295765362E-2</v>
      </c>
      <c r="AO100" s="1">
        <v>4.8134922362739842E-2</v>
      </c>
      <c r="AP100" s="1">
        <f>SUM(Table1113[[#This Row],[0 to 5]:[14 to 17]])</f>
        <v>0.19894976616073565</v>
      </c>
      <c r="AQ100" s="1">
        <v>0.80105023383926433</v>
      </c>
      <c r="AR100" s="1">
        <v>9.682752796020945E-2</v>
      </c>
      <c r="AS100" s="1">
        <v>0.25778445274573997</v>
      </c>
      <c r="AT100" s="1">
        <v>0.27253353405953434</v>
      </c>
      <c r="AU100" s="1">
        <v>0.17390471907378061</v>
      </c>
      <c r="AV100" s="38">
        <v>40.4</v>
      </c>
      <c r="AX100" s="2">
        <v>135104</v>
      </c>
      <c r="AY100" s="2">
        <v>327153</v>
      </c>
      <c r="AZ100" s="2">
        <v>299882</v>
      </c>
      <c r="BA100" s="2">
        <v>375163</v>
      </c>
      <c r="BB100" s="2">
        <f>SUM(Table1113[[#This Row],[Sum of Less than a high school diploma]:[Sum of Bachelor''s degree or higher]])</f>
        <v>1137302</v>
      </c>
      <c r="BC100" s="1">
        <f>Table1113[[#This Row],[Sum of Less than a high school diploma]]/Table1113[[#This Row],[Sum]]</f>
        <v>0.11879342514125536</v>
      </c>
      <c r="BD100" s="1">
        <f>Table1113[[#This Row],[Sum of High school diploma only]]/Table1113[[#This Row],[Sum]]</f>
        <v>0.28765710426957836</v>
      </c>
      <c r="BE100" s="1">
        <f>Table1113[[#This Row],[Sum of Some college or associate''s degree]]/Table1113[[#This Row],[Sum]]</f>
        <v>0.2636784249038514</v>
      </c>
      <c r="BF100" s="1">
        <f>Table1113[[#This Row],[Sum of Bachelor''s degree or higher]]/Table1113[[#This Row],[Sum]]</f>
        <v>0.32987104568531489</v>
      </c>
      <c r="BG10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2.8046270911332258</v>
      </c>
      <c r="BH100" s="4"/>
      <c r="BI100" s="2">
        <v>802833</v>
      </c>
      <c r="BJ100" s="8">
        <v>0.47885187635059251</v>
      </c>
      <c r="BK100" s="7">
        <v>5.4999999999999991</v>
      </c>
      <c r="BL100" s="7">
        <v>26.4</v>
      </c>
      <c r="BM100" s="38">
        <v>88.1</v>
      </c>
      <c r="BN100" s="38">
        <v>79.8</v>
      </c>
      <c r="BO100" s="38">
        <v>8.1999999999999993</v>
      </c>
      <c r="BP100" s="38">
        <v>2.2999999999999998</v>
      </c>
      <c r="BQ100" s="38">
        <v>2.9</v>
      </c>
      <c r="BR100" s="38">
        <v>0.3</v>
      </c>
      <c r="BS100" s="38">
        <v>0.9</v>
      </c>
      <c r="BT100" s="7">
        <v>5.5</v>
      </c>
      <c r="BU100" s="4"/>
      <c r="BV100" s="2">
        <v>74693651</v>
      </c>
      <c r="BW100" s="4">
        <v>44.551226634712712</v>
      </c>
      <c r="BX100" s="2">
        <v>60897</v>
      </c>
      <c r="BY100" s="4">
        <v>101.236</v>
      </c>
      <c r="BZ100" s="4"/>
      <c r="CA100" s="4">
        <v>61.1</v>
      </c>
      <c r="CB100" s="4">
        <v>43.1</v>
      </c>
      <c r="CC100" s="4">
        <v>52.1</v>
      </c>
      <c r="CD100" s="4">
        <v>47.54</v>
      </c>
      <c r="CE100" s="4">
        <v>36.6</v>
      </c>
      <c r="CF100" s="4">
        <v>14671.75</v>
      </c>
      <c r="CG100" s="4"/>
      <c r="CH100" s="14">
        <v>63</v>
      </c>
      <c r="CI100" s="32">
        <v>36</v>
      </c>
      <c r="CJ100" s="4"/>
      <c r="CK100" s="2">
        <v>1025</v>
      </c>
      <c r="CL100" s="2">
        <v>809010</v>
      </c>
      <c r="CM100" s="4">
        <v>61.136397390161754</v>
      </c>
      <c r="CN100" s="8">
        <v>0.48253616441575375</v>
      </c>
      <c r="CO100" s="8"/>
      <c r="CP100" s="3">
        <v>11.450510981603086</v>
      </c>
      <c r="CQ100" s="3">
        <v>0</v>
      </c>
      <c r="CR100" s="3">
        <v>5.9387900561944402</v>
      </c>
      <c r="CS100" s="28">
        <v>15.277647583560936</v>
      </c>
      <c r="CT100" s="28">
        <v>3.5298218590563692</v>
      </c>
      <c r="CU100" s="28">
        <v>7.1095172179652044</v>
      </c>
      <c r="CV100" s="28">
        <v>4.3454323228609359</v>
      </c>
      <c r="CW100" s="28">
        <v>8.6132307910182782</v>
      </c>
      <c r="CX100" s="28">
        <v>5.7723383193078135</v>
      </c>
      <c r="CY100" s="28">
        <v>29.325675902423708</v>
      </c>
      <c r="CZ100" s="28">
        <v>15.035677409259955</v>
      </c>
      <c r="DA100" s="28">
        <v>18.413395587582961</v>
      </c>
      <c r="DB100" s="28">
        <v>15.883354826571916</v>
      </c>
      <c r="DC100" s="28">
        <v>8.7444925038227961</v>
      </c>
      <c r="DD100" s="28">
        <v>13.62573199463402</v>
      </c>
      <c r="DE100" s="28">
        <v>0</v>
      </c>
      <c r="DF100" s="28">
        <v>0</v>
      </c>
      <c r="DG100" s="28">
        <v>4.4005386878306831</v>
      </c>
      <c r="DH100" s="28">
        <v>3.5298218590563692</v>
      </c>
      <c r="DI100" s="28"/>
      <c r="DJ100" s="3">
        <v>347.3</v>
      </c>
      <c r="DK100" s="3">
        <v>396.1</v>
      </c>
      <c r="DL100" s="35">
        <v>440.9</v>
      </c>
      <c r="DM100" s="3">
        <v>431.7</v>
      </c>
      <c r="DN100" s="1">
        <v>0.21229303696983437</v>
      </c>
      <c r="DO100" s="1">
        <v>7.8E-2</v>
      </c>
      <c r="DP100" s="28"/>
      <c r="DQ100" t="s">
        <v>296</v>
      </c>
      <c r="DR100">
        <v>23</v>
      </c>
      <c r="DS100">
        <v>32</v>
      </c>
      <c r="DT100" s="28"/>
      <c r="DU100" s="2">
        <v>654585</v>
      </c>
      <c r="DV100" s="43">
        <v>55.4</v>
      </c>
      <c r="DW100" s="43">
        <v>3.8</v>
      </c>
      <c r="DX100" s="43">
        <v>10.6</v>
      </c>
      <c r="DY100" s="43">
        <v>12.4</v>
      </c>
      <c r="DZ100" s="43">
        <v>5.4</v>
      </c>
      <c r="EA100" s="43">
        <v>11.4</v>
      </c>
      <c r="EB100" s="43">
        <v>1.1000000000000001</v>
      </c>
      <c r="EC10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536.4</v>
      </c>
      <c r="ED100" s="43">
        <v>0.1</v>
      </c>
      <c r="EE100" s="43">
        <v>2.7</v>
      </c>
      <c r="EF100" s="43">
        <v>6.3</v>
      </c>
      <c r="EG100" s="43">
        <v>19.899999999999999</v>
      </c>
      <c r="EH100" s="43">
        <v>23.5</v>
      </c>
      <c r="EI100" s="43">
        <v>17.600000000000001</v>
      </c>
      <c r="EJ100" s="43">
        <v>29.9</v>
      </c>
      <c r="EK100" s="2">
        <v>407609</v>
      </c>
      <c r="EL100" s="1">
        <v>0.62269835086352421</v>
      </c>
      <c r="EM100" s="28"/>
      <c r="EN100" s="4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</row>
    <row r="101" spans="1:154" x14ac:dyDescent="0.3">
      <c r="A101" t="s">
        <v>169</v>
      </c>
      <c r="B101" t="s">
        <v>415</v>
      </c>
      <c r="C101" t="s">
        <v>47</v>
      </c>
      <c r="D101" s="2"/>
      <c r="E101" s="2"/>
      <c r="F101" s="2"/>
      <c r="H101" s="2">
        <v>671185</v>
      </c>
      <c r="I101" s="12">
        <v>0.27410000000000001</v>
      </c>
      <c r="K101" s="2">
        <v>588609</v>
      </c>
      <c r="L101" s="51">
        <v>161.10828698820225</v>
      </c>
      <c r="M101" s="51">
        <v>0.29299904092219731</v>
      </c>
      <c r="N101" s="51">
        <v>3653.4992147430817</v>
      </c>
      <c r="O101" s="51"/>
      <c r="P101" s="51"/>
      <c r="Q101" s="2">
        <v>76678</v>
      </c>
      <c r="R101" s="2">
        <v>197899</v>
      </c>
      <c r="S101" s="2">
        <f>Table1113[[#This Row],[Sum of Biden]]+Table1113[[#This Row],[Sum of Trump]]</f>
        <v>274577</v>
      </c>
      <c r="T101" s="2">
        <v>290346</v>
      </c>
      <c r="U101" s="1">
        <f>Table1113[[#This Row],[Total with Other]]/Table1113[[#This Row],[Sum of Population (2020)]]</f>
        <v>0.43258714065421605</v>
      </c>
      <c r="V101" s="1">
        <f>Table1113[[#This Row],[Total with Other]]/(Table1113[[#This Row],[18+]]*Table1113[[#This Row],[Sum of Population (2020)]])</f>
        <v>0.64523914289904927</v>
      </c>
      <c r="W101" s="1">
        <f>Table1113[[#This Row],[Sum of Biden]]/Table1113[[#This Row],[2 Party Vote]]</f>
        <v>0.27925864147397633</v>
      </c>
      <c r="X101" s="1">
        <f>Table1113[[#This Row],[Sum of Trump]]/Table1113[[#This Row],[2 Party Vote]]</f>
        <v>0.72074135852602361</v>
      </c>
      <c r="Y101" s="1">
        <f>Table1113[[#This Row],[Trump %]]-Table1113[[#This Row],[Biden %]]</f>
        <v>0.44148271705204728</v>
      </c>
      <c r="Z101" s="1">
        <v>-0.20480000000000001</v>
      </c>
      <c r="AB101" s="1">
        <v>0.78851732383769002</v>
      </c>
      <c r="AC101" s="1">
        <v>0.13275773445473305</v>
      </c>
      <c r="AD101" s="1">
        <v>6.1398869164239365E-3</v>
      </c>
      <c r="AE101" s="1">
        <v>1.5112077892086384E-2</v>
      </c>
      <c r="AF101" s="1">
        <v>3.9065235367298137E-3</v>
      </c>
      <c r="AG101" s="1">
        <v>9.8065362008984119E-3</v>
      </c>
      <c r="AH101" s="1">
        <v>3.6219522188368335E-3</v>
      </c>
      <c r="AI101" s="1">
        <v>4.0137964942601516E-2</v>
      </c>
      <c r="AJ10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1.3028725468688187</v>
      </c>
      <c r="AK10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1.3128391067713321</v>
      </c>
      <c r="AL101" s="4"/>
      <c r="AM101" s="1">
        <v>8.8990367782355084E-2</v>
      </c>
      <c r="AN101" s="1">
        <v>0.16688096426469604</v>
      </c>
      <c r="AO101" s="1">
        <v>7.3699501627718142E-2</v>
      </c>
      <c r="AP101" s="1">
        <f>SUM(Table1113[[#This Row],[0 to 5]:[14 to 17]])</f>
        <v>0.3295708336747693</v>
      </c>
      <c r="AQ101" s="1">
        <v>0.67042916632523075</v>
      </c>
      <c r="AR101" s="1">
        <v>0.16365234622347044</v>
      </c>
      <c r="AS101" s="1">
        <v>0.27210828609101811</v>
      </c>
      <c r="AT101" s="1">
        <v>0.15628477990419928</v>
      </c>
      <c r="AU101" s="1">
        <v>7.8383754106542899E-2</v>
      </c>
      <c r="AV101" s="38">
        <v>25.3</v>
      </c>
      <c r="AX101" s="2">
        <v>15493</v>
      </c>
      <c r="AY101" s="2">
        <v>54391</v>
      </c>
      <c r="AZ101" s="2">
        <v>118036</v>
      </c>
      <c r="BA101" s="2">
        <v>128781</v>
      </c>
      <c r="BB101" s="2">
        <f>SUM(Table1113[[#This Row],[Sum of Less than a high school diploma]:[Sum of Bachelor''s degree or higher]])</f>
        <v>316701</v>
      </c>
      <c r="BC101" s="1">
        <f>Table1113[[#This Row],[Sum of Less than a high school diploma]]/Table1113[[#This Row],[Sum]]</f>
        <v>4.8919959204423102E-2</v>
      </c>
      <c r="BD101" s="1">
        <f>Table1113[[#This Row],[Sum of High school diploma only]]/Table1113[[#This Row],[Sum]]</f>
        <v>0.17174243213630522</v>
      </c>
      <c r="BE101" s="1">
        <f>Table1113[[#This Row],[Sum of Some college or associate''s degree]]/Table1113[[#This Row],[Sum]]</f>
        <v>0.37270485410529175</v>
      </c>
      <c r="BF101" s="1">
        <f>Table1113[[#This Row],[Sum of Bachelor''s degree or higher]]/Table1113[[#This Row],[Sum]]</f>
        <v>0.40663275455397996</v>
      </c>
      <c r="BG101" s="4">
        <f>Table1113[[#This Row],[% Less than a high school diploma]]+(2*Table1113[[#This Row],[% High school diploma only]])+(3*Table1113[[#This Row],[% Some college or associate''s degree]])+(4*Table1113[[#This Row],[% Bachelor''s degree or higher]])</f>
        <v>3.1370504040088285</v>
      </c>
      <c r="BH101" s="4"/>
      <c r="BI101" s="2">
        <v>292701</v>
      </c>
      <c r="BJ101" s="8">
        <v>0.43609586030677083</v>
      </c>
      <c r="BK101" s="7">
        <v>6.7</v>
      </c>
      <c r="BL101" s="7">
        <v>22.2</v>
      </c>
      <c r="BM101" s="38">
        <v>82.3</v>
      </c>
      <c r="BN101" s="38">
        <v>71.599999999999994</v>
      </c>
      <c r="BO101" s="38">
        <v>10.6</v>
      </c>
      <c r="BP101" s="38">
        <v>2.2000000000000002</v>
      </c>
      <c r="BQ101" s="38">
        <v>3.8</v>
      </c>
      <c r="BR101" s="38">
        <v>0.7</v>
      </c>
      <c r="BS101" s="38">
        <v>1</v>
      </c>
      <c r="BT101" s="7">
        <v>10.1</v>
      </c>
      <c r="BU101" s="4"/>
      <c r="BV101" s="2">
        <v>27885237</v>
      </c>
      <c r="BW101" s="4">
        <v>41.54627561700574</v>
      </c>
      <c r="BX101" s="2">
        <v>46393</v>
      </c>
      <c r="BY101" s="4">
        <v>95.866</v>
      </c>
      <c r="BZ101" s="4"/>
      <c r="CA101" s="4">
        <v>67.5</v>
      </c>
      <c r="CB101" s="4">
        <v>41.7</v>
      </c>
      <c r="CC101" s="4">
        <v>54.6</v>
      </c>
      <c r="CD101" s="4">
        <v>17.190000000000001</v>
      </c>
      <c r="CE101" s="4">
        <v>44.9</v>
      </c>
      <c r="CF101" s="4">
        <v>17287.060000000001</v>
      </c>
      <c r="CG101" s="4"/>
      <c r="CH101" s="14">
        <v>51</v>
      </c>
      <c r="CI101" s="32">
        <v>30</v>
      </c>
      <c r="CJ101" s="4"/>
      <c r="CK101" s="2">
        <v>1416</v>
      </c>
      <c r="CL101" s="2">
        <v>595361</v>
      </c>
      <c r="CM101" s="4">
        <v>210.970149809665</v>
      </c>
      <c r="CN101" s="8">
        <v>0.88702965650305055</v>
      </c>
      <c r="CO101" s="8"/>
      <c r="CP101" s="3">
        <v>10.716993858020055</v>
      </c>
      <c r="CQ101" s="3">
        <v>28.217938013370542</v>
      </c>
      <c r="CR101" s="3">
        <v>0</v>
      </c>
      <c r="CS101" s="28">
        <v>0</v>
      </c>
      <c r="CT101" s="28">
        <v>5.2233240614316063</v>
      </c>
      <c r="CU101" s="28">
        <v>9.9205574319798764</v>
      </c>
      <c r="CV101" s="28">
        <v>4.2228089960793795</v>
      </c>
      <c r="CW101" s="28">
        <v>0</v>
      </c>
      <c r="CX101" s="28">
        <v>0</v>
      </c>
      <c r="CY101" s="28">
        <v>7.7264294725764442</v>
      </c>
      <c r="CZ101" s="28">
        <v>5.0706639499128858</v>
      </c>
      <c r="DA101" s="28">
        <v>8.9887905327475544</v>
      </c>
      <c r="DB101" s="28">
        <v>6.1956219494570837</v>
      </c>
      <c r="DC101" s="28">
        <v>7.7827597661063797</v>
      </c>
      <c r="DD101" s="28">
        <v>7.4417828625918778</v>
      </c>
      <c r="DE101" s="28">
        <v>0</v>
      </c>
      <c r="DF101" s="28">
        <v>0</v>
      </c>
      <c r="DG101" s="28">
        <v>15.858542544072291</v>
      </c>
      <c r="DH101" s="28">
        <v>5.2233240614316063</v>
      </c>
      <c r="DI101" s="28"/>
      <c r="DJ101" s="3"/>
      <c r="DK101" s="3"/>
      <c r="DL101" s="35"/>
      <c r="DM101" s="3"/>
      <c r="DN101" s="3"/>
      <c r="DO101" s="1"/>
      <c r="DP101" s="28"/>
      <c r="DQ101" t="s">
        <v>298</v>
      </c>
      <c r="DR101">
        <v>75</v>
      </c>
      <c r="DS101">
        <v>128</v>
      </c>
      <c r="DT101" s="28"/>
      <c r="DU101" s="2">
        <v>182887</v>
      </c>
      <c r="DV101" s="43">
        <v>67.2</v>
      </c>
      <c r="DW101" s="43">
        <v>9.5</v>
      </c>
      <c r="DX101" s="43">
        <v>2.9</v>
      </c>
      <c r="DY101" s="43">
        <v>4.5999999999999996</v>
      </c>
      <c r="DZ101" s="43">
        <v>3.6</v>
      </c>
      <c r="EA101" s="43">
        <v>10.9</v>
      </c>
      <c r="EB101" s="43">
        <v>1.4</v>
      </c>
      <c r="EC10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380.09999999999997</v>
      </c>
      <c r="ED101" s="43">
        <v>0.4</v>
      </c>
      <c r="EE101" s="43">
        <v>19.3</v>
      </c>
      <c r="EF101" s="43">
        <v>24.7</v>
      </c>
      <c r="EG101" s="43">
        <v>26.4</v>
      </c>
      <c r="EH101" s="43">
        <v>17.3</v>
      </c>
      <c r="EI101" s="43">
        <v>7.7</v>
      </c>
      <c r="EJ101" s="43">
        <v>4.0999999999999996</v>
      </c>
      <c r="EK101" s="2">
        <v>125675</v>
      </c>
      <c r="EL101" s="1">
        <v>0.68717295379113874</v>
      </c>
      <c r="EM101" s="28"/>
      <c r="EN101" s="4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</row>
    <row r="102" spans="1:154" x14ac:dyDescent="0.3">
      <c r="A102" t="s">
        <v>84</v>
      </c>
      <c r="B102" t="s">
        <v>417</v>
      </c>
      <c r="C102" t="s">
        <v>33</v>
      </c>
      <c r="D102" s="2"/>
      <c r="E102" s="2"/>
      <c r="F102" s="2"/>
      <c r="H102" s="2">
        <v>490596</v>
      </c>
      <c r="I102" s="12">
        <v>0.1532</v>
      </c>
      <c r="K102" s="2">
        <v>446529</v>
      </c>
      <c r="L102" s="51">
        <v>165.43158153628511</v>
      </c>
      <c r="M102" s="51">
        <v>1.1022966129572802</v>
      </c>
      <c r="N102" s="51">
        <v>2699.1762748883598</v>
      </c>
      <c r="O102" s="51"/>
      <c r="P102" s="51"/>
      <c r="Q102" s="2">
        <v>129030</v>
      </c>
      <c r="R102" s="2">
        <v>118668</v>
      </c>
      <c r="S102" s="2">
        <f>Table1113[[#This Row],[Sum of Biden]]+Table1113[[#This Row],[Sum of Trump]]</f>
        <v>247698</v>
      </c>
      <c r="T102" s="2">
        <v>255019</v>
      </c>
      <c r="U102" s="1">
        <f>Table1113[[#This Row],[Total with Other]]/Table1113[[#This Row],[Sum of Population (2020)]]</f>
        <v>0.51981467439604079</v>
      </c>
      <c r="V102" s="1">
        <f>Table1113[[#This Row],[Total with Other]]/(Table1113[[#This Row],[18+]]*Table1113[[#This Row],[Sum of Population (2020)]])</f>
        <v>0.66184378536058719</v>
      </c>
      <c r="W102" s="1">
        <f>Table1113[[#This Row],[Sum of Biden]]/Table1113[[#This Row],[2 Party Vote]]</f>
        <v>0.52091660005329066</v>
      </c>
      <c r="X102" s="1">
        <f>Table1113[[#This Row],[Sum of Trump]]/Table1113[[#This Row],[2 Party Vote]]</f>
        <v>0.47908339994670929</v>
      </c>
      <c r="Y102" s="1">
        <f>Table1113[[#This Row],[Trump %]]-Table1113[[#This Row],[Biden %]]</f>
        <v>-4.183320010658137E-2</v>
      </c>
      <c r="Z102" s="1">
        <v>2.3900000000000001E-2</v>
      </c>
      <c r="AB102" s="1">
        <v>0.5935637469526861</v>
      </c>
      <c r="AC102" s="1">
        <v>0.2497859746104738</v>
      </c>
      <c r="AD102" s="1">
        <v>2.3544831184926091E-2</v>
      </c>
      <c r="AE102" s="1">
        <v>5.7338421022592928E-2</v>
      </c>
      <c r="AF102" s="1">
        <v>1.187942828722615E-2</v>
      </c>
      <c r="AG102" s="1">
        <v>6.640902086441797E-3</v>
      </c>
      <c r="AH102" s="1">
        <v>5.1345710115859077E-3</v>
      </c>
      <c r="AI102" s="1">
        <v>5.2112124844067215E-2</v>
      </c>
      <c r="AJ10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1.5056744271997169</v>
      </c>
      <c r="AK10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1.5188486003453727</v>
      </c>
      <c r="AL102" s="4"/>
      <c r="AM102" s="1">
        <v>5.6557737935083043E-2</v>
      </c>
      <c r="AN102" s="1">
        <v>0.10936289737380656</v>
      </c>
      <c r="AO102" s="1">
        <v>4.8675488589389235E-2</v>
      </c>
      <c r="AP102" s="1">
        <f>SUM(Table1113[[#This Row],[0 to 5]:[14 to 17]])</f>
        <v>0.21459612389827881</v>
      </c>
      <c r="AQ102" s="1">
        <v>0.78540387610172113</v>
      </c>
      <c r="AR102" s="1">
        <v>8.6443835661114243E-2</v>
      </c>
      <c r="AS102" s="1">
        <v>0.27789056576082971</v>
      </c>
      <c r="AT102" s="1">
        <v>0.25300654713858245</v>
      </c>
      <c r="AU102" s="1">
        <v>0.16806292754119478</v>
      </c>
      <c r="AV102" s="38">
        <v>38.5</v>
      </c>
      <c r="AX102" s="2">
        <v>36055</v>
      </c>
      <c r="AY102" s="2">
        <v>77178</v>
      </c>
      <c r="AZ102" s="2">
        <v>109267</v>
      </c>
      <c r="BA102" s="2">
        <v>103172</v>
      </c>
      <c r="BB102" s="2">
        <f>SUM(Table1113[[#This Row],[Sum of Less than a high school diploma]:[Sum of Bachelor''s degree or higher]])</f>
        <v>325672</v>
      </c>
      <c r="BC102" s="1">
        <f>Table1113[[#This Row],[Sum of Less than a high school diploma]]/Table1113[[#This Row],[Sum]]</f>
        <v>0.11070954825714216</v>
      </c>
      <c r="BD102" s="1">
        <f>Table1113[[#This Row],[Sum of High school diploma only]]/Table1113[[#This Row],[Sum]]</f>
        <v>0.23698076592399714</v>
      </c>
      <c r="BE102" s="1">
        <f>Table1113[[#This Row],[Sum of Some college or associate''s degree]]/Table1113[[#This Row],[Sum]]</f>
        <v>0.33551241740155741</v>
      </c>
      <c r="BF102" s="1">
        <f>Table1113[[#This Row],[Sum of Bachelor''s degree or higher]]/Table1113[[#This Row],[Sum]]</f>
        <v>0.31679726841730332</v>
      </c>
      <c r="BG10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2.858397405979022</v>
      </c>
      <c r="BH102" s="4"/>
      <c r="BI102" s="2">
        <v>233784</v>
      </c>
      <c r="BJ102" s="8">
        <v>0.47653058728566888</v>
      </c>
      <c r="BK102">
        <v>4.8000000000000007</v>
      </c>
      <c r="BL102" s="7">
        <v>86.9</v>
      </c>
      <c r="BM102" s="38">
        <v>75.099999999999994</v>
      </c>
      <c r="BN102" s="38">
        <v>11.8</v>
      </c>
      <c r="BO102" s="38">
        <v>1.08</v>
      </c>
      <c r="BP102" s="38">
        <v>2.1</v>
      </c>
      <c r="BQ102" s="38">
        <v>2.2000000000000002</v>
      </c>
      <c r="BR102" s="38">
        <v>0.5</v>
      </c>
      <c r="BS102" s="38">
        <v>1.5</v>
      </c>
      <c r="BT102" s="7">
        <v>6.7</v>
      </c>
      <c r="BU102" s="4"/>
      <c r="BV102" s="2">
        <v>26397964</v>
      </c>
      <c r="BW102" s="4">
        <v>53.807947883798484</v>
      </c>
      <c r="BX102" s="2">
        <v>66075</v>
      </c>
      <c r="BY102" s="4">
        <v>98.944000000000003</v>
      </c>
      <c r="BZ102" s="4"/>
      <c r="CA102" s="4">
        <v>68.8</v>
      </c>
      <c r="CB102" s="4">
        <v>41.1</v>
      </c>
      <c r="CC102" s="4">
        <v>55</v>
      </c>
      <c r="CD102" s="4">
        <v>7.35</v>
      </c>
      <c r="CE102" s="4">
        <v>20.9</v>
      </c>
      <c r="CF102" s="4">
        <v>17943.45</v>
      </c>
      <c r="CG102" s="4"/>
      <c r="CH102" s="14">
        <v>64</v>
      </c>
      <c r="CI102" s="32">
        <v>37</v>
      </c>
      <c r="CJ102" s="4"/>
      <c r="CK102" s="2">
        <v>239</v>
      </c>
      <c r="CL102" s="2">
        <v>189625</v>
      </c>
      <c r="CM102" s="4">
        <v>48.716255330251371</v>
      </c>
      <c r="CN102" s="8">
        <v>0.38651966179911779</v>
      </c>
      <c r="CO102" s="8"/>
      <c r="CP102" s="3">
        <v>33.635181612246669</v>
      </c>
      <c r="CQ102" s="3">
        <v>13.036244692014821</v>
      </c>
      <c r="CR102" s="3">
        <v>0</v>
      </c>
      <c r="CS102" s="28">
        <v>0</v>
      </c>
      <c r="CT102" s="28">
        <v>19.213104540709455</v>
      </c>
      <c r="CU102" s="28">
        <v>28.512857562034142</v>
      </c>
      <c r="CV102" s="28">
        <v>5.143782459128369</v>
      </c>
      <c r="CW102" s="28">
        <v>1.1950110619400307</v>
      </c>
      <c r="CX102" s="28">
        <v>0</v>
      </c>
      <c r="CY102" s="28">
        <v>10.570892404145654</v>
      </c>
      <c r="CZ102" s="28">
        <v>9.2653624570108768</v>
      </c>
      <c r="DA102" s="28">
        <v>21.81295224071452</v>
      </c>
      <c r="DB102" s="28">
        <v>41.039084411180212</v>
      </c>
      <c r="DC102" s="28">
        <v>8.1150545096586182</v>
      </c>
      <c r="DD102" s="28">
        <v>6.0965702660650587</v>
      </c>
      <c r="DE102" s="28">
        <v>0</v>
      </c>
      <c r="DF102" s="28">
        <v>0</v>
      </c>
      <c r="DG102" s="28">
        <v>33.675688965270467</v>
      </c>
      <c r="DH102" s="28">
        <v>19.213104540709455</v>
      </c>
      <c r="DI102" s="28"/>
      <c r="DJ102" s="3">
        <v>440.8</v>
      </c>
      <c r="DK102" s="3">
        <v>531.79999999999995</v>
      </c>
      <c r="DL102" s="35">
        <v>596.6</v>
      </c>
      <c r="DM102" s="3">
        <v>562.1</v>
      </c>
      <c r="DN102" s="1">
        <v>0.26114649681528668</v>
      </c>
      <c r="DO102" s="1">
        <v>-6.0000000000000001E-3</v>
      </c>
      <c r="DP102" s="28"/>
      <c r="DQ102" t="s">
        <v>297</v>
      </c>
      <c r="DR102">
        <v>39</v>
      </c>
      <c r="DS102">
        <v>61</v>
      </c>
      <c r="DT102" s="28"/>
      <c r="DU102" s="2">
        <v>190489</v>
      </c>
      <c r="DV102" s="43">
        <v>60.5</v>
      </c>
      <c r="DW102" s="43">
        <v>4.5999999999999996</v>
      </c>
      <c r="DX102" s="43">
        <v>1.6</v>
      </c>
      <c r="DY102" s="43">
        <v>5.4</v>
      </c>
      <c r="DZ102" s="43">
        <v>7.6</v>
      </c>
      <c r="EA102" s="43">
        <v>14.5</v>
      </c>
      <c r="EB102" s="43">
        <v>5.7</v>
      </c>
      <c r="EC10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407.9</v>
      </c>
      <c r="ED102" s="43">
        <v>0.5</v>
      </c>
      <c r="EE102" s="43">
        <v>8.8000000000000007</v>
      </c>
      <c r="EF102" s="43">
        <v>20.6</v>
      </c>
      <c r="EG102" s="43">
        <v>34</v>
      </c>
      <c r="EH102" s="43">
        <v>26.8</v>
      </c>
      <c r="EI102" s="43">
        <v>7.1</v>
      </c>
      <c r="EJ102" s="43">
        <v>2.2000000000000002</v>
      </c>
      <c r="EK102" s="2">
        <v>111912</v>
      </c>
      <c r="EL102" s="1">
        <v>0.58749849072649862</v>
      </c>
      <c r="EM102" s="28"/>
      <c r="EN102" s="4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</row>
    <row r="103" spans="1:154" x14ac:dyDescent="0.3">
      <c r="A103" t="s">
        <v>45</v>
      </c>
      <c r="B103" t="s">
        <v>418</v>
      </c>
      <c r="C103" t="s">
        <v>18</v>
      </c>
      <c r="D103" s="2"/>
      <c r="E103" s="2"/>
      <c r="F103" s="2"/>
      <c r="H103" s="2">
        <v>1314434</v>
      </c>
      <c r="I103" s="12">
        <v>0.10780000000000001</v>
      </c>
      <c r="K103" s="2">
        <v>1059150</v>
      </c>
      <c r="L103" s="51">
        <v>512.34529812493338</v>
      </c>
      <c r="M103" s="51">
        <v>10.490593006608524</v>
      </c>
      <c r="N103" s="51">
        <v>2067.2581633446171</v>
      </c>
      <c r="O103" s="51"/>
      <c r="P103" s="51"/>
      <c r="Q103" s="2">
        <v>404445</v>
      </c>
      <c r="R103" s="2">
        <v>300888</v>
      </c>
      <c r="S103" s="2">
        <f>Table1113[[#This Row],[Sum of Biden]]+Table1113[[#This Row],[Sum of Trump]]</f>
        <v>705333</v>
      </c>
      <c r="T103" s="2">
        <v>717974</v>
      </c>
      <c r="U103" s="1">
        <f>Table1113[[#This Row],[Total with Other]]/Table1113[[#This Row],[Sum of Population (2020)]]</f>
        <v>0.54622293702080138</v>
      </c>
      <c r="V103" s="1">
        <f>Table1113[[#This Row],[Total with Other]]/(Table1113[[#This Row],[18+]]*Table1113[[#This Row],[Sum of Population (2020)]])</f>
        <v>0.69683076104827324</v>
      </c>
      <c r="W103" s="1">
        <f>Table1113[[#This Row],[Sum of Biden]]/Table1113[[#This Row],[2 Party Vote]]</f>
        <v>0.57341000633743211</v>
      </c>
      <c r="X103" s="1">
        <f>Table1113[[#This Row],[Sum of Trump]]/Table1113[[#This Row],[2 Party Vote]]</f>
        <v>0.42658999366256789</v>
      </c>
      <c r="Y103" s="1">
        <f>Table1113[[#This Row],[Trump %]]-Table1113[[#This Row],[Biden %]]</f>
        <v>-0.14682001267486422</v>
      </c>
      <c r="Z103" s="1">
        <v>0.1011</v>
      </c>
      <c r="AB103" s="1">
        <v>0.55296348085944214</v>
      </c>
      <c r="AC103" s="1">
        <v>7.9492770272223637E-2</v>
      </c>
      <c r="AD103" s="1">
        <v>0.27358163285490178</v>
      </c>
      <c r="AE103" s="1">
        <v>4.3155457025609502E-2</v>
      </c>
      <c r="AF103" s="1">
        <v>3.192248526742309E-3</v>
      </c>
      <c r="AG103" s="1">
        <v>5.0287804484667922E-4</v>
      </c>
      <c r="AH103" s="1">
        <v>5.4814467672017007E-3</v>
      </c>
      <c r="AI103" s="1">
        <v>4.1630085649032207E-2</v>
      </c>
      <c r="AJ10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1.5603919458996609</v>
      </c>
      <c r="AK10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1.5585651361084021</v>
      </c>
      <c r="AL103" s="4"/>
      <c r="AM103" s="1">
        <v>5.7403414701689089E-2</v>
      </c>
      <c r="AN103" s="1">
        <v>0.10877153208148907</v>
      </c>
      <c r="AO103" s="1">
        <v>4.9957624346296581E-2</v>
      </c>
      <c r="AP103" s="1">
        <f>SUM(Table1113[[#This Row],[0 to 5]:[14 to 17]])</f>
        <v>0.21613257112947473</v>
      </c>
      <c r="AQ103" s="1">
        <v>0.7838674288705253</v>
      </c>
      <c r="AR103" s="1">
        <v>8.5697722365672219E-2</v>
      </c>
      <c r="AS103" s="1">
        <v>0.27589669774214604</v>
      </c>
      <c r="AT103" s="1">
        <v>0.26266819026288118</v>
      </c>
      <c r="AU103" s="1">
        <v>0.15960481849982577</v>
      </c>
      <c r="AV103" s="38">
        <v>38.9</v>
      </c>
      <c r="AX103" s="2">
        <v>75925</v>
      </c>
      <c r="AY103" s="2">
        <v>204284</v>
      </c>
      <c r="AZ103" s="2">
        <v>233401</v>
      </c>
      <c r="BA103" s="2">
        <v>329404</v>
      </c>
      <c r="BB103" s="2">
        <f>SUM(Table1113[[#This Row],[Sum of Less than a high school diploma]:[Sum of Bachelor''s degree or higher]])</f>
        <v>843014</v>
      </c>
      <c r="BC103" s="1">
        <f>Table1113[[#This Row],[Sum of Less than a high school diploma]]/Table1113[[#This Row],[Sum]]</f>
        <v>9.0063747458523816E-2</v>
      </c>
      <c r="BD103" s="1">
        <f>Table1113[[#This Row],[Sum of High school diploma only]]/Table1113[[#This Row],[Sum]]</f>
        <v>0.24232575022478867</v>
      </c>
      <c r="BE103" s="1">
        <f>Table1113[[#This Row],[Sum of Some college or associate''s degree]]/Table1113[[#This Row],[Sum]]</f>
        <v>0.27686491564790144</v>
      </c>
      <c r="BF103" s="1">
        <f>Table1113[[#This Row],[Sum of Bachelor''s degree or higher]]/Table1113[[#This Row],[Sum]]</f>
        <v>0.39074558666878606</v>
      </c>
      <c r="BG10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2.9682923415269498</v>
      </c>
      <c r="BH103" s="4"/>
      <c r="BI103" s="2">
        <v>642558</v>
      </c>
      <c r="BJ103" s="8">
        <v>0.48884767131708401</v>
      </c>
      <c r="BK103" s="7">
        <v>3.6</v>
      </c>
      <c r="BL103" s="7">
        <v>25.6</v>
      </c>
      <c r="BM103" s="38">
        <v>86.9</v>
      </c>
      <c r="BN103" s="38">
        <v>78.8</v>
      </c>
      <c r="BO103" s="38">
        <v>8.1999999999999993</v>
      </c>
      <c r="BP103" s="38">
        <v>1.5</v>
      </c>
      <c r="BQ103" s="38">
        <v>1.6</v>
      </c>
      <c r="BR103" s="38">
        <v>0.5</v>
      </c>
      <c r="BS103" s="38">
        <v>1.1000000000000001</v>
      </c>
      <c r="BT103" s="7">
        <v>8.4</v>
      </c>
      <c r="BU103" s="4"/>
      <c r="BV103" s="2">
        <v>76260972</v>
      </c>
      <c r="BW103" s="4">
        <v>58.018106652749395</v>
      </c>
      <c r="BX103" s="2">
        <v>61148</v>
      </c>
      <c r="BY103" s="4">
        <v>95.438999999999993</v>
      </c>
      <c r="BZ103" s="4"/>
      <c r="CA103" s="4">
        <v>69.5</v>
      </c>
      <c r="CB103" s="4">
        <v>48.4</v>
      </c>
      <c r="CC103" s="4">
        <v>59</v>
      </c>
      <c r="CD103" s="4">
        <v>45.5</v>
      </c>
      <c r="CE103" s="4">
        <v>8.8000000000000007</v>
      </c>
      <c r="CF103" s="36">
        <v>15896.81</v>
      </c>
      <c r="CG103" s="4"/>
      <c r="CH103" s="14">
        <v>55</v>
      </c>
      <c r="CI103" s="32">
        <v>32</v>
      </c>
      <c r="CJ103" s="4"/>
      <c r="CK103" s="2">
        <v>1381</v>
      </c>
      <c r="CL103" s="2">
        <v>711882</v>
      </c>
      <c r="CM103" s="4">
        <v>105.06423297023662</v>
      </c>
      <c r="CN103" s="8">
        <v>0.54158824254393911</v>
      </c>
      <c r="CO103" s="8"/>
      <c r="CP103" s="3">
        <v>6.5664490063484235</v>
      </c>
      <c r="CQ103" s="3">
        <v>0</v>
      </c>
      <c r="CR103" s="3">
        <v>3.1271955275781753</v>
      </c>
      <c r="CS103" s="28">
        <v>0</v>
      </c>
      <c r="CT103" s="28">
        <v>5.6026311200892192</v>
      </c>
      <c r="CU103" s="28">
        <v>3.3682153652573263</v>
      </c>
      <c r="CV103" s="28">
        <v>3.0555086395802182</v>
      </c>
      <c r="CW103" s="28">
        <v>8.108757169675668</v>
      </c>
      <c r="CX103" s="28">
        <v>5.8333733084927841</v>
      </c>
      <c r="CY103" s="28">
        <v>6.979611839070972</v>
      </c>
      <c r="CZ103" s="28">
        <v>7.8737472761894436</v>
      </c>
      <c r="DA103" s="28">
        <v>8.8049086383751938</v>
      </c>
      <c r="DB103" s="28">
        <v>5.3000520149769903</v>
      </c>
      <c r="DC103" s="28">
        <v>7.1835680765072114</v>
      </c>
      <c r="DD103" s="28">
        <v>12.988759349236895</v>
      </c>
      <c r="DE103" s="28">
        <v>0</v>
      </c>
      <c r="DF103" s="28">
        <v>0</v>
      </c>
      <c r="DG103" s="28">
        <v>0.99171880310187654</v>
      </c>
      <c r="DH103" s="28">
        <v>5.6026311200892192</v>
      </c>
      <c r="DI103" s="28"/>
      <c r="DJ103" s="3">
        <v>303.39999999999998</v>
      </c>
      <c r="DK103" s="3">
        <v>342.8</v>
      </c>
      <c r="DL103" s="35">
        <v>374</v>
      </c>
      <c r="DM103" s="3">
        <v>365</v>
      </c>
      <c r="DN103" s="1">
        <v>0.1887700534759359</v>
      </c>
      <c r="DO103" s="1">
        <v>5.1999999999999998E-2</v>
      </c>
      <c r="DP103" s="28"/>
      <c r="DQ103" t="s">
        <v>298</v>
      </c>
      <c r="DR103">
        <v>68</v>
      </c>
      <c r="DS103">
        <v>115</v>
      </c>
      <c r="DT103" s="28"/>
      <c r="DU103" s="2">
        <v>506634</v>
      </c>
      <c r="DV103" s="43">
        <v>70.599999999999994</v>
      </c>
      <c r="DW103" s="43">
        <v>6.5</v>
      </c>
      <c r="DX103" s="43">
        <v>1.7</v>
      </c>
      <c r="DY103" s="43">
        <v>3.3</v>
      </c>
      <c r="DZ103" s="43">
        <v>5</v>
      </c>
      <c r="EA103" s="43">
        <v>11.1</v>
      </c>
      <c r="EB103" s="43">
        <v>1.8</v>
      </c>
      <c r="EC10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442.50000000000006</v>
      </c>
      <c r="ED103" s="43">
        <v>0.1</v>
      </c>
      <c r="EE103" s="43">
        <v>8.8000000000000007</v>
      </c>
      <c r="EF103" s="43">
        <v>14.5</v>
      </c>
      <c r="EG103" s="43">
        <v>31.4</v>
      </c>
      <c r="EH103" s="43">
        <v>23.9</v>
      </c>
      <c r="EI103" s="43">
        <v>12.9</v>
      </c>
      <c r="EJ103" s="43">
        <v>8.4</v>
      </c>
      <c r="EK103" s="2">
        <v>336559</v>
      </c>
      <c r="EL103" s="1">
        <v>0.66430401433776654</v>
      </c>
      <c r="EM103" s="28"/>
      <c r="EN103" s="4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</row>
    <row r="104" spans="1:154" x14ac:dyDescent="0.3">
      <c r="A104" t="s">
        <v>172</v>
      </c>
      <c r="B104" t="s">
        <v>419</v>
      </c>
      <c r="C104" t="s">
        <v>12</v>
      </c>
      <c r="D104" s="2"/>
      <c r="E104" s="2"/>
      <c r="F104" s="2"/>
      <c r="H104" s="2">
        <v>4599839</v>
      </c>
      <c r="I104" s="12">
        <v>8.8800000000000004E-2</v>
      </c>
      <c r="K104" s="2">
        <v>2276703</v>
      </c>
      <c r="L104" s="51">
        <v>608.56432500845563</v>
      </c>
      <c r="M104" s="51">
        <v>2.5759443673098099</v>
      </c>
      <c r="N104" s="51">
        <v>3741.1049357327456</v>
      </c>
      <c r="O104" t="s">
        <v>659</v>
      </c>
      <c r="P104" s="51"/>
      <c r="Q104" s="2">
        <v>983804</v>
      </c>
      <c r="R104" s="2">
        <v>814959</v>
      </c>
      <c r="S104" s="2">
        <f>Table1113[[#This Row],[Sum of Biden]]+Table1113[[#This Row],[Sum of Trump]]</f>
        <v>1798763</v>
      </c>
      <c r="T104" s="2">
        <v>1837087</v>
      </c>
      <c r="U104" s="1">
        <f>Table1113[[#This Row],[Total with Other]]/Table1113[[#This Row],[Sum of Population (2020)]]</f>
        <v>0.39938071745554571</v>
      </c>
      <c r="V104" s="1">
        <f>Table1113[[#This Row],[Total with Other]]/(Table1113[[#This Row],[18+]]*Table1113[[#This Row],[Sum of Population (2020)]])</f>
        <v>0.53710544573401475</v>
      </c>
      <c r="W104" s="1">
        <f>Table1113[[#This Row],[Sum of Biden]]/Table1113[[#This Row],[2 Party Vote]]</f>
        <v>0.54693364273114353</v>
      </c>
      <c r="X104" s="1">
        <f>Table1113[[#This Row],[Sum of Trump]]/Table1113[[#This Row],[2 Party Vote]]</f>
        <v>0.45306635726885641</v>
      </c>
      <c r="Y104" s="1">
        <f>Table1113[[#This Row],[Trump %]]-Table1113[[#This Row],[Biden %]]</f>
        <v>-9.386728546228712E-2</v>
      </c>
      <c r="Z104" s="1">
        <v>0.29160000000000003</v>
      </c>
      <c r="AB104" s="1">
        <v>0.29443378344329008</v>
      </c>
      <c r="AC104" s="1">
        <v>0.51593284025810471</v>
      </c>
      <c r="AD104" s="1">
        <v>6.9585913767851434E-2</v>
      </c>
      <c r="AE104" s="1">
        <v>7.4153247537576863E-2</v>
      </c>
      <c r="AF104" s="1">
        <v>4.4288506619470812E-3</v>
      </c>
      <c r="AG104" s="1">
        <v>2.8131419382287077E-3</v>
      </c>
      <c r="AH104" s="1">
        <v>5.3223601956503257E-3</v>
      </c>
      <c r="AI104" s="1">
        <v>3.3329862197350818E-2</v>
      </c>
      <c r="AJ10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1.5908834541392025</v>
      </c>
      <c r="AK10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1.5927472305399251</v>
      </c>
      <c r="AL104" s="4"/>
      <c r="AM104" s="1">
        <v>6.4488126649650132E-2</v>
      </c>
      <c r="AN104" s="1">
        <v>0.13172569735592921</v>
      </c>
      <c r="AO104" s="1">
        <v>6.0206455052013774E-2</v>
      </c>
      <c r="AP104" s="1">
        <f>SUM(Table1113[[#This Row],[0 to 5]:[14 to 17]])</f>
        <v>0.25642027905759313</v>
      </c>
      <c r="AQ104" s="1">
        <v>0.74357972094240687</v>
      </c>
      <c r="AR104" s="1">
        <v>9.6299457437532057E-2</v>
      </c>
      <c r="AS104" s="1">
        <v>0.27733601110821487</v>
      </c>
      <c r="AT104" s="1">
        <v>0.2370824283197738</v>
      </c>
      <c r="AU104" s="1">
        <v>0.13286182407688618</v>
      </c>
      <c r="AV104" s="38">
        <v>35.200000000000003</v>
      </c>
      <c r="AX104" s="2">
        <v>537775</v>
      </c>
      <c r="AY104" s="2">
        <v>784723</v>
      </c>
      <c r="AZ104" s="2">
        <v>972206</v>
      </c>
      <c r="BA104" s="2">
        <v>661377</v>
      </c>
      <c r="BB104" s="2">
        <f>SUM(Table1113[[#This Row],[Sum of Less than a high school diploma]:[Sum of Bachelor''s degree or higher]])</f>
        <v>2956081</v>
      </c>
      <c r="BC104" s="1">
        <f>Table1113[[#This Row],[Sum of Less than a high school diploma]]/Table1113[[#This Row],[Sum]]</f>
        <v>0.18192160498984974</v>
      </c>
      <c r="BD104" s="1">
        <f>Table1113[[#This Row],[Sum of High school diploma only]]/Table1113[[#This Row],[Sum]]</f>
        <v>0.26546058785263327</v>
      </c>
      <c r="BE104" s="1">
        <f>Table1113[[#This Row],[Sum of Some college or associate''s degree]]/Table1113[[#This Row],[Sum]]</f>
        <v>0.32888341016365924</v>
      </c>
      <c r="BF104" s="1">
        <f>Table1113[[#This Row],[Sum of Bachelor''s degree or higher]]/Table1113[[#This Row],[Sum]]</f>
        <v>0.22373439699385775</v>
      </c>
      <c r="BG10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2.5944305991615249</v>
      </c>
      <c r="BH104" s="4"/>
      <c r="BI104" s="2">
        <v>1942256</v>
      </c>
      <c r="BJ104" s="8">
        <v>0.42224434376942321</v>
      </c>
      <c r="BK104" s="7">
        <v>2.8</v>
      </c>
      <c r="BL104" s="7">
        <v>33.200000000000003</v>
      </c>
      <c r="BM104" s="38">
        <v>89.6</v>
      </c>
      <c r="BN104" s="38">
        <v>78.2</v>
      </c>
      <c r="BO104" s="38">
        <v>11.5</v>
      </c>
      <c r="BP104" s="38">
        <v>1.2</v>
      </c>
      <c r="BQ104" s="38">
        <v>1.4</v>
      </c>
      <c r="BR104" s="38">
        <v>0.2</v>
      </c>
      <c r="BS104" s="38">
        <v>1.3</v>
      </c>
      <c r="BT104" s="7">
        <v>6.3</v>
      </c>
      <c r="BU104" s="4"/>
      <c r="BV104" s="2">
        <v>160484913</v>
      </c>
      <c r="BW104" s="4">
        <v>34.889245688816501</v>
      </c>
      <c r="BX104" s="2">
        <v>45365</v>
      </c>
      <c r="BY104" s="4">
        <v>103.71299999999999</v>
      </c>
      <c r="BZ104" s="4"/>
      <c r="CA104" s="4">
        <v>80.5</v>
      </c>
      <c r="CB104" s="4">
        <v>52.6</v>
      </c>
      <c r="CC104" s="4">
        <v>66.599999999999994</v>
      </c>
      <c r="CD104" s="4">
        <v>9.92</v>
      </c>
      <c r="CE104" s="4">
        <v>0</v>
      </c>
      <c r="CF104" s="4">
        <v>20596.16</v>
      </c>
      <c r="CG104" s="4"/>
      <c r="CH104" s="14">
        <v>172</v>
      </c>
      <c r="CI104" s="32">
        <v>87</v>
      </c>
      <c r="CJ104" s="4"/>
      <c r="CK104" s="2">
        <v>2441</v>
      </c>
      <c r="CL104" s="2">
        <v>1994190</v>
      </c>
      <c r="CM104" s="4">
        <v>53.067074738920205</v>
      </c>
      <c r="CN104" s="8">
        <v>0.43353473893325395</v>
      </c>
      <c r="CO104" s="8"/>
      <c r="CP104" s="3">
        <v>56.749807149079835</v>
      </c>
      <c r="CQ104" s="3">
        <v>1.8704501248919374</v>
      </c>
      <c r="CR104" s="3">
        <v>0</v>
      </c>
      <c r="CS104" s="28">
        <v>0</v>
      </c>
      <c r="CT104" s="28">
        <v>3.2395983206661327</v>
      </c>
      <c r="CU104" s="28">
        <v>51.415735243870913</v>
      </c>
      <c r="CV104" s="28">
        <v>4.9222627782555026</v>
      </c>
      <c r="CW104" s="28">
        <v>18.84975471638479</v>
      </c>
      <c r="CX104" s="28">
        <v>1.1044002482053539</v>
      </c>
      <c r="CY104" s="28">
        <v>12.823448995532548</v>
      </c>
      <c r="CZ104" s="28">
        <v>12.987683366592806</v>
      </c>
      <c r="DA104" s="28">
        <v>16.092242092558227</v>
      </c>
      <c r="DB104" s="28">
        <v>33.329968485411797</v>
      </c>
      <c r="DC104" s="28">
        <v>12.93301422041166</v>
      </c>
      <c r="DD104" s="28">
        <v>15.052113407752282</v>
      </c>
      <c r="DE104" s="28">
        <v>0</v>
      </c>
      <c r="DF104" s="28">
        <v>0</v>
      </c>
      <c r="DG104" s="28">
        <v>88.074095821036465</v>
      </c>
      <c r="DH104" s="28">
        <v>3.2395983206661327</v>
      </c>
      <c r="DI104" s="28"/>
      <c r="DJ104" s="3">
        <v>422.6</v>
      </c>
      <c r="DK104" s="3">
        <v>510</v>
      </c>
      <c r="DL104" s="35">
        <v>565</v>
      </c>
      <c r="DM104" s="3">
        <v>540</v>
      </c>
      <c r="DN104" s="1">
        <v>0.25203539823008847</v>
      </c>
      <c r="DO104" s="1">
        <v>1.9E-2</v>
      </c>
      <c r="DP104" s="28"/>
      <c r="DQ104" t="s">
        <v>296</v>
      </c>
      <c r="DR104">
        <v>18</v>
      </c>
      <c r="DS104">
        <v>26</v>
      </c>
      <c r="DT104" s="28"/>
      <c r="DU104" s="2">
        <v>1392249</v>
      </c>
      <c r="DV104" s="43">
        <v>70.599999999999994</v>
      </c>
      <c r="DW104" s="43">
        <v>4.5</v>
      </c>
      <c r="DX104" s="43">
        <v>1.3</v>
      </c>
      <c r="DY104" s="43">
        <v>3.9</v>
      </c>
      <c r="DZ104" s="43">
        <v>4</v>
      </c>
      <c r="EA104" s="43">
        <v>8.9</v>
      </c>
      <c r="EB104" s="43">
        <v>6.7</v>
      </c>
      <c r="EC10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419.4</v>
      </c>
      <c r="ED104" s="43">
        <v>0.2</v>
      </c>
      <c r="EE104" s="43">
        <v>6.3</v>
      </c>
      <c r="EF104" s="43">
        <v>20.399999999999999</v>
      </c>
      <c r="EG104" s="43">
        <v>35.9</v>
      </c>
      <c r="EH104" s="43">
        <v>23.5</v>
      </c>
      <c r="EI104" s="43">
        <v>10.9</v>
      </c>
      <c r="EJ104" s="43">
        <v>2.7</v>
      </c>
      <c r="EK104" s="2">
        <v>898718</v>
      </c>
      <c r="EL104" s="1">
        <v>0.64551527779872708</v>
      </c>
      <c r="EM104" s="28"/>
      <c r="EN104" s="4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</row>
    <row r="105" spans="1:154" x14ac:dyDescent="0.3">
      <c r="A105" t="s">
        <v>50</v>
      </c>
      <c r="B105" t="s">
        <v>420</v>
      </c>
      <c r="C105" t="s">
        <v>10</v>
      </c>
      <c r="D105" s="2"/>
      <c r="E105" s="2"/>
      <c r="F105" s="2"/>
      <c r="H105" s="2">
        <v>1090135</v>
      </c>
      <c r="I105" s="12">
        <v>9.7000000000000003E-3</v>
      </c>
      <c r="K105" s="2">
        <v>704327</v>
      </c>
      <c r="L105" s="51">
        <v>291.829254421256</v>
      </c>
      <c r="M105" s="51">
        <v>6.1185932135592909</v>
      </c>
      <c r="N105" s="51">
        <v>2413.4900436791127</v>
      </c>
      <c r="O105" s="51"/>
      <c r="P105" s="51"/>
      <c r="Q105" s="2">
        <v>294510</v>
      </c>
      <c r="R105" s="2">
        <v>237420</v>
      </c>
      <c r="S105" s="2">
        <f>Table1113[[#This Row],[Sum of Biden]]+Table1113[[#This Row],[Sum of Trump]]</f>
        <v>531930</v>
      </c>
      <c r="T105" s="2">
        <v>545627</v>
      </c>
      <c r="U105" s="1">
        <f>Table1113[[#This Row],[Total with Other]]/Table1113[[#This Row],[Sum of Population (2020)]]</f>
        <v>0.50051323918597235</v>
      </c>
      <c r="V105" s="1">
        <f>Table1113[[#This Row],[Total with Other]]/(Table1113[[#This Row],[18+]]*Table1113[[#This Row],[Sum of Population (2020)]])</f>
        <v>0.62992552330528284</v>
      </c>
      <c r="W105" s="1">
        <f>Table1113[[#This Row],[Sum of Biden]]/Table1113[[#This Row],[2 Party Vote]]</f>
        <v>0.5536630759686425</v>
      </c>
      <c r="X105" s="1">
        <f>Table1113[[#This Row],[Sum of Trump]]/Table1113[[#This Row],[2 Party Vote]]</f>
        <v>0.4463369240313575</v>
      </c>
      <c r="Y105" s="1">
        <f>Table1113[[#This Row],[Trump %]]-Table1113[[#This Row],[Biden %]]</f>
        <v>-0.10732615193728501</v>
      </c>
      <c r="Z105" s="1">
        <v>0.2311</v>
      </c>
      <c r="AB105" s="1">
        <v>0.72878771895223982</v>
      </c>
      <c r="AC105" s="1">
        <v>8.1507336247345519E-2</v>
      </c>
      <c r="AD105" s="1">
        <v>0.1106303347750508</v>
      </c>
      <c r="AE105" s="1">
        <v>3.2143725318423862E-2</v>
      </c>
      <c r="AF105" s="1">
        <v>1.8511468763043109E-3</v>
      </c>
      <c r="AG105" s="1">
        <v>2.2290817192366084E-4</v>
      </c>
      <c r="AH105" s="1">
        <v>3.7325652327464031E-3</v>
      </c>
      <c r="AI105" s="1">
        <v>4.112426442596559E-2</v>
      </c>
      <c r="AJ10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1.4020175152906231</v>
      </c>
      <c r="AK10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1.4003415966300772</v>
      </c>
      <c r="AL105" s="4"/>
      <c r="AM105" s="1">
        <v>5.2288936691327219E-2</v>
      </c>
      <c r="AN105" s="1">
        <v>0.10435679984589065</v>
      </c>
      <c r="AO105" s="1">
        <v>4.8794874029363333E-2</v>
      </c>
      <c r="AP105" s="1">
        <f>SUM(Table1113[[#This Row],[0 to 5]:[14 to 17]])</f>
        <v>0.20544061056658119</v>
      </c>
      <c r="AQ105" s="1">
        <v>0.79455938943341875</v>
      </c>
      <c r="AR105" s="1">
        <v>9.5912891522609581E-2</v>
      </c>
      <c r="AS105" s="1">
        <v>0.24795277649098507</v>
      </c>
      <c r="AT105" s="1">
        <v>0.26705683241066475</v>
      </c>
      <c r="AU105" s="1">
        <v>0.18363688900915942</v>
      </c>
      <c r="AV105" s="38">
        <v>40.5</v>
      </c>
      <c r="AX105" s="2">
        <v>68313</v>
      </c>
      <c r="AY105" s="2">
        <v>191596</v>
      </c>
      <c r="AZ105" s="2">
        <v>219908</v>
      </c>
      <c r="BA105" s="2">
        <v>265533</v>
      </c>
      <c r="BB105" s="2">
        <f>SUM(Table1113[[#This Row],[Sum of Less than a high school diploma]:[Sum of Bachelor''s degree or higher]])</f>
        <v>745350</v>
      </c>
      <c r="BC105" s="1">
        <f>Table1113[[#This Row],[Sum of Less than a high school diploma]]/Table1113[[#This Row],[Sum]]</f>
        <v>9.1652243912255987E-2</v>
      </c>
      <c r="BD105" s="1">
        <f>Table1113[[#This Row],[Sum of High school diploma only]]/Table1113[[#This Row],[Sum]]</f>
        <v>0.25705507479707518</v>
      </c>
      <c r="BE105" s="1">
        <f>Table1113[[#This Row],[Sum of Some college or associate''s degree]]/Table1113[[#This Row],[Sum]]</f>
        <v>0.29503991413429931</v>
      </c>
      <c r="BF105" s="1">
        <f>Table1113[[#This Row],[Sum of Bachelor''s degree or higher]]/Table1113[[#This Row],[Sum]]</f>
        <v>0.3562527671563695</v>
      </c>
      <c r="BG10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2.9158932045347825</v>
      </c>
      <c r="BH105" s="4"/>
      <c r="BI105" s="2">
        <v>511976</v>
      </c>
      <c r="BJ105" s="8">
        <v>0.46964458530365505</v>
      </c>
      <c r="BK105" s="7">
        <v>5.4</v>
      </c>
      <c r="BL105" s="7">
        <v>21.4</v>
      </c>
      <c r="BM105" s="38">
        <v>87.1</v>
      </c>
      <c r="BN105" s="38">
        <v>79.2</v>
      </c>
      <c r="BO105" s="38">
        <v>7.9</v>
      </c>
      <c r="BP105" s="38">
        <v>1.9</v>
      </c>
      <c r="BQ105" s="38">
        <v>3</v>
      </c>
      <c r="BR105" s="38">
        <v>0.5</v>
      </c>
      <c r="BS105" s="38">
        <v>0.9</v>
      </c>
      <c r="BT105" s="7">
        <v>6.7</v>
      </c>
      <c r="BU105" s="4"/>
      <c r="BV105" s="2">
        <v>54845751</v>
      </c>
      <c r="BW105" s="4">
        <v>50.310971576914788</v>
      </c>
      <c r="BX105" s="2">
        <v>56477</v>
      </c>
      <c r="BY105" s="4">
        <v>98.287000000000006</v>
      </c>
      <c r="BZ105" s="4"/>
      <c r="CA105" s="4">
        <v>58.4</v>
      </c>
      <c r="CB105" s="4">
        <v>40.6</v>
      </c>
      <c r="CC105" s="4">
        <v>49.5</v>
      </c>
      <c r="CD105" s="4">
        <v>35.090000000000003</v>
      </c>
      <c r="CE105" s="4">
        <v>102</v>
      </c>
      <c r="CF105" s="4">
        <v>15198.14</v>
      </c>
      <c r="CG105" s="4"/>
      <c r="CH105" s="14">
        <v>99</v>
      </c>
      <c r="CI105" s="32">
        <v>62</v>
      </c>
      <c r="CJ105" s="4"/>
      <c r="CK105" s="2">
        <v>1004</v>
      </c>
      <c r="CL105" s="2">
        <v>511946</v>
      </c>
      <c r="CM105" s="4">
        <v>92.098685025249168</v>
      </c>
      <c r="CN105" s="8">
        <v>0.46961706577625706</v>
      </c>
      <c r="CO105" s="8"/>
      <c r="CP105" s="3">
        <v>11.56887552125526</v>
      </c>
      <c r="CQ105" s="3">
        <v>0</v>
      </c>
      <c r="CR105" s="3">
        <v>0</v>
      </c>
      <c r="CS105" s="28">
        <v>21.563614876543273</v>
      </c>
      <c r="CT105" s="28">
        <v>7.3679181741864745</v>
      </c>
      <c r="CU105" s="28">
        <v>5.9476286724995564</v>
      </c>
      <c r="CV105" s="28">
        <v>8.7840719890564696</v>
      </c>
      <c r="CW105" s="28">
        <v>11.837497295652874</v>
      </c>
      <c r="CX105" s="28">
        <v>7.3294274228833585</v>
      </c>
      <c r="CY105" s="28">
        <v>26.631946252166422</v>
      </c>
      <c r="CZ105" s="28">
        <v>11.416425548114224</v>
      </c>
      <c r="DA105" s="28">
        <v>15.950592194871012</v>
      </c>
      <c r="DB105" s="28">
        <v>12.39304911058084</v>
      </c>
      <c r="DC105" s="28">
        <v>14.779491978845252</v>
      </c>
      <c r="DD105" s="28">
        <v>20.311718861168522</v>
      </c>
      <c r="DE105" s="28">
        <v>0</v>
      </c>
      <c r="DF105" s="28">
        <v>0</v>
      </c>
      <c r="DG105" s="28">
        <v>1.8622268535292563</v>
      </c>
      <c r="DH105" s="28">
        <v>7.3679181741864745</v>
      </c>
      <c r="DI105" s="28"/>
      <c r="DJ105" s="3">
        <v>170.4</v>
      </c>
      <c r="DK105" s="3">
        <v>192.1</v>
      </c>
      <c r="DL105" s="35">
        <v>211</v>
      </c>
      <c r="DM105" s="3">
        <v>202.7</v>
      </c>
      <c r="DN105" s="1">
        <v>0.1924170616113744</v>
      </c>
      <c r="DO105" s="1">
        <v>6.9000000000000006E-2</v>
      </c>
      <c r="DP105" s="28"/>
      <c r="DQ105" t="s">
        <v>297</v>
      </c>
      <c r="DR105">
        <v>41</v>
      </c>
      <c r="DS105">
        <v>64</v>
      </c>
      <c r="DT105" s="28"/>
      <c r="DU105" s="2">
        <v>445082</v>
      </c>
      <c r="DV105" s="43">
        <v>66.599999999999994</v>
      </c>
      <c r="DW105" s="43">
        <v>5.4</v>
      </c>
      <c r="DX105" s="43">
        <v>5.6</v>
      </c>
      <c r="DY105" s="43">
        <v>5.5</v>
      </c>
      <c r="DZ105" s="43">
        <v>5.8</v>
      </c>
      <c r="EA105" s="43">
        <v>8.4</v>
      </c>
      <c r="EB105" s="43">
        <v>2.8</v>
      </c>
      <c r="EC10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522.69999999999993</v>
      </c>
      <c r="ED105" s="43">
        <v>0.1</v>
      </c>
      <c r="EE105" s="43">
        <v>4.0999999999999996</v>
      </c>
      <c r="EF105" s="43">
        <v>6.8</v>
      </c>
      <c r="EG105" s="43">
        <v>20.6</v>
      </c>
      <c r="EH105" s="43">
        <v>25.2</v>
      </c>
      <c r="EI105" s="43">
        <v>16.8</v>
      </c>
      <c r="EJ105" s="43">
        <v>26.4</v>
      </c>
      <c r="EK105" s="2">
        <v>299266</v>
      </c>
      <c r="EL105" s="1">
        <v>0.6723839652019179</v>
      </c>
      <c r="EM105" s="28"/>
      <c r="EN105" s="4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</row>
    <row r="106" spans="1:154" x14ac:dyDescent="0.3">
      <c r="A106" t="s">
        <v>106</v>
      </c>
      <c r="B106" t="s">
        <v>427</v>
      </c>
      <c r="C106" t="s">
        <v>12</v>
      </c>
      <c r="D106" s="2"/>
      <c r="E106" s="2"/>
      <c r="F106" s="2"/>
      <c r="H106" s="2">
        <v>488863</v>
      </c>
      <c r="I106" s="12">
        <v>1.03E-2</v>
      </c>
      <c r="K106" s="2">
        <v>297329</v>
      </c>
      <c r="L106" s="51">
        <v>79.39233618070817</v>
      </c>
      <c r="M106" s="51">
        <v>0.18178655654003031</v>
      </c>
      <c r="N106" s="51">
        <v>3745.0592123052934</v>
      </c>
      <c r="O106" s="51"/>
      <c r="P106" s="51"/>
      <c r="Q106" s="2">
        <v>199938</v>
      </c>
      <c r="R106" s="2">
        <v>61825</v>
      </c>
      <c r="S106" s="2">
        <f>Table1113[[#This Row],[Sum of Biden]]+Table1113[[#This Row],[Sum of Trump]]</f>
        <v>261763</v>
      </c>
      <c r="T106" s="2">
        <v>268252</v>
      </c>
      <c r="U106" s="1">
        <f>Table1113[[#This Row],[Total with Other]]/Table1113[[#This Row],[Sum of Population (2020)]]</f>
        <v>0.54872633028067164</v>
      </c>
      <c r="V106" s="1">
        <f>Table1113[[#This Row],[Total with Other]]/(Table1113[[#This Row],[18+]]*Table1113[[#This Row],[Sum of Population (2020)]])</f>
        <v>0.6820370699956777</v>
      </c>
      <c r="W106" s="1">
        <f>Table1113[[#This Row],[Sum of Biden]]/Table1113[[#This Row],[2 Party Vote]]</f>
        <v>0.76381306754583345</v>
      </c>
      <c r="X106" s="1">
        <f>Table1113[[#This Row],[Sum of Trump]]/Table1113[[#This Row],[2 Party Vote]]</f>
        <v>0.23618693245416655</v>
      </c>
      <c r="Y106" s="1">
        <f>Table1113[[#This Row],[Trump %]]-Table1113[[#This Row],[Biden %]]</f>
        <v>-0.52762613509166689</v>
      </c>
      <c r="Z106" s="1">
        <v>0.29160000000000003</v>
      </c>
      <c r="AB106" s="1">
        <v>0.58460550297322567</v>
      </c>
      <c r="AC106" s="1">
        <v>0.28932032082608011</v>
      </c>
      <c r="AD106" s="1">
        <v>1.4574635429557975E-2</v>
      </c>
      <c r="AE106" s="1">
        <v>4.5491272606026638E-2</v>
      </c>
      <c r="AF106" s="1">
        <v>6.2451034338863853E-3</v>
      </c>
      <c r="AG106" s="1">
        <v>3.4938213773593012E-3</v>
      </c>
      <c r="AH106" s="1">
        <v>5.9505423809942662E-3</v>
      </c>
      <c r="AI106" s="1">
        <v>5.0318800972869698E-2</v>
      </c>
      <c r="AJ10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1.5062346753412865</v>
      </c>
      <c r="AK10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1.5099364407121931</v>
      </c>
      <c r="AL106" s="4"/>
      <c r="AM106" s="1">
        <v>4.7309777995062009E-2</v>
      </c>
      <c r="AN106" s="1">
        <v>9.9833695738887993E-2</v>
      </c>
      <c r="AO106" s="1">
        <v>4.8316194925776754E-2</v>
      </c>
      <c r="AP106" s="1">
        <f>SUM(Table1113[[#This Row],[0 to 5]:[14 to 17]])</f>
        <v>0.19545966865972675</v>
      </c>
      <c r="AQ106" s="1">
        <v>0.80454033134027325</v>
      </c>
      <c r="AR106" s="1">
        <v>7.8326647752028689E-2</v>
      </c>
      <c r="AS106" s="1">
        <v>0.25458052665061581</v>
      </c>
      <c r="AT106" s="1">
        <v>0.26757803310948058</v>
      </c>
      <c r="AU106" s="1">
        <v>0.20405512382814817</v>
      </c>
      <c r="AV106" s="38">
        <v>42.6</v>
      </c>
      <c r="AX106" s="2">
        <v>39039</v>
      </c>
      <c r="AY106" s="2">
        <v>65471</v>
      </c>
      <c r="AZ106" s="2">
        <v>123775</v>
      </c>
      <c r="BA106" s="2">
        <v>130834</v>
      </c>
      <c r="BB106" s="2">
        <f>SUM(Table1113[[#This Row],[Sum of Less than a high school diploma]:[Sum of Bachelor''s degree or higher]])</f>
        <v>359119</v>
      </c>
      <c r="BC106" s="1">
        <f>Table1113[[#This Row],[Sum of Less than a high school diploma]]/Table1113[[#This Row],[Sum]]</f>
        <v>0.10870769856231501</v>
      </c>
      <c r="BD106" s="1">
        <f>Table1113[[#This Row],[Sum of High school diploma only]]/Table1113[[#This Row],[Sum]]</f>
        <v>0.18231004207518955</v>
      </c>
      <c r="BE106" s="1">
        <f>Table1113[[#This Row],[Sum of Some college or associate''s degree]]/Table1113[[#This Row],[Sum]]</f>
        <v>0.34466291117985959</v>
      </c>
      <c r="BF106" s="1">
        <f>Table1113[[#This Row],[Sum of Bachelor''s degree or higher]]/Table1113[[#This Row],[Sum]]</f>
        <v>0.36431934818263584</v>
      </c>
      <c r="BG10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2.9645939089828159</v>
      </c>
      <c r="BH106" s="4"/>
      <c r="BI106" s="2">
        <v>248048</v>
      </c>
      <c r="BJ106" s="8">
        <v>0.50739777810961351</v>
      </c>
      <c r="BK106">
        <v>4.8</v>
      </c>
      <c r="BL106" s="7">
        <v>84.7</v>
      </c>
      <c r="BM106" s="38">
        <v>74.2</v>
      </c>
      <c r="BN106" s="38">
        <v>10.4</v>
      </c>
      <c r="BO106" s="38">
        <v>1.07</v>
      </c>
      <c r="BP106" s="38">
        <v>1.6</v>
      </c>
      <c r="BQ106" s="38">
        <v>2.5</v>
      </c>
      <c r="BR106" s="38">
        <v>0.7</v>
      </c>
      <c r="BS106" s="38">
        <v>1.5</v>
      </c>
      <c r="BT106" s="7">
        <v>9.1</v>
      </c>
      <c r="BU106" s="4"/>
      <c r="BV106" s="2">
        <v>26611361</v>
      </c>
      <c r="BW106" s="4">
        <v>54.435211910085236</v>
      </c>
      <c r="BX106" s="2">
        <v>71386</v>
      </c>
      <c r="BY106" s="4">
        <v>109.84099999999999</v>
      </c>
      <c r="BZ106" s="4"/>
      <c r="CA106" s="4">
        <v>72.400000000000006</v>
      </c>
      <c r="CB106" s="4">
        <v>45.6</v>
      </c>
      <c r="CC106" s="4">
        <v>59</v>
      </c>
      <c r="CD106" s="4">
        <v>31.53</v>
      </c>
      <c r="CE106" s="4">
        <v>0</v>
      </c>
      <c r="CF106" s="4">
        <v>18692.919999999998</v>
      </c>
      <c r="CG106" s="4"/>
      <c r="CH106" s="14">
        <v>20</v>
      </c>
      <c r="CI106" s="32">
        <v>16</v>
      </c>
      <c r="CJ106" s="4"/>
      <c r="CK106" s="2">
        <v>295</v>
      </c>
      <c r="CL106" s="2">
        <v>178047</v>
      </c>
      <c r="CM106" s="4">
        <v>60.344104585538275</v>
      </c>
      <c r="CN106" s="8">
        <v>0.36420633183529943</v>
      </c>
      <c r="CO106" s="8"/>
      <c r="CP106" s="3">
        <v>37.443157532593602</v>
      </c>
      <c r="CQ106" s="3">
        <v>0</v>
      </c>
      <c r="CR106" s="3">
        <v>2.3473174539367401</v>
      </c>
      <c r="CS106" s="28">
        <v>0</v>
      </c>
      <c r="CT106" s="28">
        <v>61.575787008331602</v>
      </c>
      <c r="CU106" s="28">
        <v>30.081133692069304</v>
      </c>
      <c r="CV106" s="28">
        <v>2.3880184742687898</v>
      </c>
      <c r="CW106" s="28">
        <v>5.6239782577034996</v>
      </c>
      <c r="CX106" s="28">
        <v>0</v>
      </c>
      <c r="CY106" s="28">
        <v>0</v>
      </c>
      <c r="CZ106" s="28">
        <v>22.394392039257401</v>
      </c>
      <c r="DA106" s="28">
        <v>6.0294719909649999</v>
      </c>
      <c r="DB106" s="28">
        <v>25.565179283966899</v>
      </c>
      <c r="DC106" s="28">
        <v>4.3669695908989192</v>
      </c>
      <c r="DD106" s="28">
        <v>6.25100715624174</v>
      </c>
      <c r="DE106" s="28">
        <v>7.88100332180856</v>
      </c>
      <c r="DF106" s="28">
        <v>0</v>
      </c>
      <c r="DG106" s="28">
        <v>36.220912731522702</v>
      </c>
      <c r="DH106" s="28">
        <v>61.575787008331602</v>
      </c>
      <c r="DI106" s="28"/>
      <c r="DJ106" s="3"/>
      <c r="DK106" s="3"/>
      <c r="DL106" s="35"/>
      <c r="DM106" s="3"/>
      <c r="DN106" s="3"/>
      <c r="DO106" s="1"/>
      <c r="DP106" s="28"/>
      <c r="DQ106" t="s">
        <v>296</v>
      </c>
      <c r="DR106">
        <v>8</v>
      </c>
      <c r="DS106">
        <v>11</v>
      </c>
      <c r="DT106" s="28"/>
      <c r="DU106" s="2">
        <v>188841</v>
      </c>
      <c r="DV106" s="43">
        <v>66.5</v>
      </c>
      <c r="DW106" s="43">
        <v>7.9</v>
      </c>
      <c r="DX106" s="43">
        <v>2.2999999999999998</v>
      </c>
      <c r="DY106" s="43">
        <v>4.5</v>
      </c>
      <c r="DZ106" s="43">
        <v>4</v>
      </c>
      <c r="EA106" s="43">
        <v>10.1</v>
      </c>
      <c r="EB106" s="43">
        <v>4.7</v>
      </c>
      <c r="EC10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461.9</v>
      </c>
      <c r="ED106" s="43">
        <v>0.3</v>
      </c>
      <c r="EE106" s="43">
        <v>3.9</v>
      </c>
      <c r="EF106" s="43">
        <v>10.4</v>
      </c>
      <c r="EG106" s="43">
        <v>32.4</v>
      </c>
      <c r="EH106" s="43">
        <v>32.5</v>
      </c>
      <c r="EI106" s="43">
        <v>13</v>
      </c>
      <c r="EJ106" s="43">
        <v>7.5</v>
      </c>
      <c r="EK106" s="2">
        <v>115955</v>
      </c>
      <c r="EL106" s="1">
        <v>0.61403508771929827</v>
      </c>
      <c r="EM106" s="28"/>
      <c r="EN106" s="4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</row>
    <row r="107" spans="1:154" x14ac:dyDescent="0.3">
      <c r="A107" t="s">
        <v>128</v>
      </c>
      <c r="B107" t="s">
        <v>428</v>
      </c>
      <c r="C107" t="s">
        <v>11</v>
      </c>
      <c r="D107" s="2"/>
      <c r="E107" s="2"/>
      <c r="F107" s="2"/>
      <c r="H107" s="2">
        <v>567559</v>
      </c>
      <c r="I107" s="12">
        <v>7.0000000000000001E-3</v>
      </c>
      <c r="K107" s="2">
        <v>366713</v>
      </c>
      <c r="L107" s="51">
        <v>162.16105866127566</v>
      </c>
      <c r="M107" s="51">
        <v>3.3312092565679841</v>
      </c>
      <c r="N107" s="51">
        <v>2261.4122220674162</v>
      </c>
      <c r="O107" s="51"/>
      <c r="P107" s="51"/>
      <c r="Q107" s="2">
        <v>131568</v>
      </c>
      <c r="R107" s="2">
        <v>149199</v>
      </c>
      <c r="S107" s="2">
        <f>Table1113[[#This Row],[Sum of Biden]]+Table1113[[#This Row],[Sum of Trump]]</f>
        <v>280767</v>
      </c>
      <c r="T107" s="2">
        <v>283589</v>
      </c>
      <c r="U107" s="1">
        <f>Table1113[[#This Row],[Total with Other]]/Table1113[[#This Row],[Sum of Population (2020)]]</f>
        <v>0.49966435207617182</v>
      </c>
      <c r="V107" s="1">
        <f>Table1113[[#This Row],[Total with Other]]/(Table1113[[#This Row],[18+]]*Table1113[[#This Row],[Sum of Population (2020)]])</f>
        <v>0.62759812687003169</v>
      </c>
      <c r="W107" s="1">
        <f>Table1113[[#This Row],[Sum of Biden]]/Table1113[[#This Row],[2 Party Vote]]</f>
        <v>0.46860207930419173</v>
      </c>
      <c r="X107" s="1">
        <f>Table1113[[#This Row],[Sum of Trump]]/Table1113[[#This Row],[2 Party Vote]]</f>
        <v>0.53139792069580827</v>
      </c>
      <c r="Y107" s="1">
        <f>Table1113[[#This Row],[Trump %]]-Table1113[[#This Row],[Biden %]]</f>
        <v>6.2795841391616536E-2</v>
      </c>
      <c r="Z107" s="1">
        <v>1.1599999999999999E-2</v>
      </c>
      <c r="AB107" s="1">
        <v>0.792326436546685</v>
      </c>
      <c r="AC107" s="1">
        <v>0.11583993910765224</v>
      </c>
      <c r="AD107" s="1">
        <v>3.8163433228968265E-2</v>
      </c>
      <c r="AE107" s="1">
        <v>1.9094050133994879E-2</v>
      </c>
      <c r="AF107" s="1">
        <v>1.0624446092829115E-3</v>
      </c>
      <c r="AG107" s="1">
        <v>1.6914541043310034E-4</v>
      </c>
      <c r="AH107" s="1">
        <v>3.2648588076305725E-3</v>
      </c>
      <c r="AI107" s="1">
        <v>3.0079692155353013E-2</v>
      </c>
      <c r="AJ10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1.3223996253422681</v>
      </c>
      <c r="AK10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1.3203545398526022</v>
      </c>
      <c r="AL107" s="4"/>
      <c r="AM107" s="1">
        <v>5.2234217059371799E-2</v>
      </c>
      <c r="AN107" s="1">
        <v>0.102785789671206</v>
      </c>
      <c r="AO107" s="1">
        <v>4.8826641811688297E-2</v>
      </c>
      <c r="AP107" s="1">
        <f>SUM(Table1113[[#This Row],[0 to 5]:[14 to 17]])</f>
        <v>0.20384664854226611</v>
      </c>
      <c r="AQ107" s="1">
        <v>0.79615335145773392</v>
      </c>
      <c r="AR107" s="1">
        <v>8.5110094280946999E-2</v>
      </c>
      <c r="AS107" s="1">
        <v>0.24097935192640765</v>
      </c>
      <c r="AT107" s="1">
        <v>0.27069961008459031</v>
      </c>
      <c r="AU107" s="1">
        <v>0.19936429516578894</v>
      </c>
      <c r="AV107" s="38">
        <v>42.3</v>
      </c>
      <c r="AX107" s="2">
        <v>36403</v>
      </c>
      <c r="AY107" s="2">
        <v>151583</v>
      </c>
      <c r="AZ107" s="2">
        <v>107257</v>
      </c>
      <c r="BA107" s="2">
        <v>100233</v>
      </c>
      <c r="BB107" s="2">
        <f>SUM(Table1113[[#This Row],[Sum of Less than a high school diploma]:[Sum of Bachelor''s degree or higher]])</f>
        <v>395476</v>
      </c>
      <c r="BC107" s="1">
        <f>Table1113[[#This Row],[Sum of Less than a high school diploma]]/Table1113[[#This Row],[Sum]]</f>
        <v>9.2048569318997867E-2</v>
      </c>
      <c r="BD107" s="1">
        <f>Table1113[[#This Row],[Sum of High school diploma only]]/Table1113[[#This Row],[Sum]]</f>
        <v>0.38329253861169832</v>
      </c>
      <c r="BE107" s="1">
        <f>Table1113[[#This Row],[Sum of Some college or associate''s degree]]/Table1113[[#This Row],[Sum]]</f>
        <v>0.27120988378561534</v>
      </c>
      <c r="BF107" s="1">
        <f>Table1113[[#This Row],[Sum of Bachelor''s degree or higher]]/Table1113[[#This Row],[Sum]]</f>
        <v>0.25344900828368849</v>
      </c>
      <c r="BG10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2.6860593310339942</v>
      </c>
      <c r="BH107" s="4"/>
      <c r="BI107" s="2">
        <v>257566</v>
      </c>
      <c r="BJ107" s="8">
        <v>0.45381361232929085</v>
      </c>
      <c r="BK107" s="7">
        <v>4</v>
      </c>
      <c r="BL107" s="7">
        <v>22.8</v>
      </c>
      <c r="BM107" s="38">
        <v>89.7</v>
      </c>
      <c r="BN107" s="38">
        <v>79.400000000000006</v>
      </c>
      <c r="BO107" s="38">
        <v>10.3</v>
      </c>
      <c r="BP107" s="38">
        <v>0.9</v>
      </c>
      <c r="BQ107" s="38">
        <v>2.9</v>
      </c>
      <c r="BR107" s="38">
        <v>0.2</v>
      </c>
      <c r="BS107" s="38">
        <v>0.8</v>
      </c>
      <c r="BT107" s="7">
        <v>5.5</v>
      </c>
      <c r="BU107" s="4"/>
      <c r="BV107" s="2">
        <v>23974142</v>
      </c>
      <c r="BW107" s="4">
        <v>42.240792587202385</v>
      </c>
      <c r="BX107" s="2">
        <v>51246</v>
      </c>
      <c r="BY107" s="4">
        <v>93.018000000000001</v>
      </c>
      <c r="BZ107" s="4"/>
      <c r="CA107" s="4">
        <v>61</v>
      </c>
      <c r="CB107" s="4">
        <v>41.6</v>
      </c>
      <c r="CC107" s="4">
        <v>51.3</v>
      </c>
      <c r="CD107" s="4">
        <v>38.72</v>
      </c>
      <c r="CE107" s="4">
        <v>45.1</v>
      </c>
      <c r="CF107" s="4">
        <v>14137.03</v>
      </c>
      <c r="CG107" s="4"/>
      <c r="CH107" s="14">
        <v>202</v>
      </c>
      <c r="CI107" s="32">
        <v>98</v>
      </c>
      <c r="CJ107" s="4"/>
      <c r="CK107" s="2">
        <v>606</v>
      </c>
      <c r="CL107" s="2">
        <v>311713</v>
      </c>
      <c r="CM107" s="4">
        <v>106.77304033589459</v>
      </c>
      <c r="CN107" s="8">
        <v>0.54921690960763547</v>
      </c>
      <c r="CO107" s="8"/>
      <c r="CP107" s="3">
        <v>16.628337011025156</v>
      </c>
      <c r="CQ107" s="3">
        <v>0</v>
      </c>
      <c r="CR107" s="3">
        <v>0</v>
      </c>
      <c r="CS107" s="28">
        <v>34.594833794562994</v>
      </c>
      <c r="CT107" s="28">
        <v>0</v>
      </c>
      <c r="CU107" s="28">
        <v>4.180543354691717</v>
      </c>
      <c r="CV107" s="28">
        <v>5.6887077983650318</v>
      </c>
      <c r="CW107" s="28">
        <v>10.121474903508462</v>
      </c>
      <c r="CX107" s="28">
        <v>4.2923851654378273</v>
      </c>
      <c r="CY107" s="28">
        <v>14.924365823277416</v>
      </c>
      <c r="CZ107" s="28">
        <v>16.661086772268039</v>
      </c>
      <c r="DA107" s="28">
        <v>23.303877281888781</v>
      </c>
      <c r="DB107" s="28">
        <v>26.68251297168916</v>
      </c>
      <c r="DC107" s="28">
        <v>14.49155310772894</v>
      </c>
      <c r="DD107" s="28">
        <v>22.630323057509528</v>
      </c>
      <c r="DE107" s="28">
        <v>0</v>
      </c>
      <c r="DF107" s="28">
        <v>0</v>
      </c>
      <c r="DG107" s="28">
        <v>3.181256110285914</v>
      </c>
      <c r="DH107" s="28">
        <v>0</v>
      </c>
      <c r="DI107" s="28"/>
      <c r="DJ107" s="3"/>
      <c r="DK107" s="3"/>
      <c r="DL107" s="35"/>
      <c r="DM107" s="3"/>
      <c r="DN107" s="3"/>
      <c r="DO107" s="1"/>
      <c r="DP107" s="28"/>
      <c r="DQ107" t="s">
        <v>298</v>
      </c>
      <c r="DR107">
        <v>109</v>
      </c>
      <c r="DS107">
        <v>219</v>
      </c>
      <c r="DT107" s="28"/>
      <c r="DU107" s="2">
        <v>229373</v>
      </c>
      <c r="DV107" s="43">
        <v>66.599999999999994</v>
      </c>
      <c r="DW107" s="43">
        <v>10.199999999999999</v>
      </c>
      <c r="DX107" s="43">
        <v>6.5</v>
      </c>
      <c r="DY107" s="43">
        <v>5.7</v>
      </c>
      <c r="DZ107" s="43">
        <v>2.7</v>
      </c>
      <c r="EA107" s="43">
        <v>5.4</v>
      </c>
      <c r="EB107" s="43">
        <v>2.8</v>
      </c>
      <c r="EC10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548.70000000000005</v>
      </c>
      <c r="ED107" s="43">
        <v>0.1</v>
      </c>
      <c r="EE107" s="43">
        <v>2.7</v>
      </c>
      <c r="EF107" s="43">
        <v>6.2</v>
      </c>
      <c r="EG107" s="43">
        <v>15.9</v>
      </c>
      <c r="EH107" s="43">
        <v>23.3</v>
      </c>
      <c r="EI107" s="43">
        <v>18.8</v>
      </c>
      <c r="EJ107" s="43">
        <v>33.1</v>
      </c>
      <c r="EK107" s="2">
        <v>154004</v>
      </c>
      <c r="EL107" s="1">
        <v>0.67141293875041963</v>
      </c>
      <c r="EM107" s="28"/>
      <c r="EN107" s="4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</row>
    <row r="108" spans="1:154" x14ac:dyDescent="0.3">
      <c r="A108" t="s">
        <v>109</v>
      </c>
      <c r="B108" t="s">
        <v>430</v>
      </c>
      <c r="C108" t="s">
        <v>25</v>
      </c>
      <c r="D108" s="2"/>
      <c r="E108" s="2"/>
      <c r="F108" s="2"/>
      <c r="H108" s="2">
        <v>585784</v>
      </c>
      <c r="I108" s="12">
        <v>0.13800000000000001</v>
      </c>
      <c r="K108" s="2">
        <v>447279</v>
      </c>
      <c r="L108" s="51">
        <v>171.67295871641105</v>
      </c>
      <c r="M108" s="51">
        <v>2.200620234533905</v>
      </c>
      <c r="N108" s="51">
        <v>2605.4132423899468</v>
      </c>
      <c r="O108" s="51"/>
      <c r="P108" s="51"/>
      <c r="Q108" s="2">
        <v>143604</v>
      </c>
      <c r="R108" s="2">
        <v>168384</v>
      </c>
      <c r="S108" s="2">
        <f>Table1113[[#This Row],[Sum of Biden]]+Table1113[[#This Row],[Sum of Trump]]</f>
        <v>311988</v>
      </c>
      <c r="T108" s="2">
        <v>323860</v>
      </c>
      <c r="U108" s="1">
        <f>Table1113[[#This Row],[Total with Other]]/Table1113[[#This Row],[Sum of Population (2020)]]</f>
        <v>0.55286590279010694</v>
      </c>
      <c r="V108" s="1">
        <f>Table1113[[#This Row],[Total with Other]]/(Table1113[[#This Row],[18+]]*Table1113[[#This Row],[Sum of Population (2020)]])</f>
        <v>0.70918507001850373</v>
      </c>
      <c r="W108" s="1">
        <f>Table1113[[#This Row],[Sum of Biden]]/Table1113[[#This Row],[2 Party Vote]]</f>
        <v>0.46028693411285049</v>
      </c>
      <c r="X108" s="1">
        <f>Table1113[[#This Row],[Sum of Trump]]/Table1113[[#This Row],[2 Party Vote]]</f>
        <v>0.53971306588714951</v>
      </c>
      <c r="Y108" s="1">
        <f>Table1113[[#This Row],[Trump %]]-Table1113[[#This Row],[Biden %]]</f>
        <v>7.9426131774299025E-2</v>
      </c>
      <c r="Z108" s="1">
        <v>0.192</v>
      </c>
      <c r="AB108" s="1">
        <v>0.80324488207257283</v>
      </c>
      <c r="AC108" s="1">
        <v>6.322296273028967E-2</v>
      </c>
      <c r="AD108" s="1">
        <v>1.8141499255698346E-2</v>
      </c>
      <c r="AE108" s="1">
        <v>2.1653032517105281E-2</v>
      </c>
      <c r="AF108" s="1">
        <v>1.6081012796525681E-2</v>
      </c>
      <c r="AG108" s="1">
        <v>7.3166901110306871E-3</v>
      </c>
      <c r="AH108" s="1">
        <v>5.0052579107657431E-3</v>
      </c>
      <c r="AI108" s="1">
        <v>6.533466260601177E-2</v>
      </c>
      <c r="AJ10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1.2562578945366392</v>
      </c>
      <c r="AK10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1.2743131539999337</v>
      </c>
      <c r="AL108" s="4"/>
      <c r="AM108" s="1">
        <v>5.7396583040847819E-2</v>
      </c>
      <c r="AN108" s="1">
        <v>0.1129699684525354</v>
      </c>
      <c r="AO108" s="1">
        <v>5.0054286221542413E-2</v>
      </c>
      <c r="AP108" s="1">
        <f>SUM(Table1113[[#This Row],[0 to 5]:[14 to 17]])</f>
        <v>0.22042083771492565</v>
      </c>
      <c r="AQ108" s="1">
        <v>0.7795791622850744</v>
      </c>
      <c r="AR108" s="1">
        <v>8.8341436433907378E-2</v>
      </c>
      <c r="AS108" s="1">
        <v>0.27300677382789562</v>
      </c>
      <c r="AT108" s="1">
        <v>0.24803681903227129</v>
      </c>
      <c r="AU108" s="1">
        <v>0.17019413299100009</v>
      </c>
      <c r="AV108" s="38">
        <v>38.4</v>
      </c>
      <c r="AX108" s="2">
        <v>23517</v>
      </c>
      <c r="AY108" s="2">
        <v>91798</v>
      </c>
      <c r="AZ108" s="2">
        <v>151329</v>
      </c>
      <c r="BA108" s="2">
        <v>118013</v>
      </c>
      <c r="BB108" s="2">
        <f>SUM(Table1113[[#This Row],[Sum of Less than a high school diploma]:[Sum of Bachelor''s degree or higher]])</f>
        <v>384657</v>
      </c>
      <c r="BC108" s="1">
        <f>Table1113[[#This Row],[Sum of Less than a high school diploma]]/Table1113[[#This Row],[Sum]]</f>
        <v>6.1137584913312379E-2</v>
      </c>
      <c r="BD108" s="1">
        <f>Table1113[[#This Row],[Sum of High school diploma only]]/Table1113[[#This Row],[Sum]]</f>
        <v>0.23864897818056086</v>
      </c>
      <c r="BE108" s="1">
        <f>Table1113[[#This Row],[Sum of Some college or associate''s degree]]/Table1113[[#This Row],[Sum]]</f>
        <v>0.39341283273149846</v>
      </c>
      <c r="BF108" s="1">
        <f>Table1113[[#This Row],[Sum of Bachelor''s degree or higher]]/Table1113[[#This Row],[Sum]]</f>
        <v>0.30680060417462829</v>
      </c>
      <c r="BG10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2.9458764561674426</v>
      </c>
      <c r="BH108" s="4"/>
      <c r="BI108" s="2">
        <v>253022</v>
      </c>
      <c r="BJ108" s="8">
        <v>0.43193736940578781</v>
      </c>
      <c r="BK108" s="7">
        <v>5.4</v>
      </c>
      <c r="BL108" s="7">
        <v>22.5</v>
      </c>
      <c r="BM108" s="38">
        <v>85.6</v>
      </c>
      <c r="BN108" s="38">
        <v>76.2</v>
      </c>
      <c r="BO108" s="38">
        <v>9.4</v>
      </c>
      <c r="BP108" s="38">
        <v>2.2999999999999998</v>
      </c>
      <c r="BQ108" s="38">
        <v>2.7</v>
      </c>
      <c r="BR108" s="38">
        <v>0.4</v>
      </c>
      <c r="BS108" s="38">
        <v>1</v>
      </c>
      <c r="BT108" s="7">
        <v>8</v>
      </c>
      <c r="BU108" s="4"/>
      <c r="BV108" s="2">
        <v>24269344</v>
      </c>
      <c r="BW108" s="4">
        <v>41.430534121792334</v>
      </c>
      <c r="BX108" s="2">
        <v>49449</v>
      </c>
      <c r="BY108" s="4">
        <v>98.307000000000002</v>
      </c>
      <c r="BZ108" s="4"/>
      <c r="CA108" s="4">
        <v>58</v>
      </c>
      <c r="CB108" s="4">
        <v>39.200000000000003</v>
      </c>
      <c r="CC108" s="4">
        <v>48.6</v>
      </c>
      <c r="CD108" s="4">
        <v>16.45</v>
      </c>
      <c r="CE108" s="4">
        <v>45.4</v>
      </c>
      <c r="CF108" s="4">
        <v>14351.3</v>
      </c>
      <c r="CG108" s="4"/>
      <c r="CH108" s="14">
        <v>123</v>
      </c>
      <c r="CI108" s="32">
        <v>72</v>
      </c>
      <c r="CJ108" s="4"/>
      <c r="CK108" s="2">
        <v>520</v>
      </c>
      <c r="CL108" s="2">
        <v>243966</v>
      </c>
      <c r="CM108" s="4">
        <v>88.769922019037736</v>
      </c>
      <c r="CN108" s="8">
        <v>0.41647774606339538</v>
      </c>
      <c r="CO108" s="8"/>
      <c r="CP108" s="3">
        <v>11.546173248011948</v>
      </c>
      <c r="CQ108" s="3">
        <v>12.843785055906343</v>
      </c>
      <c r="CR108" s="3">
        <v>0</v>
      </c>
      <c r="CS108" s="28">
        <v>53.536194363014189</v>
      </c>
      <c r="CT108" s="28">
        <v>5.4599194711627268</v>
      </c>
      <c r="CU108" s="28">
        <v>9.2509386730420875</v>
      </c>
      <c r="CV108" s="28">
        <v>6.007356270785742</v>
      </c>
      <c r="CW108" s="28">
        <v>0</v>
      </c>
      <c r="CX108" s="28">
        <v>0</v>
      </c>
      <c r="CY108" s="28">
        <v>22.058911135044298</v>
      </c>
      <c r="CZ108" s="28">
        <v>12.131479499672695</v>
      </c>
      <c r="DA108" s="28">
        <v>8.6097779009029463</v>
      </c>
      <c r="DB108" s="28">
        <v>8.2188441692896621</v>
      </c>
      <c r="DC108" s="28">
        <v>9.8470250419670542</v>
      </c>
      <c r="DD108" s="28">
        <v>11.751582871448708</v>
      </c>
      <c r="DE108" s="28">
        <v>0</v>
      </c>
      <c r="DF108" s="28">
        <v>0</v>
      </c>
      <c r="DG108" s="28">
        <v>13.926041258227206</v>
      </c>
      <c r="DH108" s="28">
        <v>5.4599194711627268</v>
      </c>
      <c r="DI108" s="28"/>
      <c r="DJ108" s="3">
        <v>307.39999999999998</v>
      </c>
      <c r="DK108" s="3">
        <v>382.1</v>
      </c>
      <c r="DL108" s="35">
        <v>423.9</v>
      </c>
      <c r="DM108" s="3">
        <v>389.4</v>
      </c>
      <c r="DN108" s="1">
        <v>0.27482896909648502</v>
      </c>
      <c r="DO108" s="1">
        <v>1E-3</v>
      </c>
      <c r="DP108" s="28"/>
      <c r="DQ108" t="s">
        <v>298</v>
      </c>
      <c r="DR108">
        <v>74</v>
      </c>
      <c r="DS108">
        <v>127</v>
      </c>
      <c r="DT108" s="28"/>
      <c r="DU108" s="2">
        <v>227862</v>
      </c>
      <c r="DV108" s="43">
        <v>66.900000000000006</v>
      </c>
      <c r="DW108" s="43">
        <v>3.3</v>
      </c>
      <c r="DX108" s="43">
        <v>2.2000000000000002</v>
      </c>
      <c r="DY108" s="43">
        <v>2.7</v>
      </c>
      <c r="DZ108" s="43">
        <v>3.9</v>
      </c>
      <c r="EA108" s="43">
        <v>14.5</v>
      </c>
      <c r="EB108" s="43">
        <v>6.5</v>
      </c>
      <c r="EC10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466.00000000000006</v>
      </c>
      <c r="ED108" s="43">
        <v>0.2</v>
      </c>
      <c r="EE108" s="43">
        <v>8.4</v>
      </c>
      <c r="EF108" s="43">
        <v>13.5</v>
      </c>
      <c r="EG108" s="43">
        <v>23.9</v>
      </c>
      <c r="EH108" s="43">
        <v>24.5</v>
      </c>
      <c r="EI108" s="43">
        <v>16.100000000000001</v>
      </c>
      <c r="EJ108" s="43">
        <v>13.4</v>
      </c>
      <c r="EK108" s="2">
        <v>147705</v>
      </c>
      <c r="EL108" s="1">
        <v>0.64822129183453148</v>
      </c>
      <c r="EM108" s="28"/>
      <c r="EN108" s="4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</row>
    <row r="109" spans="1:154" x14ac:dyDescent="0.3">
      <c r="A109" t="s">
        <v>67</v>
      </c>
      <c r="B109" t="s">
        <v>431</v>
      </c>
      <c r="C109" t="s">
        <v>22</v>
      </c>
      <c r="D109" s="2"/>
      <c r="E109" s="2"/>
      <c r="F109" s="2"/>
      <c r="H109" s="2">
        <v>699162</v>
      </c>
      <c r="I109" s="12">
        <v>8.9999999999999993E-3</v>
      </c>
      <c r="K109" s="2">
        <v>442145</v>
      </c>
      <c r="L109" s="51">
        <v>201.76708309073246</v>
      </c>
      <c r="M109" s="51">
        <v>6.5654060945456116</v>
      </c>
      <c r="N109" s="51">
        <v>2191.3633940040272</v>
      </c>
      <c r="O109" s="51"/>
      <c r="P109" s="51"/>
      <c r="Q109" s="2">
        <v>219340</v>
      </c>
      <c r="R109" s="2">
        <v>120800</v>
      </c>
      <c r="S109" s="2">
        <f>Table1113[[#This Row],[Sum of Biden]]+Table1113[[#This Row],[Sum of Trump]]</f>
        <v>340140</v>
      </c>
      <c r="T109" s="2">
        <v>348489</v>
      </c>
      <c r="U109" s="1">
        <f>Table1113[[#This Row],[Total with Other]]/Table1113[[#This Row],[Sum of Population (2020)]]</f>
        <v>0.49843813021874761</v>
      </c>
      <c r="V109" s="1">
        <f>Table1113[[#This Row],[Total with Other]]/(Table1113[[#This Row],[18+]]*Table1113[[#This Row],[Sum of Population (2020)]])</f>
        <v>0.61862318711945041</v>
      </c>
      <c r="W109" s="1">
        <f>Table1113[[#This Row],[Sum of Biden]]/Table1113[[#This Row],[2 Party Vote]]</f>
        <v>0.64485211971541134</v>
      </c>
      <c r="X109" s="1">
        <f>Table1113[[#This Row],[Sum of Trump]]/Table1113[[#This Row],[2 Party Vote]]</f>
        <v>0.35514788028458871</v>
      </c>
      <c r="Y109" s="1">
        <f>Table1113[[#This Row],[Trump %]]-Table1113[[#This Row],[Biden %]]</f>
        <v>-0.28970423943082263</v>
      </c>
      <c r="Z109" s="1">
        <v>0.33460000000000001</v>
      </c>
      <c r="AB109" s="1">
        <v>0.66866620325475357</v>
      </c>
      <c r="AC109" s="1">
        <v>0.19528092201807307</v>
      </c>
      <c r="AD109" s="1">
        <v>5.9086449206335587E-2</v>
      </c>
      <c r="AE109" s="1">
        <v>3.4378298591742684E-2</v>
      </c>
      <c r="AF109" s="1">
        <v>1.4088294272285966E-3</v>
      </c>
      <c r="AG109" s="1">
        <v>3.3611666537941136E-4</v>
      </c>
      <c r="AH109" s="1">
        <v>4.3337595578707084E-3</v>
      </c>
      <c r="AI109" s="1">
        <v>3.6509421278616401E-2</v>
      </c>
      <c r="AJ10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1.4674858448371557</v>
      </c>
      <c r="AK10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1.4648761521252198</v>
      </c>
      <c r="AL109" s="4"/>
      <c r="AM109" s="1">
        <v>4.7170755847714838E-2</v>
      </c>
      <c r="AN109" s="1">
        <v>9.8646665579651072E-2</v>
      </c>
      <c r="AO109" s="1">
        <v>4.8460871729298791E-2</v>
      </c>
      <c r="AP109" s="1">
        <f>SUM(Table1113[[#This Row],[0 to 5]:[14 to 17]])</f>
        <v>0.19427829315666473</v>
      </c>
      <c r="AQ109" s="1">
        <v>0.80572170684333533</v>
      </c>
      <c r="AR109" s="1">
        <v>0.12674458852168738</v>
      </c>
      <c r="AS109" s="1">
        <v>0.24023330787428379</v>
      </c>
      <c r="AT109" s="1">
        <v>0.25897288468194779</v>
      </c>
      <c r="AU109" s="1">
        <v>0.17977092576541631</v>
      </c>
      <c r="AV109" s="38">
        <v>39.5</v>
      </c>
      <c r="AX109" s="2">
        <v>53695</v>
      </c>
      <c r="AY109" s="2">
        <v>133315</v>
      </c>
      <c r="AZ109" s="2">
        <v>128216</v>
      </c>
      <c r="BA109" s="2">
        <v>156841</v>
      </c>
      <c r="BB109" s="2">
        <f>SUM(Table1113[[#This Row],[Sum of Less than a high school diploma]:[Sum of Bachelor''s degree or higher]])</f>
        <v>472067</v>
      </c>
      <c r="BC109" s="1">
        <f>Table1113[[#This Row],[Sum of Less than a high school diploma]]/Table1113[[#This Row],[Sum]]</f>
        <v>0.11374444729243942</v>
      </c>
      <c r="BD109" s="1">
        <f>Table1113[[#This Row],[Sum of High school diploma only]]/Table1113[[#This Row],[Sum]]</f>
        <v>0.28240694647158138</v>
      </c>
      <c r="BE109" s="1">
        <f>Table1113[[#This Row],[Sum of Some college or associate''s degree]]/Table1113[[#This Row],[Sum]]</f>
        <v>0.27160551362412538</v>
      </c>
      <c r="BF109" s="1">
        <f>Table1113[[#This Row],[Sum of Bachelor''s degree or higher]]/Table1113[[#This Row],[Sum]]</f>
        <v>0.33224309261185381</v>
      </c>
      <c r="BG10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2.8223472515553936</v>
      </c>
      <c r="BH109" s="4"/>
      <c r="BI109" s="2">
        <v>328928</v>
      </c>
      <c r="BJ109" s="8">
        <v>0.4704603511060384</v>
      </c>
      <c r="BK109" s="7">
        <v>6.8000000000000007</v>
      </c>
      <c r="BL109" s="7">
        <v>23.3</v>
      </c>
      <c r="BM109" s="38">
        <v>85.3</v>
      </c>
      <c r="BN109" s="38">
        <v>77.8</v>
      </c>
      <c r="BO109" s="38">
        <v>7.5</v>
      </c>
      <c r="BP109" s="38">
        <v>2.1</v>
      </c>
      <c r="BQ109" s="38">
        <v>4.2</v>
      </c>
      <c r="BR109" s="38">
        <v>0.5</v>
      </c>
      <c r="BS109" s="38">
        <v>1</v>
      </c>
      <c r="BT109" s="7">
        <v>7</v>
      </c>
      <c r="BU109" s="4"/>
      <c r="BV109" s="2">
        <v>28961332</v>
      </c>
      <c r="BW109" s="4">
        <v>41.422920582068251</v>
      </c>
      <c r="BX109" s="2">
        <v>57843</v>
      </c>
      <c r="BY109" s="4">
        <v>97.942999999999998</v>
      </c>
      <c r="BZ109" s="4"/>
      <c r="CA109" s="4">
        <v>59.3</v>
      </c>
      <c r="CB109" s="4">
        <v>37.1</v>
      </c>
      <c r="CC109" s="4">
        <v>48.2</v>
      </c>
      <c r="CD109" s="4">
        <v>46.59</v>
      </c>
      <c r="CE109" s="4">
        <v>36.5</v>
      </c>
      <c r="CF109" s="4">
        <v>14495.76</v>
      </c>
      <c r="CG109" s="4"/>
      <c r="CH109" s="14">
        <v>131</v>
      </c>
      <c r="CI109" s="32">
        <v>75</v>
      </c>
      <c r="CJ109" s="4"/>
      <c r="CK109" s="2">
        <v>522</v>
      </c>
      <c r="CL109" s="2">
        <v>275324</v>
      </c>
      <c r="CM109" s="4">
        <v>74.660808224703288</v>
      </c>
      <c r="CN109" s="8">
        <v>0.39379142459115341</v>
      </c>
      <c r="CO109" s="8"/>
      <c r="CP109" s="3">
        <v>12.371275780079676</v>
      </c>
      <c r="CQ109" s="3">
        <v>0</v>
      </c>
      <c r="CR109" s="3">
        <v>0</v>
      </c>
      <c r="CS109" s="28">
        <v>17.967110220839</v>
      </c>
      <c r="CT109" s="28">
        <v>15.92925416199159</v>
      </c>
      <c r="CU109" s="28">
        <v>6.7039504911309837</v>
      </c>
      <c r="CV109" s="28">
        <v>7.6884188050041464</v>
      </c>
      <c r="CW109" s="28">
        <v>7.7535751139624578</v>
      </c>
      <c r="CX109" s="28">
        <v>9.0302955240742087</v>
      </c>
      <c r="CY109" s="28">
        <v>19.980120670387535</v>
      </c>
      <c r="CZ109" s="28">
        <v>14.109234575084237</v>
      </c>
      <c r="DA109" s="28">
        <v>19.144347574946202</v>
      </c>
      <c r="DB109" s="28">
        <v>13.647379868659849</v>
      </c>
      <c r="DC109" s="28">
        <v>12.914084729673643</v>
      </c>
      <c r="DD109" s="28">
        <v>21.358755078070644</v>
      </c>
      <c r="DE109" s="28">
        <v>0</v>
      </c>
      <c r="DF109" s="28">
        <v>0</v>
      </c>
      <c r="DG109" s="28">
        <v>5.3694264250983039</v>
      </c>
      <c r="DH109" s="28">
        <v>15.92925416199159</v>
      </c>
      <c r="DI109" s="28"/>
      <c r="DJ109" s="3">
        <v>249</v>
      </c>
      <c r="DK109" s="3">
        <v>287.5</v>
      </c>
      <c r="DL109" s="35">
        <v>318.10000000000002</v>
      </c>
      <c r="DM109" s="3">
        <v>318.60000000000002</v>
      </c>
      <c r="DN109" s="1">
        <v>0.2172272870166615</v>
      </c>
      <c r="DO109" s="1">
        <v>9.6000000000000002E-2</v>
      </c>
      <c r="DP109" s="28"/>
      <c r="DQ109" t="s">
        <v>297</v>
      </c>
      <c r="DR109">
        <v>43</v>
      </c>
      <c r="DS109">
        <v>68</v>
      </c>
      <c r="DT109" s="28"/>
      <c r="DU109" s="2">
        <v>275004</v>
      </c>
      <c r="DV109" s="43">
        <v>58.9</v>
      </c>
      <c r="DW109" s="43">
        <v>4.5999999999999996</v>
      </c>
      <c r="DX109" s="43">
        <v>10.7</v>
      </c>
      <c r="DY109" s="43">
        <v>7.7</v>
      </c>
      <c r="DZ109" s="43">
        <v>6.4</v>
      </c>
      <c r="EA109" s="43">
        <v>10.3</v>
      </c>
      <c r="EB109" s="43">
        <v>1.4</v>
      </c>
      <c r="EC10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542.1</v>
      </c>
      <c r="ED109" s="43">
        <v>0.1</v>
      </c>
      <c r="EE109" s="43">
        <v>2.5</v>
      </c>
      <c r="EF109" s="43">
        <v>5.3</v>
      </c>
      <c r="EG109" s="43">
        <v>18.399999999999999</v>
      </c>
      <c r="EH109" s="43">
        <v>23.3</v>
      </c>
      <c r="EI109" s="43">
        <v>21.8</v>
      </c>
      <c r="EJ109" s="43">
        <v>28.6</v>
      </c>
      <c r="EK109" s="2">
        <v>174950</v>
      </c>
      <c r="EL109" s="1">
        <v>0.63617256476269435</v>
      </c>
      <c r="EM109" s="28"/>
      <c r="EN109" s="4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</row>
    <row r="110" spans="1:154" x14ac:dyDescent="0.3">
      <c r="A110" t="s">
        <v>87</v>
      </c>
      <c r="B110" t="s">
        <v>431</v>
      </c>
      <c r="C110" t="s">
        <v>28</v>
      </c>
      <c r="E110" s="2"/>
      <c r="F110" s="2"/>
      <c r="H110" s="2">
        <v>475432</v>
      </c>
      <c r="I110" s="12">
        <v>8.8700000000000001E-2</v>
      </c>
      <c r="K110" s="2">
        <v>282651</v>
      </c>
      <c r="L110" s="51">
        <v>134.33443707075091</v>
      </c>
      <c r="M110" s="51">
        <v>0.10610975803748898</v>
      </c>
      <c r="N110" s="51">
        <v>2104.0844489573001</v>
      </c>
      <c r="O110" s="51"/>
      <c r="P110" s="51"/>
      <c r="Q110" s="2">
        <v>74037</v>
      </c>
      <c r="R110" s="2">
        <v>151899</v>
      </c>
      <c r="S110" s="2">
        <f>Table1113[[#This Row],[Sum of Biden]]+Table1113[[#This Row],[Sum of Trump]]</f>
        <v>225936</v>
      </c>
      <c r="T110" s="2">
        <v>230586</v>
      </c>
      <c r="U110" s="1">
        <f>Table1113[[#This Row],[Total with Other]]/Table1113[[#This Row],[Sum of Population (2020)]]</f>
        <v>0.48500311295831999</v>
      </c>
      <c r="V110" s="1">
        <f>Table1113[[#This Row],[Total with Other]]/(Table1113[[#This Row],[18+]]*Table1113[[#This Row],[Sum of Population (2020)]])</f>
        <v>0.62644599359932185</v>
      </c>
      <c r="W110" s="1">
        <f>Table1113[[#This Row],[Sum of Biden]]/Table1113[[#This Row],[2 Party Vote]]</f>
        <v>0.32769014234119398</v>
      </c>
      <c r="X110" s="1">
        <f>Table1113[[#This Row],[Sum of Trump]]/Table1113[[#This Row],[2 Party Vote]]</f>
        <v>0.67230985765880602</v>
      </c>
      <c r="Y110" s="1">
        <f>Table1113[[#This Row],[Trump %]]-Table1113[[#This Row],[Biden %]]</f>
        <v>0.34461971531761204</v>
      </c>
      <c r="Z110" s="1">
        <v>-0.15390000000000001</v>
      </c>
      <c r="AB110" s="1">
        <v>0.85296950983526565</v>
      </c>
      <c r="AC110" s="1">
        <v>4.0605175924212082E-2</v>
      </c>
      <c r="AD110" s="1">
        <v>2.3271466792306787E-2</v>
      </c>
      <c r="AE110" s="1">
        <v>1.4940096585841929E-2</v>
      </c>
      <c r="AF110" s="1">
        <v>5.7379393898601694E-3</v>
      </c>
      <c r="AG110" s="1">
        <v>9.9067795184169349E-4</v>
      </c>
      <c r="AH110" s="1">
        <v>3.2202291810395599E-3</v>
      </c>
      <c r="AI110" s="1">
        <v>5.8264904339632169E-2</v>
      </c>
      <c r="AJ11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1.2018094882116468</v>
      </c>
      <c r="AK11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1.2052736011050846</v>
      </c>
      <c r="AL110" s="4"/>
      <c r="AM110" s="1">
        <v>6.0568072826397888E-2</v>
      </c>
      <c r="AN110" s="1">
        <v>0.11415933298557943</v>
      </c>
      <c r="AO110" s="1">
        <v>5.1058826498847361E-2</v>
      </c>
      <c r="AP110" s="1">
        <f>SUM(Table1113[[#This Row],[0 to 5]:[14 to 17]])</f>
        <v>0.22578623231082467</v>
      </c>
      <c r="AQ110" s="1">
        <v>0.77421376768917527</v>
      </c>
      <c r="AR110" s="1">
        <v>0.11440752831109391</v>
      </c>
      <c r="AS110" s="1">
        <v>0.25525837554056102</v>
      </c>
      <c r="AT110" s="1">
        <v>0.23859353177741507</v>
      </c>
      <c r="AU110" s="1">
        <v>0.16595433206010535</v>
      </c>
      <c r="AV110" s="38">
        <v>37.200000000000003</v>
      </c>
      <c r="AX110" s="2">
        <v>25851</v>
      </c>
      <c r="AY110" s="2">
        <v>93327</v>
      </c>
      <c r="AZ110" s="2">
        <v>100164</v>
      </c>
      <c r="BA110" s="2">
        <v>88289</v>
      </c>
      <c r="BB110" s="2">
        <f>SUM(Table1113[[#This Row],[Sum of Less than a high school diploma]:[Sum of Bachelor''s degree or higher]])</f>
        <v>307631</v>
      </c>
      <c r="BC110" s="1">
        <f>Table1113[[#This Row],[Sum of Less than a high school diploma]]/Table1113[[#This Row],[Sum]]</f>
        <v>8.403249347432476E-2</v>
      </c>
      <c r="BD110" s="1">
        <f>Table1113[[#This Row],[Sum of High school diploma only]]/Table1113[[#This Row],[Sum]]</f>
        <v>0.3033731971095241</v>
      </c>
      <c r="BE110" s="1">
        <f>Table1113[[#This Row],[Sum of Some college or associate''s degree]]/Table1113[[#This Row],[Sum]]</f>
        <v>0.32559787537666879</v>
      </c>
      <c r="BF110" s="1">
        <f>Table1113[[#This Row],[Sum of Bachelor''s degree or higher]]/Table1113[[#This Row],[Sum]]</f>
        <v>0.28699643403948238</v>
      </c>
      <c r="BG11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2.8155582499813088</v>
      </c>
      <c r="BH110" s="4"/>
      <c r="BI110" s="2">
        <v>215672</v>
      </c>
      <c r="BJ110" s="8">
        <v>0.45363374783354926</v>
      </c>
      <c r="BK110">
        <v>2.6999999999999997</v>
      </c>
      <c r="BL110" s="7">
        <v>91</v>
      </c>
      <c r="BM110" s="38">
        <v>81.900000000000006</v>
      </c>
      <c r="BN110" s="38">
        <v>9.1999999999999993</v>
      </c>
      <c r="BO110" s="38">
        <v>1.06</v>
      </c>
      <c r="BP110" s="38">
        <v>0.6</v>
      </c>
      <c r="BQ110" s="38">
        <v>1.8</v>
      </c>
      <c r="BR110" s="38">
        <v>0.3</v>
      </c>
      <c r="BS110" s="38">
        <v>0.9</v>
      </c>
      <c r="BT110" s="7">
        <v>5.4</v>
      </c>
      <c r="BU110" s="4"/>
      <c r="BV110" s="2">
        <v>18224921</v>
      </c>
      <c r="BW110" s="4">
        <v>38.333391526022652</v>
      </c>
      <c r="BX110" s="2">
        <v>44565</v>
      </c>
      <c r="BY110" s="4">
        <v>89.944000000000003</v>
      </c>
      <c r="BZ110" s="4"/>
      <c r="CA110" s="4">
        <v>68.099999999999994</v>
      </c>
      <c r="CB110" s="4">
        <v>46.7</v>
      </c>
      <c r="CC110" s="4">
        <v>57.4</v>
      </c>
      <c r="CD110" s="4">
        <v>44.71</v>
      </c>
      <c r="CE110" s="4">
        <v>13.7</v>
      </c>
      <c r="CF110" s="4">
        <v>15877.52</v>
      </c>
      <c r="CG110" s="4"/>
      <c r="CH110" s="14">
        <v>246</v>
      </c>
      <c r="CI110" s="32">
        <v>107</v>
      </c>
      <c r="CJ110" s="4"/>
      <c r="CK110" s="2">
        <v>672</v>
      </c>
      <c r="CL110" s="2">
        <v>241824</v>
      </c>
      <c r="CM110" s="4">
        <v>141.34513453027984</v>
      </c>
      <c r="CN110" s="8">
        <v>0.50864056268824986</v>
      </c>
      <c r="CO110" s="8"/>
      <c r="CP110" s="3">
        <v>16.526437755131134</v>
      </c>
      <c r="CQ110" s="3">
        <v>0</v>
      </c>
      <c r="CR110" s="3">
        <v>0</v>
      </c>
      <c r="CS110" s="28">
        <v>23.628898188294276</v>
      </c>
      <c r="CT110" s="28">
        <v>5.8491233794456416</v>
      </c>
      <c r="CU110" s="28">
        <v>6.236409291374005</v>
      </c>
      <c r="CV110" s="28">
        <v>7.1017960453770286</v>
      </c>
      <c r="CW110" s="28">
        <v>31.181016300650139</v>
      </c>
      <c r="CX110" s="28">
        <v>3.1401385614363839</v>
      </c>
      <c r="CY110" s="28">
        <v>40.409569506192661</v>
      </c>
      <c r="CZ110" s="28">
        <v>10.926928610985405</v>
      </c>
      <c r="DA110" s="28">
        <v>26.110334856930976</v>
      </c>
      <c r="DB110" s="28">
        <v>12.612770040982076</v>
      </c>
      <c r="DC110" s="28">
        <v>20.956226160532548</v>
      </c>
      <c r="DD110" s="28">
        <v>29.337492048923568</v>
      </c>
      <c r="DE110" s="28">
        <v>0</v>
      </c>
      <c r="DF110" s="28">
        <v>0</v>
      </c>
      <c r="DG110" s="28">
        <v>9.4757797437367959</v>
      </c>
      <c r="DH110" s="28">
        <v>5.8491233794456416</v>
      </c>
      <c r="DI110" s="28"/>
      <c r="DJ110" s="3">
        <v>172.1</v>
      </c>
      <c r="DK110" s="3">
        <v>198.6</v>
      </c>
      <c r="DL110" s="35">
        <v>231.9</v>
      </c>
      <c r="DM110" s="3">
        <v>224.1</v>
      </c>
      <c r="DN110" s="1">
        <v>0.25786977145321266</v>
      </c>
      <c r="DO110" s="1">
        <v>5.7000000000000002E-2</v>
      </c>
      <c r="DP110" s="28"/>
      <c r="DQ110" t="s">
        <v>298</v>
      </c>
      <c r="DR110">
        <v>118</v>
      </c>
      <c r="DS110">
        <v>351</v>
      </c>
      <c r="DT110" s="28"/>
      <c r="DU110" s="2">
        <v>193843</v>
      </c>
      <c r="DV110" s="43">
        <v>74.3</v>
      </c>
      <c r="DW110" s="43">
        <v>2.9</v>
      </c>
      <c r="DX110" s="43">
        <v>2.5</v>
      </c>
      <c r="DY110" s="43">
        <v>2.7</v>
      </c>
      <c r="DZ110" s="43">
        <v>2.9</v>
      </c>
      <c r="EA110" s="43">
        <v>10.1</v>
      </c>
      <c r="EB110" s="43">
        <v>4.5999999999999996</v>
      </c>
      <c r="EC11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429.5</v>
      </c>
      <c r="ED110" s="43">
        <v>0.1</v>
      </c>
      <c r="EE110" s="43">
        <v>8</v>
      </c>
      <c r="EF110" s="43">
        <v>18.5</v>
      </c>
      <c r="EG110" s="43">
        <v>33.1</v>
      </c>
      <c r="EH110" s="43">
        <v>23.7</v>
      </c>
      <c r="EI110" s="43">
        <v>8.5</v>
      </c>
      <c r="EJ110" s="43">
        <v>8</v>
      </c>
      <c r="EK110" s="2">
        <v>122133</v>
      </c>
      <c r="EL110" s="1">
        <v>0.63006144147583354</v>
      </c>
      <c r="EM110" s="28"/>
      <c r="EN110" s="4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</row>
    <row r="111" spans="1:154" x14ac:dyDescent="0.3">
      <c r="A111" t="s">
        <v>64</v>
      </c>
      <c r="B111" t="s">
        <v>433</v>
      </c>
      <c r="C111" t="s">
        <v>12</v>
      </c>
      <c r="D111" s="2"/>
      <c r="E111" s="2"/>
      <c r="F111" s="2"/>
      <c r="H111" s="2">
        <v>779233</v>
      </c>
      <c r="I111" s="12">
        <v>0.1371</v>
      </c>
      <c r="K111" s="2">
        <v>414847</v>
      </c>
      <c r="L111" s="51">
        <v>92.462134959698659</v>
      </c>
      <c r="M111" s="51">
        <v>2.0556531536053448</v>
      </c>
      <c r="N111" s="51">
        <v>4486.6690584293647</v>
      </c>
      <c r="O111" s="51"/>
      <c r="P111" s="51"/>
      <c r="Q111" s="2">
        <v>161137</v>
      </c>
      <c r="R111" s="2">
        <v>121098</v>
      </c>
      <c r="S111" s="2">
        <f>Table1113[[#This Row],[Sum of Biden]]+Table1113[[#This Row],[Sum of Trump]]</f>
        <v>282235</v>
      </c>
      <c r="T111" s="2">
        <v>288443</v>
      </c>
      <c r="U111" s="1">
        <f>Table1113[[#This Row],[Total with Other]]/Table1113[[#This Row],[Sum of Population (2020)]]</f>
        <v>0.3701627112814781</v>
      </c>
      <c r="V111" s="1">
        <f>Table1113[[#This Row],[Total with Other]]/(Table1113[[#This Row],[18+]]*Table1113[[#This Row],[Sum of Population (2020)]])</f>
        <v>0.50746392071794388</v>
      </c>
      <c r="W111" s="1">
        <f>Table1113[[#This Row],[Sum of Biden]]/Table1113[[#This Row],[2 Party Vote]]</f>
        <v>0.57093202473116378</v>
      </c>
      <c r="X111" s="1">
        <f>Table1113[[#This Row],[Sum of Trump]]/Table1113[[#This Row],[2 Party Vote]]</f>
        <v>0.42906797526883628</v>
      </c>
      <c r="Y111" s="1">
        <f>Table1113[[#This Row],[Trump %]]-Table1113[[#This Row],[Biden %]]</f>
        <v>-0.1418640494623275</v>
      </c>
      <c r="Z111" s="1">
        <v>0.29160000000000003</v>
      </c>
      <c r="AB111" s="1">
        <v>0.27659249544102982</v>
      </c>
      <c r="AC111" s="1">
        <v>0.41800719425383681</v>
      </c>
      <c r="AD111" s="1">
        <v>7.3017954835075005E-2</v>
      </c>
      <c r="AE111" s="1">
        <v>0.17284175593179446</v>
      </c>
      <c r="AF111" s="1">
        <v>4.0231869030187377E-3</v>
      </c>
      <c r="AG111" s="1">
        <v>6.3870498297685027E-3</v>
      </c>
      <c r="AH111" s="1">
        <v>5.3796489625054381E-3</v>
      </c>
      <c r="AI111" s="1">
        <v>4.3750713842971231E-2</v>
      </c>
      <c r="AJ11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1.6540154705476118</v>
      </c>
      <c r="AK111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1.6589601372565492</v>
      </c>
      <c r="AL111" s="4"/>
      <c r="AM111" s="1">
        <v>6.777048713286013E-2</v>
      </c>
      <c r="AN111" s="1">
        <v>0.13971174218751004</v>
      </c>
      <c r="AO111" s="1">
        <v>6.3081260675561732E-2</v>
      </c>
      <c r="AP111" s="1">
        <f>SUM(Table1113[[#This Row],[0 to 5]:[14 to 17]])</f>
        <v>0.27056348999593188</v>
      </c>
      <c r="AQ111" s="1">
        <v>0.72943651000406806</v>
      </c>
      <c r="AR111" s="1">
        <v>9.4278604730549137E-2</v>
      </c>
      <c r="AS111" s="1">
        <v>0.273447094771397</v>
      </c>
      <c r="AT111" s="1">
        <v>0.23308176116771234</v>
      </c>
      <c r="AU111" s="1">
        <v>0.12862904933440961</v>
      </c>
      <c r="AV111" s="38">
        <v>34.700000000000003</v>
      </c>
      <c r="AX111" s="2">
        <v>94567</v>
      </c>
      <c r="AY111" s="2">
        <v>135093</v>
      </c>
      <c r="AZ111" s="2">
        <v>154692</v>
      </c>
      <c r="BA111" s="2">
        <v>91108</v>
      </c>
      <c r="BB111" s="2">
        <f>SUM(Table1113[[#This Row],[Sum of Less than a high school diploma]:[Sum of Bachelor''s degree or higher]])</f>
        <v>475460</v>
      </c>
      <c r="BC111" s="1">
        <f>Table1113[[#This Row],[Sum of Less than a high school diploma]]/Table1113[[#This Row],[Sum]]</f>
        <v>0.19889580616665967</v>
      </c>
      <c r="BD111" s="1">
        <f>Table1113[[#This Row],[Sum of High school diploma only]]/Table1113[[#This Row],[Sum]]</f>
        <v>0.28413115719513732</v>
      </c>
      <c r="BE111" s="1">
        <f>Table1113[[#This Row],[Sum of Some college or associate''s degree]]/Table1113[[#This Row],[Sum]]</f>
        <v>0.32535229041349428</v>
      </c>
      <c r="BF111" s="1">
        <f>Table1113[[#This Row],[Sum of Bachelor''s degree or higher]]/Table1113[[#This Row],[Sum]]</f>
        <v>0.1916207462247087</v>
      </c>
      <c r="BG111" s="4">
        <f>Table1113[[#This Row],[% Less than a high school diploma]]+(2*Table1113[[#This Row],[% High school diploma only]])+(3*Table1113[[#This Row],[% Some college or associate''s degree]])+(4*Table1113[[#This Row],[% Bachelor''s degree or higher]])</f>
        <v>2.5096979766962519</v>
      </c>
      <c r="BH111" s="4"/>
      <c r="BI111" s="2">
        <v>307317</v>
      </c>
      <c r="BJ111" s="8">
        <v>0.39438396474481957</v>
      </c>
      <c r="BK111" s="7">
        <v>3.2</v>
      </c>
      <c r="BL111" s="7">
        <v>35.200000000000003</v>
      </c>
      <c r="BM111" s="38">
        <v>90.8</v>
      </c>
      <c r="BN111" s="38">
        <v>78.599999999999994</v>
      </c>
      <c r="BO111" s="38">
        <v>12.2</v>
      </c>
      <c r="BP111" s="38">
        <v>1.6</v>
      </c>
      <c r="BQ111" s="38">
        <v>1.3</v>
      </c>
      <c r="BR111" s="38">
        <v>0.3</v>
      </c>
      <c r="BS111" s="38">
        <v>0.8</v>
      </c>
      <c r="BT111" s="7">
        <v>5.2</v>
      </c>
      <c r="BU111" s="4"/>
      <c r="BV111" s="2">
        <v>28417585</v>
      </c>
      <c r="BW111" s="4">
        <v>36.468662133148875</v>
      </c>
      <c r="BX111" s="2">
        <v>51816</v>
      </c>
      <c r="BY111" s="4">
        <v>103.79900000000001</v>
      </c>
      <c r="BZ111" s="4"/>
      <c r="CA111" s="4">
        <v>76.7</v>
      </c>
      <c r="CB111" s="4">
        <v>49.4</v>
      </c>
      <c r="CC111" s="4">
        <v>63</v>
      </c>
      <c r="CD111" s="4">
        <v>13.45</v>
      </c>
      <c r="CE111" s="4">
        <v>-1</v>
      </c>
      <c r="CF111" s="4">
        <v>19063.39</v>
      </c>
      <c r="CG111" s="4"/>
      <c r="CH111" s="14">
        <v>133</v>
      </c>
      <c r="CI111" s="32">
        <v>76</v>
      </c>
      <c r="CJ111" s="4"/>
      <c r="CK111" s="2">
        <v>494</v>
      </c>
      <c r="CL111" s="2">
        <v>296830</v>
      </c>
      <c r="CM111" s="4">
        <v>63.395672411204352</v>
      </c>
      <c r="CN111" s="8">
        <v>0.38092585914610905</v>
      </c>
      <c r="CO111" s="8"/>
      <c r="CP111" s="3">
        <v>31.4994797288767</v>
      </c>
      <c r="CQ111" s="3">
        <v>0</v>
      </c>
      <c r="CR111" s="3">
        <v>0</v>
      </c>
      <c r="CS111" s="28">
        <v>0</v>
      </c>
      <c r="CT111" s="28">
        <v>51.982376284576503</v>
      </c>
      <c r="CU111" s="28">
        <v>27.781246550685001</v>
      </c>
      <c r="CV111" s="28">
        <v>10.619387035038001</v>
      </c>
      <c r="CW111" s="28">
        <v>9.0070614919155894</v>
      </c>
      <c r="CX111" s="28">
        <v>0</v>
      </c>
      <c r="CY111" s="28">
        <v>0</v>
      </c>
      <c r="CZ111" s="28">
        <v>3.6066257586670099</v>
      </c>
      <c r="DA111" s="28">
        <v>16.665949703741202</v>
      </c>
      <c r="DB111" s="28">
        <v>7.8304403770248596</v>
      </c>
      <c r="DC111" s="28">
        <v>7.5409242428544401</v>
      </c>
      <c r="DD111" s="28">
        <v>14.055059004466298</v>
      </c>
      <c r="DE111" s="28">
        <v>0</v>
      </c>
      <c r="DF111" s="28">
        <v>0</v>
      </c>
      <c r="DG111" s="28">
        <v>10.197494142812699</v>
      </c>
      <c r="DH111" s="28">
        <v>51.982376284576503</v>
      </c>
      <c r="DI111" s="28"/>
      <c r="DJ111" s="3"/>
      <c r="DK111" s="3"/>
      <c r="DL111" s="35"/>
      <c r="DM111" s="3"/>
      <c r="DN111" s="3"/>
      <c r="DO111" s="1"/>
      <c r="DP111" s="28"/>
      <c r="DQ111" t="s">
        <v>296</v>
      </c>
      <c r="DR111">
        <v>16</v>
      </c>
      <c r="DS111">
        <v>24</v>
      </c>
      <c r="DT111" s="28"/>
      <c r="DU111" s="2">
        <v>234662</v>
      </c>
      <c r="DV111" s="43">
        <v>75.5</v>
      </c>
      <c r="DW111" s="43">
        <v>4.4000000000000004</v>
      </c>
      <c r="DX111" s="43">
        <v>2</v>
      </c>
      <c r="DY111" s="43">
        <v>3.5</v>
      </c>
      <c r="DZ111" s="43">
        <v>3.4</v>
      </c>
      <c r="EA111" s="43">
        <v>7.9</v>
      </c>
      <c r="EB111" s="43">
        <v>3.4</v>
      </c>
      <c r="EC111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442.3</v>
      </c>
      <c r="ED111" s="43">
        <v>0.2</v>
      </c>
      <c r="EE111" s="43">
        <v>6.2</v>
      </c>
      <c r="EF111" s="43">
        <v>19</v>
      </c>
      <c r="EG111" s="43">
        <v>28.8</v>
      </c>
      <c r="EH111" s="43">
        <v>24.4</v>
      </c>
      <c r="EI111" s="43">
        <v>15</v>
      </c>
      <c r="EJ111" s="43">
        <v>6.5</v>
      </c>
      <c r="EK111" s="2">
        <v>138735</v>
      </c>
      <c r="EL111" s="1">
        <v>0.59121204114854553</v>
      </c>
      <c r="EM111" s="28"/>
      <c r="EN111" s="4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</row>
    <row r="112" spans="1:154" x14ac:dyDescent="0.3">
      <c r="A112" t="s">
        <v>70</v>
      </c>
      <c r="B112" t="s">
        <v>434</v>
      </c>
      <c r="C112" t="s">
        <v>10</v>
      </c>
      <c r="D112" s="2"/>
      <c r="E112" s="2"/>
      <c r="F112" s="2"/>
      <c r="H112" s="2">
        <v>662057</v>
      </c>
      <c r="I112" s="12">
        <v>-8.0000000000000004E-4</v>
      </c>
      <c r="K112" s="2">
        <v>413660</v>
      </c>
      <c r="L112" s="51">
        <v>180.53426463751956</v>
      </c>
      <c r="M112" s="51">
        <v>5.7345068780241455</v>
      </c>
      <c r="N112" s="51">
        <v>2291.3101888472816</v>
      </c>
      <c r="O112" s="51"/>
      <c r="P112" s="51"/>
      <c r="Q112" s="2">
        <v>174844</v>
      </c>
      <c r="R112" s="2">
        <v>141165</v>
      </c>
      <c r="S112" s="2">
        <f>Table1113[[#This Row],[Sum of Biden]]+Table1113[[#This Row],[Sum of Trump]]</f>
        <v>316009</v>
      </c>
      <c r="T112" s="2">
        <v>323264</v>
      </c>
      <c r="U112" s="1">
        <f>Table1113[[#This Row],[Total with Other]]/Table1113[[#This Row],[Sum of Population (2020)]]</f>
        <v>0.48827215783535255</v>
      </c>
      <c r="V112" s="1">
        <f>Table1113[[#This Row],[Total with Other]]/(Table1113[[#This Row],[18+]]*Table1113[[#This Row],[Sum of Population (2020)]])</f>
        <v>0.61875339749331981</v>
      </c>
      <c r="W112" s="1">
        <f>Table1113[[#This Row],[Sum of Biden]]/Table1113[[#This Row],[2 Party Vote]]</f>
        <v>0.55328803926470449</v>
      </c>
      <c r="X112" s="1">
        <f>Table1113[[#This Row],[Sum of Trump]]/Table1113[[#This Row],[2 Party Vote]]</f>
        <v>0.44671196073529551</v>
      </c>
      <c r="Y112" s="1">
        <f>Table1113[[#This Row],[Trump %]]-Table1113[[#This Row],[Biden %]]</f>
        <v>-0.10657607852940898</v>
      </c>
      <c r="Z112" s="1">
        <v>0.2311</v>
      </c>
      <c r="AB112" s="1">
        <v>0.77631533236564221</v>
      </c>
      <c r="AC112" s="1">
        <v>4.8124255162319864E-2</v>
      </c>
      <c r="AD112" s="1">
        <v>8.5870249842536217E-2</v>
      </c>
      <c r="AE112" s="1">
        <v>3.2705643169696867E-2</v>
      </c>
      <c r="AF112" s="1">
        <v>5.7880212730928001E-3</v>
      </c>
      <c r="AG112" s="1">
        <v>2.0542037921206181E-4</v>
      </c>
      <c r="AH112" s="1">
        <v>3.6915250499579342E-3</v>
      </c>
      <c r="AI112" s="1">
        <v>4.7299552757542024E-2</v>
      </c>
      <c r="AJ11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1.3295856787189093</v>
      </c>
      <c r="AK112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1.3318404245762718</v>
      </c>
      <c r="AL112" s="4"/>
      <c r="AM112" s="1">
        <v>5.4948440995261735E-2</v>
      </c>
      <c r="AN112" s="1">
        <v>0.10639718332409445</v>
      </c>
      <c r="AO112" s="1">
        <v>4.9531988937508403E-2</v>
      </c>
      <c r="AP112" s="1">
        <f>SUM(Table1113[[#This Row],[0 to 5]:[14 to 17]])</f>
        <v>0.21087761325686458</v>
      </c>
      <c r="AQ112" s="1">
        <v>0.7891223867431354</v>
      </c>
      <c r="AR112" s="1">
        <v>0.10207882402874677</v>
      </c>
      <c r="AS112" s="1">
        <v>0.24286126421138965</v>
      </c>
      <c r="AT112" s="1">
        <v>0.26869438734127121</v>
      </c>
      <c r="AU112" s="1">
        <v>0.17548791116172777</v>
      </c>
      <c r="AV112" s="38">
        <v>39.9</v>
      </c>
      <c r="AX112" s="2">
        <v>39986</v>
      </c>
      <c r="AY112" s="2">
        <v>127055</v>
      </c>
      <c r="AZ112" s="2">
        <v>134206</v>
      </c>
      <c r="BA112" s="2">
        <v>143193</v>
      </c>
      <c r="BB112" s="2">
        <f>SUM(Table1113[[#This Row],[Sum of Less than a high school diploma]:[Sum of Bachelor''s degree or higher]])</f>
        <v>444440</v>
      </c>
      <c r="BC112" s="1">
        <f>Table1113[[#This Row],[Sum of Less than a high school diploma]]/Table1113[[#This Row],[Sum]]</f>
        <v>8.9969399693996935E-2</v>
      </c>
      <c r="BD112" s="1">
        <f>Table1113[[#This Row],[Sum of High school diploma only]]/Table1113[[#This Row],[Sum]]</f>
        <v>0.28587660876608767</v>
      </c>
      <c r="BE112" s="1">
        <f>Table1113[[#This Row],[Sum of Some college or associate''s degree]]/Table1113[[#This Row],[Sum]]</f>
        <v>0.30196651966519666</v>
      </c>
      <c r="BF112" s="1">
        <f>Table1113[[#This Row],[Sum of Bachelor''s degree or higher]]/Table1113[[#This Row],[Sum]]</f>
        <v>0.32218747187471874</v>
      </c>
      <c r="BG112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2.8563720637206371</v>
      </c>
      <c r="BH112" s="4"/>
      <c r="BI112" s="2">
        <v>303001</v>
      </c>
      <c r="BJ112" s="8">
        <v>0.45766603177672011</v>
      </c>
      <c r="BK112" s="7">
        <v>6.1</v>
      </c>
      <c r="BL112" s="7">
        <v>21.3</v>
      </c>
      <c r="BM112" s="38">
        <v>86.7</v>
      </c>
      <c r="BN112" s="38">
        <v>78.7</v>
      </c>
      <c r="BO112" s="38">
        <v>8</v>
      </c>
      <c r="BP112" s="38">
        <v>2</v>
      </c>
      <c r="BQ112" s="38">
        <v>3.8</v>
      </c>
      <c r="BR112" s="38">
        <v>0.3</v>
      </c>
      <c r="BS112" s="38">
        <v>1.2</v>
      </c>
      <c r="BT112" s="7">
        <v>6</v>
      </c>
      <c r="BU112" s="4"/>
      <c r="BV112" s="2">
        <v>35743077</v>
      </c>
      <c r="BW112" s="4">
        <v>53.987914937837679</v>
      </c>
      <c r="BX112" s="2">
        <v>55563</v>
      </c>
      <c r="BY112" s="4">
        <v>96.593999999999994</v>
      </c>
      <c r="BZ112" s="4"/>
      <c r="CA112" s="4">
        <v>57.6</v>
      </c>
      <c r="CB112" s="4">
        <v>39.4</v>
      </c>
      <c r="CC112" s="4">
        <v>48.5</v>
      </c>
      <c r="CD112" s="4">
        <v>39.880000000000003</v>
      </c>
      <c r="CE112" s="4">
        <v>127.8</v>
      </c>
      <c r="CF112" s="4">
        <v>13680.24</v>
      </c>
      <c r="CG112" s="4"/>
      <c r="CH112" s="14">
        <v>125</v>
      </c>
      <c r="CI112" s="32">
        <v>73</v>
      </c>
      <c r="CJ112" s="4"/>
      <c r="CK112" s="2">
        <v>584</v>
      </c>
      <c r="CL112" s="2">
        <v>320479</v>
      </c>
      <c r="CM112" s="4">
        <v>88.209927544003008</v>
      </c>
      <c r="CN112" s="8">
        <v>0.48406557139339967</v>
      </c>
      <c r="CO112" s="8"/>
      <c r="CP112" s="3">
        <v>11.791020895442232</v>
      </c>
      <c r="CQ112" s="3">
        <v>0</v>
      </c>
      <c r="CR112" s="3">
        <v>0.19283049160340313</v>
      </c>
      <c r="CS112" s="28">
        <v>23.209868603524971</v>
      </c>
      <c r="CT112" s="28">
        <v>0</v>
      </c>
      <c r="CU112" s="28">
        <v>5.0158451978882432</v>
      </c>
      <c r="CV112" s="28">
        <v>6.1292626393852672</v>
      </c>
      <c r="CW112" s="28">
        <v>10.06279128627062</v>
      </c>
      <c r="CX112" s="28">
        <v>5.3880077381311766</v>
      </c>
      <c r="CY112" s="28">
        <v>21.720091522607834</v>
      </c>
      <c r="CZ112" s="28">
        <v>12.747046765704701</v>
      </c>
      <c r="DA112" s="28">
        <v>19.422900056029473</v>
      </c>
      <c r="DB112" s="28">
        <v>12.962104918885862</v>
      </c>
      <c r="DC112" s="28">
        <v>19.006143121031521</v>
      </c>
      <c r="DD112" s="28">
        <v>23.450399750438891</v>
      </c>
      <c r="DE112" s="28">
        <v>0</v>
      </c>
      <c r="DF112" s="28">
        <v>0</v>
      </c>
      <c r="DG112" s="28">
        <v>2.0594572046443989</v>
      </c>
      <c r="DH112" s="28">
        <v>0</v>
      </c>
      <c r="DI112" s="28"/>
      <c r="DJ112" s="3">
        <v>161.4</v>
      </c>
      <c r="DK112" s="3">
        <v>177.5</v>
      </c>
      <c r="DL112" s="35">
        <v>195.1</v>
      </c>
      <c r="DM112" s="3">
        <v>197.9</v>
      </c>
      <c r="DN112" s="1">
        <v>0.17273193234238848</v>
      </c>
      <c r="DO112" s="1">
        <v>8.7999999999999995E-2</v>
      </c>
      <c r="DP112" s="28"/>
      <c r="DQ112" t="s">
        <v>297</v>
      </c>
      <c r="DR112">
        <v>66</v>
      </c>
      <c r="DS112">
        <v>113</v>
      </c>
      <c r="DT112" s="28"/>
      <c r="DU112" s="2">
        <v>261881</v>
      </c>
      <c r="DV112" s="43">
        <v>66.900000000000006</v>
      </c>
      <c r="DW112" s="43">
        <v>3.4</v>
      </c>
      <c r="DX112" s="43">
        <v>6.5</v>
      </c>
      <c r="DY112" s="43">
        <v>4.4000000000000004</v>
      </c>
      <c r="DZ112" s="43">
        <v>4.4000000000000004</v>
      </c>
      <c r="EA112" s="43">
        <v>10.5</v>
      </c>
      <c r="EB112" s="43">
        <v>3.8</v>
      </c>
      <c r="EC112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522.5</v>
      </c>
      <c r="ED112" s="43">
        <v>0.1</v>
      </c>
      <c r="EE112" s="43">
        <v>3.4</v>
      </c>
      <c r="EF112" s="43">
        <v>6.6</v>
      </c>
      <c r="EG112" s="43">
        <v>20.399999999999999</v>
      </c>
      <c r="EH112" s="43">
        <v>25</v>
      </c>
      <c r="EI112" s="43">
        <v>20.9</v>
      </c>
      <c r="EJ112" s="43">
        <v>23.4</v>
      </c>
      <c r="EK112" s="2">
        <v>177980</v>
      </c>
      <c r="EL112" s="1">
        <v>0.67962166021971815</v>
      </c>
      <c r="EM112" s="28"/>
      <c r="EN112" s="4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</row>
    <row r="113" spans="1:154" x14ac:dyDescent="0.3">
      <c r="A113" t="s">
        <v>72</v>
      </c>
      <c r="B113" t="s">
        <v>436</v>
      </c>
      <c r="C113" t="s">
        <v>34</v>
      </c>
      <c r="D113" s="2"/>
      <c r="E113" s="2"/>
      <c r="F113" s="2"/>
      <c r="H113" s="2">
        <v>646604</v>
      </c>
      <c r="I113" s="12">
        <v>-7.4000000000000003E-3</v>
      </c>
      <c r="K113" s="2">
        <v>497952</v>
      </c>
      <c r="L113" s="51">
        <v>240.71494462522605</v>
      </c>
      <c r="M113" s="51">
        <v>7.8352235608813627</v>
      </c>
      <c r="N113" s="51">
        <v>2068.6376609282465</v>
      </c>
      <c r="O113" s="51"/>
      <c r="P113" s="51"/>
      <c r="Q113" s="2">
        <v>161700</v>
      </c>
      <c r="R113" s="2">
        <v>147879</v>
      </c>
      <c r="S113" s="2">
        <f>Table1113[[#This Row],[Sum of Biden]]+Table1113[[#This Row],[Sum of Trump]]</f>
        <v>309579</v>
      </c>
      <c r="T113" s="2">
        <v>314997</v>
      </c>
      <c r="U113" s="1">
        <f>Table1113[[#This Row],[Total with Other]]/Table1113[[#This Row],[Sum of Population (2020)]]</f>
        <v>0.48715597181582543</v>
      </c>
      <c r="V113" s="1">
        <f>Table1113[[#This Row],[Total with Other]]/(Table1113[[#This Row],[18+]]*Table1113[[#This Row],[Sum of Population (2020)]])</f>
        <v>0.62747156431146789</v>
      </c>
      <c r="W113" s="1">
        <f>Table1113[[#This Row],[Sum of Biden]]/Table1113[[#This Row],[2 Party Vote]]</f>
        <v>0.52232225054024983</v>
      </c>
      <c r="X113" s="1">
        <f>Table1113[[#This Row],[Sum of Trump]]/Table1113[[#This Row],[2 Party Vote]]</f>
        <v>0.47767774945975017</v>
      </c>
      <c r="Y113" s="1">
        <f>Table1113[[#This Row],[Trump %]]-Table1113[[#This Row],[Biden %]]</f>
        <v>-4.4644501080499666E-2</v>
      </c>
      <c r="Z113" s="1">
        <v>-8.0299999999999996E-2</v>
      </c>
      <c r="AB113" s="1">
        <v>0.72774062641121928</v>
      </c>
      <c r="AC113" s="1">
        <v>7.1600237548793383E-2</v>
      </c>
      <c r="AD113" s="1">
        <v>0.13462180871135965</v>
      </c>
      <c r="AE113" s="1">
        <v>1.5694304396508527E-2</v>
      </c>
      <c r="AF113" s="1">
        <v>1.6826372864999289E-3</v>
      </c>
      <c r="AG113" s="1">
        <v>2.1032966081249111E-4</v>
      </c>
      <c r="AH113" s="1">
        <v>3.8168647270972649E-3</v>
      </c>
      <c r="AI113" s="1">
        <v>4.4633191257709509E-2</v>
      </c>
      <c r="AJ11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1.3965499115226574</v>
      </c>
      <c r="AK113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1.3946085697797235</v>
      </c>
      <c r="AL113" s="4"/>
      <c r="AM113" s="1">
        <v>5.8822710654434555E-2</v>
      </c>
      <c r="AN113" s="1">
        <v>0.11315426443387297</v>
      </c>
      <c r="AO113" s="1">
        <v>5.1643664437584676E-2</v>
      </c>
      <c r="AP113" s="1">
        <f>SUM(Table1113[[#This Row],[0 to 5]:[14 to 17]])</f>
        <v>0.2236206395258922</v>
      </c>
      <c r="AQ113" s="1">
        <v>0.77637936047410783</v>
      </c>
      <c r="AR113" s="1">
        <v>0.10070615090534546</v>
      </c>
      <c r="AS113" s="1">
        <v>0.24891278123859426</v>
      </c>
      <c r="AT113" s="1">
        <v>0.2557160178409042</v>
      </c>
      <c r="AU113" s="1">
        <v>0.17104441048926391</v>
      </c>
      <c r="AV113" s="38">
        <v>38.6</v>
      </c>
      <c r="AX113" s="2">
        <v>38928</v>
      </c>
      <c r="AY113" s="2">
        <v>134418</v>
      </c>
      <c r="AZ113" s="2">
        <v>142091</v>
      </c>
      <c r="BA113" s="2">
        <v>118289</v>
      </c>
      <c r="BB113" s="2">
        <f>SUM(Table1113[[#This Row],[Sum of Less than a high school diploma]:[Sum of Bachelor''s degree or higher]])</f>
        <v>433726</v>
      </c>
      <c r="BC113" s="1">
        <f>Table1113[[#This Row],[Sum of Less than a high school diploma]]/Table1113[[#This Row],[Sum]]</f>
        <v>8.9752516565758111E-2</v>
      </c>
      <c r="BD113" s="1">
        <f>Table1113[[#This Row],[Sum of High school diploma only]]/Table1113[[#This Row],[Sum]]</f>
        <v>0.30991455434998133</v>
      </c>
      <c r="BE113" s="1">
        <f>Table1113[[#This Row],[Sum of Some college or associate''s degree]]/Table1113[[#This Row],[Sum]]</f>
        <v>0.32760544675670816</v>
      </c>
      <c r="BF113" s="1">
        <f>Table1113[[#This Row],[Sum of Bachelor''s degree or higher]]/Table1113[[#This Row],[Sum]]</f>
        <v>0.2727274823275524</v>
      </c>
      <c r="BG113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2.7833078948460548</v>
      </c>
      <c r="BH113" s="4"/>
      <c r="BI113" s="2">
        <v>299411</v>
      </c>
      <c r="BJ113" s="8">
        <v>0.46305157407006453</v>
      </c>
      <c r="BK113" s="7">
        <v>3.9</v>
      </c>
      <c r="BL113" s="7">
        <v>21</v>
      </c>
      <c r="BM113" s="38">
        <v>91.2</v>
      </c>
      <c r="BN113" s="38">
        <v>83.9</v>
      </c>
      <c r="BO113" s="38">
        <v>7.3</v>
      </c>
      <c r="BP113" s="38">
        <v>1.1000000000000001</v>
      </c>
      <c r="BQ113" s="38">
        <v>2.5</v>
      </c>
      <c r="BR113" s="38">
        <v>0.3</v>
      </c>
      <c r="BS113" s="38">
        <v>0.8</v>
      </c>
      <c r="BT113" s="7">
        <v>4.0999999999999996</v>
      </c>
      <c r="BU113" s="4"/>
      <c r="BV113" s="2">
        <v>33455341</v>
      </c>
      <c r="BW113" s="4">
        <v>51.740077388942844</v>
      </c>
      <c r="BX113" s="2">
        <v>51408</v>
      </c>
      <c r="BY113" s="4">
        <v>90.899000000000001</v>
      </c>
      <c r="BZ113" s="4"/>
      <c r="CA113" s="4">
        <v>61.9</v>
      </c>
      <c r="CB113" s="4">
        <v>42.6</v>
      </c>
      <c r="CC113" s="4">
        <v>52.2</v>
      </c>
      <c r="CD113" s="4">
        <v>35.01</v>
      </c>
      <c r="CE113" s="4">
        <v>37.4</v>
      </c>
      <c r="CF113" s="4">
        <v>14397.83</v>
      </c>
      <c r="CG113" s="4"/>
      <c r="CH113" s="14">
        <v>166</v>
      </c>
      <c r="CI113" s="32">
        <v>83</v>
      </c>
      <c r="CJ113" s="4"/>
      <c r="CK113" s="2">
        <v>647</v>
      </c>
      <c r="CL113" s="2">
        <v>292207</v>
      </c>
      <c r="CM113" s="4">
        <v>100.06124304829541</v>
      </c>
      <c r="CN113" s="8">
        <v>0.45191028821349699</v>
      </c>
      <c r="CO113" s="8"/>
      <c r="CP113" s="3">
        <v>13.979052948857845</v>
      </c>
      <c r="CQ113" s="3">
        <v>0</v>
      </c>
      <c r="CR113" s="3">
        <v>0</v>
      </c>
      <c r="CS113" s="28">
        <v>24.364215369784514</v>
      </c>
      <c r="CT113" s="28">
        <v>0</v>
      </c>
      <c r="CU113" s="28">
        <v>5.7219877335989526</v>
      </c>
      <c r="CV113" s="28">
        <v>10.933330391924981</v>
      </c>
      <c r="CW113" s="28">
        <v>13.023159180239455</v>
      </c>
      <c r="CX113" s="28">
        <v>4.3596784208335615</v>
      </c>
      <c r="CY113" s="28">
        <v>16.149640754098833</v>
      </c>
      <c r="CZ113" s="28">
        <v>5.5594085690144777</v>
      </c>
      <c r="DA113" s="28">
        <v>9.7329423247617939</v>
      </c>
      <c r="DB113" s="28">
        <v>15.205462859905772</v>
      </c>
      <c r="DC113" s="28">
        <v>20.276738217642354</v>
      </c>
      <c r="DD113" s="28">
        <v>30.126965586453007</v>
      </c>
      <c r="DE113" s="28">
        <v>0</v>
      </c>
      <c r="DF113" s="28">
        <v>0</v>
      </c>
      <c r="DG113" s="28">
        <v>0.6925945301540396</v>
      </c>
      <c r="DH113" s="28">
        <v>0</v>
      </c>
      <c r="DI113" s="28"/>
      <c r="DJ113" s="3">
        <v>145.19999999999999</v>
      </c>
      <c r="DK113" s="3">
        <v>158.5</v>
      </c>
      <c r="DL113" s="35">
        <v>167.2</v>
      </c>
      <c r="DM113" s="3">
        <v>159.30000000000001</v>
      </c>
      <c r="DN113" s="1">
        <v>0.13157894736842102</v>
      </c>
      <c r="DO113" s="1">
        <v>4.0000000000000001E-3</v>
      </c>
      <c r="DP113" s="28"/>
      <c r="DQ113" t="s">
        <v>298</v>
      </c>
      <c r="DR113">
        <v>103</v>
      </c>
      <c r="DS113">
        <v>200</v>
      </c>
      <c r="DT113" s="28"/>
      <c r="DU113" s="2">
        <v>267061</v>
      </c>
      <c r="DV113" s="43">
        <v>70.8</v>
      </c>
      <c r="DW113" s="43">
        <v>4.0999999999999996</v>
      </c>
      <c r="DX113" s="43">
        <v>3.3</v>
      </c>
      <c r="DY113" s="43">
        <v>3.2</v>
      </c>
      <c r="DZ113" s="43">
        <v>4.9000000000000004</v>
      </c>
      <c r="EA113" s="43">
        <v>10.5</v>
      </c>
      <c r="EB113" s="43">
        <v>3.3</v>
      </c>
      <c r="EC113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515.70000000000005</v>
      </c>
      <c r="ED113" s="43">
        <v>0.1</v>
      </c>
      <c r="EE113" s="43">
        <v>3.8</v>
      </c>
      <c r="EF113" s="43">
        <v>8.5</v>
      </c>
      <c r="EG113" s="43">
        <v>19.600000000000001</v>
      </c>
      <c r="EH113" s="43">
        <v>25.9</v>
      </c>
      <c r="EI113" s="43">
        <v>20.100000000000001</v>
      </c>
      <c r="EJ113" s="43">
        <v>22</v>
      </c>
      <c r="EK113" s="2">
        <v>171763</v>
      </c>
      <c r="EL113" s="1">
        <v>0.64316017688842619</v>
      </c>
      <c r="EM113" s="28"/>
      <c r="EN113" s="4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</row>
    <row r="114" spans="1:154" x14ac:dyDescent="0.3">
      <c r="A114" t="s">
        <v>51</v>
      </c>
      <c r="B114" t="s">
        <v>437</v>
      </c>
      <c r="C114" t="s">
        <v>23</v>
      </c>
      <c r="D114" s="2"/>
      <c r="E114" s="2"/>
      <c r="F114" s="2"/>
      <c r="H114" s="2">
        <v>1043433</v>
      </c>
      <c r="I114" s="12">
        <v>6.4399999999999999E-2</v>
      </c>
      <c r="K114" s="2">
        <v>875441</v>
      </c>
      <c r="L114" s="51">
        <v>357.34914717751587</v>
      </c>
      <c r="M114" s="51">
        <v>0.5539898254354847</v>
      </c>
      <c r="N114" s="51">
        <v>2449.819754474237</v>
      </c>
      <c r="O114" s="51"/>
      <c r="P114" s="51"/>
      <c r="Q114" s="2">
        <v>304981</v>
      </c>
      <c r="R114" s="2">
        <v>207758</v>
      </c>
      <c r="S114" s="2">
        <f>Table1113[[#This Row],[Sum of Biden]]+Table1113[[#This Row],[Sum of Trump]]</f>
        <v>512739</v>
      </c>
      <c r="T114" s="2">
        <v>520735</v>
      </c>
      <c r="U114" s="1">
        <f>Table1113[[#This Row],[Total with Other]]/Table1113[[#This Row],[Sum of Population (2020)]]</f>
        <v>0.49905935503285787</v>
      </c>
      <c r="V114" s="1">
        <f>Table1113[[#This Row],[Total with Other]]/(Table1113[[#This Row],[18+]]*Table1113[[#This Row],[Sum of Population (2020)]])</f>
        <v>0.62909922959551645</v>
      </c>
      <c r="W114" s="1">
        <f>Table1113[[#This Row],[Sum of Biden]]/Table1113[[#This Row],[2 Party Vote]]</f>
        <v>0.5948074946512748</v>
      </c>
      <c r="X114" s="1">
        <f>Table1113[[#This Row],[Sum of Trump]]/Table1113[[#This Row],[2 Party Vote]]</f>
        <v>0.4051925053487252</v>
      </c>
      <c r="Y114" s="1">
        <f>Table1113[[#This Row],[Trump %]]-Table1113[[#This Row],[Biden %]]</f>
        <v>-0.18961498930254961</v>
      </c>
      <c r="Z114" s="1">
        <v>3.0999999999999999E-3</v>
      </c>
      <c r="AB114" s="1">
        <v>0.51452081734045219</v>
      </c>
      <c r="AC114" s="1">
        <v>0.3572706632816865</v>
      </c>
      <c r="AD114" s="1">
        <v>3.4744923727733357E-2</v>
      </c>
      <c r="AE114" s="1">
        <v>2.8601740600498547E-2</v>
      </c>
      <c r="AF114" s="1">
        <v>2.2684733950335097E-2</v>
      </c>
      <c r="AG114" s="1">
        <v>1.8563721868102695E-3</v>
      </c>
      <c r="AH114" s="1">
        <v>4.463151922547974E-3</v>
      </c>
      <c r="AI114" s="1">
        <v>3.5857596989936104E-2</v>
      </c>
      <c r="AJ11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1.5407351254867483</v>
      </c>
      <c r="AK114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1.5602751167041684</v>
      </c>
      <c r="AL114" s="4"/>
      <c r="AM114" s="1">
        <v>5.2869709890333162E-2</v>
      </c>
      <c r="AN114" s="1">
        <v>0.1059809302561832</v>
      </c>
      <c r="AO114" s="1">
        <v>4.7857409148455148E-2</v>
      </c>
      <c r="AP114" s="1">
        <f>SUM(Table1113[[#This Row],[0 to 5]:[14 to 17]])</f>
        <v>0.20670804929497152</v>
      </c>
      <c r="AQ114" s="1">
        <v>0.79329195070502845</v>
      </c>
      <c r="AR114" s="1">
        <v>0.11494652747229578</v>
      </c>
      <c r="AS114" s="1">
        <v>0.24544556286795607</v>
      </c>
      <c r="AT114" s="1">
        <v>0.23118973618814048</v>
      </c>
      <c r="AU114" s="1">
        <v>0.20171012417663617</v>
      </c>
      <c r="AV114" s="38">
        <v>39.1</v>
      </c>
      <c r="AX114" s="2">
        <v>76781</v>
      </c>
      <c r="AY114" s="2">
        <v>150259</v>
      </c>
      <c r="AZ114" s="2">
        <v>237365</v>
      </c>
      <c r="BA114" s="2">
        <v>235332</v>
      </c>
      <c r="BB114" s="2">
        <f>SUM(Table1113[[#This Row],[Sum of Less than a high school diploma]:[Sum of Bachelor''s degree or higher]])</f>
        <v>699737</v>
      </c>
      <c r="BC114" s="1">
        <f>Table1113[[#This Row],[Sum of Less than a high school diploma]]/Table1113[[#This Row],[Sum]]</f>
        <v>0.10972836937306445</v>
      </c>
      <c r="BD114" s="1">
        <f>Table1113[[#This Row],[Sum of High school diploma only]]/Table1113[[#This Row],[Sum]]</f>
        <v>0.21473639381653392</v>
      </c>
      <c r="BE114" s="1">
        <f>Table1113[[#This Row],[Sum of Some college or associate''s degree]]/Table1113[[#This Row],[Sum]]</f>
        <v>0.33922030705822331</v>
      </c>
      <c r="BF114" s="1">
        <f>Table1113[[#This Row],[Sum of Bachelor''s degree or higher]]/Table1113[[#This Row],[Sum]]</f>
        <v>0.3363149297521783</v>
      </c>
      <c r="BG114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2.9021217971895155</v>
      </c>
      <c r="BH114" s="4"/>
      <c r="BI114" s="2">
        <v>448553</v>
      </c>
      <c r="BJ114" s="8">
        <v>0.42988193779571854</v>
      </c>
      <c r="BK114" s="7">
        <v>5.5</v>
      </c>
      <c r="BL114" s="7">
        <v>24.7</v>
      </c>
      <c r="BM114" s="38">
        <v>85.1</v>
      </c>
      <c r="BN114" s="38">
        <v>75.2</v>
      </c>
      <c r="BO114" s="38">
        <v>9.9</v>
      </c>
      <c r="BP114" s="38">
        <v>2</v>
      </c>
      <c r="BQ114" s="38">
        <v>2.1</v>
      </c>
      <c r="BR114" s="38">
        <v>1.4</v>
      </c>
      <c r="BS114" s="38">
        <v>1.7</v>
      </c>
      <c r="BT114" s="7">
        <v>7.8</v>
      </c>
      <c r="BU114" s="4"/>
      <c r="BV114" s="2">
        <v>38478791</v>
      </c>
      <c r="BW114" s="4">
        <v>36.877107586208218</v>
      </c>
      <c r="BX114" s="2">
        <v>48373</v>
      </c>
      <c r="BY114" s="4">
        <v>93.822000000000003</v>
      </c>
      <c r="BZ114" s="4"/>
      <c r="CA114" s="4">
        <v>84</v>
      </c>
      <c r="CB114" s="4">
        <v>57.3</v>
      </c>
      <c r="CC114" s="4">
        <v>70.599999999999994</v>
      </c>
      <c r="CD114" s="4">
        <v>10.61</v>
      </c>
      <c r="CE114" s="4">
        <v>0.1</v>
      </c>
      <c r="CF114" s="4">
        <v>20460.150000000001</v>
      </c>
      <c r="CG114" s="4"/>
      <c r="CH114" s="14">
        <v>141</v>
      </c>
      <c r="CI114" s="32">
        <v>77</v>
      </c>
      <c r="CJ114" s="4"/>
      <c r="CK114" s="2">
        <v>707</v>
      </c>
      <c r="CL114" s="2">
        <v>405426</v>
      </c>
      <c r="CM114" s="4">
        <v>67.757105631123423</v>
      </c>
      <c r="CN114" s="8">
        <v>0.38855010336073326</v>
      </c>
      <c r="CO114" s="8"/>
      <c r="CP114" s="3">
        <v>28.953651279246301</v>
      </c>
      <c r="CQ114" s="3">
        <v>0</v>
      </c>
      <c r="CR114" s="3">
        <v>0</v>
      </c>
      <c r="CS114" s="28">
        <v>2.8765986938807502</v>
      </c>
      <c r="CT114" s="28">
        <v>27.763127760236699</v>
      </c>
      <c r="CU114" s="28">
        <v>15.700622183364001</v>
      </c>
      <c r="CV114" s="28">
        <v>6.9211932811530898</v>
      </c>
      <c r="CW114" s="28">
        <v>21.012379137596898</v>
      </c>
      <c r="CX114" s="28">
        <v>5.6455382819609996</v>
      </c>
      <c r="CY114" s="28">
        <v>0</v>
      </c>
      <c r="CZ114" s="28">
        <v>10.027264954672599</v>
      </c>
      <c r="DA114" s="28">
        <v>47.262342684923297</v>
      </c>
      <c r="DB114" s="28">
        <v>31.7040672898693</v>
      </c>
      <c r="DC114" s="28">
        <v>16.2053171644461</v>
      </c>
      <c r="DD114" s="28">
        <v>15.7834659677024</v>
      </c>
      <c r="DE114" s="28">
        <v>0</v>
      </c>
      <c r="DF114" s="28">
        <v>0</v>
      </c>
      <c r="DG114" s="28">
        <v>56.476630902298098</v>
      </c>
      <c r="DH114" s="28">
        <v>27.763127760236699</v>
      </c>
      <c r="DI114" s="28"/>
      <c r="DJ114" s="3">
        <v>265.10000000000002</v>
      </c>
      <c r="DK114" s="3">
        <v>331.2</v>
      </c>
      <c r="DL114" s="35">
        <v>371.9</v>
      </c>
      <c r="DM114" s="3">
        <v>368.2</v>
      </c>
      <c r="DN114" s="1">
        <v>0.28717397149771429</v>
      </c>
      <c r="DO114" s="1">
        <v>5.2999999999999999E-2</v>
      </c>
      <c r="DP114" s="28"/>
      <c r="DQ114" t="s">
        <v>297</v>
      </c>
      <c r="DR114">
        <v>59</v>
      </c>
      <c r="DS114">
        <v>100</v>
      </c>
      <c r="DT114" s="28"/>
      <c r="DU114" s="2">
        <v>417483</v>
      </c>
      <c r="DV114" s="43">
        <v>61.7</v>
      </c>
      <c r="DW114" s="43">
        <v>7</v>
      </c>
      <c r="DX114" s="43">
        <v>1.7</v>
      </c>
      <c r="DY114" s="43">
        <v>3.1</v>
      </c>
      <c r="DZ114" s="43">
        <v>3.6</v>
      </c>
      <c r="EA114" s="43">
        <v>13</v>
      </c>
      <c r="EB114" s="43">
        <v>9.8000000000000007</v>
      </c>
      <c r="EC114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423.00000000000006</v>
      </c>
      <c r="ED114" s="43">
        <v>0.2</v>
      </c>
      <c r="EE114" s="43">
        <v>6.3</v>
      </c>
      <c r="EF114" s="43">
        <v>18.600000000000001</v>
      </c>
      <c r="EG114" s="43">
        <v>34.799999999999997</v>
      </c>
      <c r="EH114" s="43">
        <v>27.3</v>
      </c>
      <c r="EI114" s="43">
        <v>10.9</v>
      </c>
      <c r="EJ114" s="43">
        <v>1.9</v>
      </c>
      <c r="EK114" s="2">
        <v>267835</v>
      </c>
      <c r="EL114" s="1">
        <v>0.64154708095898516</v>
      </c>
      <c r="EM114" s="28"/>
      <c r="EN114" s="4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</row>
    <row r="115" spans="1:154" x14ac:dyDescent="0.3">
      <c r="A115" t="s">
        <v>53</v>
      </c>
      <c r="B115" t="s">
        <v>438</v>
      </c>
      <c r="C115" t="s">
        <v>42</v>
      </c>
      <c r="D115" s="2"/>
      <c r="E115" s="2"/>
      <c r="F115" s="2"/>
      <c r="H115" s="2">
        <v>1015331</v>
      </c>
      <c r="I115" s="12">
        <v>8.3000000000000004E-2</v>
      </c>
      <c r="K115" s="2">
        <v>722810</v>
      </c>
      <c r="L115" s="51">
        <v>338.32242234326952</v>
      </c>
      <c r="M115" s="51">
        <v>5.4855559176335955</v>
      </c>
      <c r="N115" s="51">
        <v>2136.4531354254159</v>
      </c>
      <c r="O115" s="51"/>
      <c r="P115" s="51"/>
      <c r="Q115" s="2">
        <v>145348</v>
      </c>
      <c r="R115" s="2">
        <v>263120</v>
      </c>
      <c r="S115" s="2">
        <f>Table1113[[#This Row],[Sum of Biden]]+Table1113[[#This Row],[Sum of Trump]]</f>
        <v>408468</v>
      </c>
      <c r="T115" s="2">
        <v>418711</v>
      </c>
      <c r="U115" s="1">
        <f>Table1113[[#This Row],[Total with Other]]/Table1113[[#This Row],[Sum of Population (2020)]]</f>
        <v>0.41238866931079621</v>
      </c>
      <c r="V115" s="1">
        <f>Table1113[[#This Row],[Total with Other]]/(Table1113[[#This Row],[18+]]*Table1113[[#This Row],[Sum of Population (2020)]])</f>
        <v>0.54730602321447241</v>
      </c>
      <c r="W115" s="1">
        <f>Table1113[[#This Row],[Sum of Biden]]/Table1113[[#This Row],[2 Party Vote]]</f>
        <v>0.35583693214645945</v>
      </c>
      <c r="X115" s="1">
        <f>Table1113[[#This Row],[Sum of Trump]]/Table1113[[#This Row],[2 Party Vote]]</f>
        <v>0.64416306785354049</v>
      </c>
      <c r="Y115" s="1">
        <f>Table1113[[#This Row],[Trump %]]-Table1113[[#This Row],[Biden %]]</f>
        <v>0.28832613570708104</v>
      </c>
      <c r="Z115" s="1">
        <v>-0.33090000000000003</v>
      </c>
      <c r="AB115" s="1">
        <v>0.59008737052251925</v>
      </c>
      <c r="AC115" s="1">
        <v>0.11710663813081645</v>
      </c>
      <c r="AD115" s="1">
        <v>7.7793350148867707E-2</v>
      </c>
      <c r="AE115" s="1">
        <v>2.8122848607990893E-2</v>
      </c>
      <c r="AF115" s="1">
        <v>7.6896105801950304E-2</v>
      </c>
      <c r="AG115" s="1">
        <v>1.1907446931099317E-3</v>
      </c>
      <c r="AH115" s="1">
        <v>3.178273883098221E-3</v>
      </c>
      <c r="AI115" s="1">
        <v>0.10562466821164723</v>
      </c>
      <c r="AJ11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1.4443386418397772</v>
      </c>
      <c r="AK115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1.5133226880664343</v>
      </c>
      <c r="AL115" s="4"/>
      <c r="AM115" s="1">
        <v>6.4785769369791718E-2</v>
      </c>
      <c r="AN115" s="1">
        <v>0.12586338839255376</v>
      </c>
      <c r="AO115" s="1">
        <v>5.5862570925146578E-2</v>
      </c>
      <c r="AP115" s="1">
        <f>SUM(Table1113[[#This Row],[0 to 5]:[14 to 17]])</f>
        <v>0.24651172868749205</v>
      </c>
      <c r="AQ115" s="1">
        <v>0.75348827131250795</v>
      </c>
      <c r="AR115" s="1">
        <v>8.4783188930506403E-2</v>
      </c>
      <c r="AS115" s="1">
        <v>0.26583350651166959</v>
      </c>
      <c r="AT115" s="1">
        <v>0.24540667033706248</v>
      </c>
      <c r="AU115" s="1">
        <v>0.15746490553326944</v>
      </c>
      <c r="AV115" s="38">
        <v>37.4</v>
      </c>
      <c r="AX115" s="2">
        <v>66428</v>
      </c>
      <c r="AY115" s="2">
        <v>194276</v>
      </c>
      <c r="AZ115" s="2">
        <v>218870</v>
      </c>
      <c r="BA115" s="2">
        <v>185491</v>
      </c>
      <c r="BB115" s="2">
        <f>SUM(Table1113[[#This Row],[Sum of Less than a high school diploma]:[Sum of Bachelor''s degree or higher]])</f>
        <v>665065</v>
      </c>
      <c r="BC115" s="1">
        <f>Table1113[[#This Row],[Sum of Less than a high school diploma]]/Table1113[[#This Row],[Sum]]</f>
        <v>9.9881966424334459E-2</v>
      </c>
      <c r="BD115" s="1">
        <f>Table1113[[#This Row],[Sum of High school diploma only]]/Table1113[[#This Row],[Sum]]</f>
        <v>0.2921158082292708</v>
      </c>
      <c r="BE115" s="1">
        <f>Table1113[[#This Row],[Sum of Some college or associate''s degree]]/Table1113[[#This Row],[Sum]]</f>
        <v>0.32909565230466192</v>
      </c>
      <c r="BF115" s="1">
        <f>Table1113[[#This Row],[Sum of Bachelor''s degree or higher]]/Table1113[[#This Row],[Sum]]</f>
        <v>0.27890657304173277</v>
      </c>
      <c r="BG115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2.787026831963793</v>
      </c>
      <c r="BH115" s="4"/>
      <c r="BI115" s="2">
        <v>460205</v>
      </c>
      <c r="BJ115" s="8">
        <v>0.4532561302668785</v>
      </c>
      <c r="BK115" s="7">
        <v>1.8</v>
      </c>
      <c r="BL115" s="7">
        <v>21.9</v>
      </c>
      <c r="BM115" s="38">
        <v>91.4</v>
      </c>
      <c r="BN115" s="38">
        <v>82.1</v>
      </c>
      <c r="BO115" s="38">
        <v>9.3000000000000007</v>
      </c>
      <c r="BP115" s="38">
        <v>0.4</v>
      </c>
      <c r="BQ115" s="38">
        <v>1.2</v>
      </c>
      <c r="BR115" s="38">
        <v>0.2</v>
      </c>
      <c r="BS115" s="38">
        <v>1.3</v>
      </c>
      <c r="BT115" s="7">
        <v>5.6</v>
      </c>
      <c r="BU115" s="4"/>
      <c r="BV115" s="2">
        <v>51924692</v>
      </c>
      <c r="BW115" s="4">
        <v>51.140654623960067</v>
      </c>
      <c r="BX115" s="2">
        <v>58071</v>
      </c>
      <c r="BY115" s="4">
        <v>92.903000000000006</v>
      </c>
      <c r="BZ115" s="4"/>
      <c r="CA115" s="4">
        <v>72</v>
      </c>
      <c r="CB115" s="4">
        <v>50.6</v>
      </c>
      <c r="CC115" s="4">
        <v>61.3</v>
      </c>
      <c r="CD115" s="4">
        <v>40.96</v>
      </c>
      <c r="CE115" s="4">
        <v>8.6999999999999993</v>
      </c>
      <c r="CF115" s="4">
        <v>16518.060000000001</v>
      </c>
      <c r="CG115" s="4"/>
      <c r="CH115" s="14">
        <v>235</v>
      </c>
      <c r="CI115" s="32">
        <v>104</v>
      </c>
      <c r="CJ115" s="4"/>
      <c r="CK115" s="2">
        <v>1438</v>
      </c>
      <c r="CL115" s="2">
        <v>578200</v>
      </c>
      <c r="CM115" s="4">
        <v>141.62869054525075</v>
      </c>
      <c r="CN115" s="8">
        <v>0.56946946365273987</v>
      </c>
      <c r="CO115" s="8"/>
      <c r="CP115" s="3">
        <v>22.977251791274959</v>
      </c>
      <c r="CQ115" s="3">
        <v>0</v>
      </c>
      <c r="CR115" s="3">
        <v>0</v>
      </c>
      <c r="CS115" s="28">
        <v>1.4993169504690598</v>
      </c>
      <c r="CT115" s="28">
        <v>8.952844416975223</v>
      </c>
      <c r="CU115" s="28">
        <v>5.4582893456172741</v>
      </c>
      <c r="CV115" s="28">
        <v>27.818188195449682</v>
      </c>
      <c r="CW115" s="28">
        <v>50.356609217202447</v>
      </c>
      <c r="CX115" s="28">
        <v>4.2290021610624766</v>
      </c>
      <c r="CY115" s="28">
        <v>48.14251208548847</v>
      </c>
      <c r="CZ115" s="28">
        <v>9.7537361576963839</v>
      </c>
      <c r="DA115" s="28">
        <v>20.865538891768352</v>
      </c>
      <c r="DB115" s="28">
        <v>13.036271850356341</v>
      </c>
      <c r="DC115" s="28">
        <v>23.395165530089781</v>
      </c>
      <c r="DD115" s="28">
        <v>36.229336087640348</v>
      </c>
      <c r="DE115" s="28">
        <v>0</v>
      </c>
      <c r="DF115" s="28">
        <v>0</v>
      </c>
      <c r="DG115" s="28">
        <v>20.987676179340411</v>
      </c>
      <c r="DH115" s="28">
        <v>8.952844416975223</v>
      </c>
      <c r="DI115" s="28"/>
      <c r="DJ115" s="3">
        <v>195.9</v>
      </c>
      <c r="DK115" s="3">
        <v>221.6</v>
      </c>
      <c r="DL115" s="35">
        <v>242.3</v>
      </c>
      <c r="DM115" s="3">
        <v>239.3</v>
      </c>
      <c r="DN115" s="1">
        <v>0.19149814279818411</v>
      </c>
      <c r="DO115" s="1">
        <v>4.7E-2</v>
      </c>
      <c r="DP115" s="28"/>
      <c r="DQ115" t="s">
        <v>298</v>
      </c>
      <c r="DR115">
        <v>97</v>
      </c>
      <c r="DS115">
        <v>180</v>
      </c>
      <c r="DT115" s="28"/>
      <c r="DU115" s="2">
        <v>388098</v>
      </c>
      <c r="DV115" s="43">
        <v>73.3</v>
      </c>
      <c r="DW115" s="43">
        <v>2.2000000000000002</v>
      </c>
      <c r="DX115" s="43">
        <v>1.5</v>
      </c>
      <c r="DY115" s="43">
        <v>2.8</v>
      </c>
      <c r="DZ115" s="43">
        <v>3.8</v>
      </c>
      <c r="EA115" s="43">
        <v>10.3</v>
      </c>
      <c r="EB115" s="43">
        <v>6.2</v>
      </c>
      <c r="EC115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442.9</v>
      </c>
      <c r="ED115" s="43">
        <v>0.2</v>
      </c>
      <c r="EE115" s="43">
        <v>9.3000000000000007</v>
      </c>
      <c r="EF115" s="43">
        <v>14.3</v>
      </c>
      <c r="EG115" s="43">
        <v>26.6</v>
      </c>
      <c r="EH115" s="43">
        <v>29</v>
      </c>
      <c r="EI115" s="43">
        <v>14.4</v>
      </c>
      <c r="EJ115" s="43">
        <v>6.2</v>
      </c>
      <c r="EK115" s="2">
        <v>254280</v>
      </c>
      <c r="EL115" s="1">
        <v>0.65519533726017654</v>
      </c>
      <c r="EM115" s="28"/>
      <c r="EN115" s="4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</row>
    <row r="116" spans="1:154" x14ac:dyDescent="0.3">
      <c r="A116" t="s">
        <v>137</v>
      </c>
      <c r="B116" t="s">
        <v>439</v>
      </c>
      <c r="C116" t="s">
        <v>18</v>
      </c>
      <c r="D116" s="2" t="s">
        <v>29</v>
      </c>
      <c r="E116" s="2"/>
      <c r="F116" s="2"/>
      <c r="H116" s="2">
        <v>1799674</v>
      </c>
      <c r="I116" s="12">
        <v>0.05</v>
      </c>
      <c r="K116" s="2">
        <v>1451578</v>
      </c>
      <c r="L116" s="51">
        <v>481.67495138973618</v>
      </c>
      <c r="M116" s="51">
        <v>76.284702477385991</v>
      </c>
      <c r="N116" s="51">
        <v>3013.6049130474489</v>
      </c>
      <c r="O116" s="51"/>
      <c r="P116" s="51"/>
      <c r="Q116" s="2">
        <v>490193</v>
      </c>
      <c r="R116" s="2">
        <v>374352</v>
      </c>
      <c r="S116" s="2">
        <f>Table1113[[#This Row],[Sum of Biden]]+Table1113[[#This Row],[Sum of Trump]]</f>
        <v>864545</v>
      </c>
      <c r="T116" s="2">
        <v>882506</v>
      </c>
      <c r="U116" s="1">
        <f>Table1113[[#This Row],[Total with Other]]/Table1113[[#This Row],[Sum of Population (2020)]]</f>
        <v>0.49036992255264011</v>
      </c>
      <c r="V116" s="1">
        <f>Table1113[[#This Row],[Total with Other]]/(Table1113[[#This Row],[18+]]*Table1113[[#This Row],[Sum of Population (2020)]])</f>
        <v>0.62980135522339065</v>
      </c>
      <c r="W116" s="1">
        <f>Table1113[[#This Row],[Sum of Biden]]/Table1113[[#This Row],[2 Party Vote]]</f>
        <v>0.5669953559386729</v>
      </c>
      <c r="X116" s="1">
        <f>Table1113[[#This Row],[Sum of Trump]]/Table1113[[#This Row],[2 Party Vote]]</f>
        <v>0.43300464406132705</v>
      </c>
      <c r="Y116" s="1">
        <f>Table1113[[#This Row],[Trump %]]-Table1113[[#This Row],[Biden %]]</f>
        <v>-0.13399071187734585</v>
      </c>
      <c r="Z116" s="1">
        <v>0.1011</v>
      </c>
      <c r="AB116" s="1">
        <v>0.52325754553324655</v>
      </c>
      <c r="AC116" s="1">
        <v>7.4930237365211705E-2</v>
      </c>
      <c r="AD116" s="1">
        <v>0.29640479331256658</v>
      </c>
      <c r="AE116" s="1">
        <v>4.0364532687586753E-2</v>
      </c>
      <c r="AF116" s="1">
        <v>2.9766502155390367E-3</v>
      </c>
      <c r="AG116" s="1">
        <v>1.4430391281976625E-3</v>
      </c>
      <c r="AH116" s="1">
        <v>5.4059790828783439E-3</v>
      </c>
      <c r="AI116" s="1">
        <v>5.5217222674773317E-2</v>
      </c>
      <c r="AJ11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1.5660531270006275</v>
      </c>
      <c r="AK116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1.56502666984321</v>
      </c>
      <c r="AL116" s="4"/>
      <c r="AM116" s="1">
        <v>6.121386428875452E-2</v>
      </c>
      <c r="AN116" s="1">
        <v>0.11147518939541272</v>
      </c>
      <c r="AO116" s="1">
        <v>4.8700486865954615E-2</v>
      </c>
      <c r="AP116" s="1">
        <f>SUM(Table1113[[#This Row],[0 to 5]:[14 to 17]])</f>
        <v>0.22138954055012183</v>
      </c>
      <c r="AQ116" s="1">
        <v>0.77861045944987817</v>
      </c>
      <c r="AR116" s="1">
        <v>0.10218461788079397</v>
      </c>
      <c r="AS116" s="1">
        <v>0.28105756931533155</v>
      </c>
      <c r="AT116" s="1">
        <v>0.24448094488223979</v>
      </c>
      <c r="AU116" s="1">
        <v>0.15088732737151284</v>
      </c>
      <c r="AV116" s="38">
        <v>36.700000000000003</v>
      </c>
      <c r="AX116" s="2">
        <v>41887</v>
      </c>
      <c r="AY116" s="2">
        <v>133833</v>
      </c>
      <c r="AZ116" s="2">
        <v>199700</v>
      </c>
      <c r="BA116" s="2">
        <v>214715</v>
      </c>
      <c r="BB116" s="2">
        <f>SUM(Table1113[[#This Row],[Sum of Less than a high school diploma]:[Sum of Bachelor''s degree or higher]])</f>
        <v>590135</v>
      </c>
      <c r="BC116" s="1">
        <f>Table1113[[#This Row],[Sum of Less than a high school diploma]]/Table1113[[#This Row],[Sum]]</f>
        <v>7.0978674371118475E-2</v>
      </c>
      <c r="BD116" s="1">
        <f>Table1113[[#This Row],[Sum of High school diploma only]]/Table1113[[#This Row],[Sum]]</f>
        <v>0.2267837020342803</v>
      </c>
      <c r="BE116" s="1">
        <f>Table1113[[#This Row],[Sum of Some college or associate''s degree]]/Table1113[[#This Row],[Sum]]</f>
        <v>0.33839714641565066</v>
      </c>
      <c r="BF116" s="1">
        <f>Table1113[[#This Row],[Sum of Bachelor''s degree or higher]]/Table1113[[#This Row],[Sum]]</f>
        <v>0.36384047717895057</v>
      </c>
      <c r="BG116" s="4">
        <f>Table1113[[#This Row],[% Less than a high school diploma]]+(2*Table1113[[#This Row],[% High school diploma only]])+(3*Table1113[[#This Row],[% Some college or associate''s degree]])+(4*Table1113[[#This Row],[% Bachelor''s degree or higher]])</f>
        <v>2.9950994264024331</v>
      </c>
      <c r="BH116" s="4"/>
      <c r="BI116" s="2">
        <v>887830</v>
      </c>
      <c r="BJ116" s="8">
        <v>0.49332823611387394</v>
      </c>
      <c r="BK116" s="7">
        <v>5.0999999999999996</v>
      </c>
      <c r="BL116" s="7">
        <v>24.6</v>
      </c>
      <c r="BM116" s="38">
        <v>87.9</v>
      </c>
      <c r="BN116" s="38">
        <v>79.599999999999994</v>
      </c>
      <c r="BO116" s="38">
        <v>8.3000000000000007</v>
      </c>
      <c r="BP116" s="38">
        <v>1.5</v>
      </c>
      <c r="BQ116" s="38">
        <v>3.3</v>
      </c>
      <c r="BR116" s="38">
        <v>0.3</v>
      </c>
      <c r="BS116" s="38">
        <v>1.5</v>
      </c>
      <c r="BT116" s="7">
        <v>5.4</v>
      </c>
      <c r="BU116" s="4"/>
      <c r="BV116" s="2">
        <v>81926210</v>
      </c>
      <c r="BW116" s="4">
        <v>45.522805797049912</v>
      </c>
      <c r="BX116" s="2">
        <v>53310</v>
      </c>
      <c r="BY116" s="4">
        <v>96.183999999999997</v>
      </c>
      <c r="BZ116" s="4"/>
      <c r="CA116" s="4">
        <v>70.3</v>
      </c>
      <c r="CB116" s="4">
        <v>53</v>
      </c>
      <c r="CC116" s="4">
        <v>61.6</v>
      </c>
      <c r="CD116" s="4">
        <v>49.18</v>
      </c>
      <c r="CE116" s="4">
        <v>6.2</v>
      </c>
      <c r="CF116" s="4">
        <v>16769.37</v>
      </c>
      <c r="CG116" s="4"/>
      <c r="CH116" s="14">
        <v>56</v>
      </c>
      <c r="CI116" s="32">
        <v>33</v>
      </c>
      <c r="CJ116" s="4"/>
      <c r="CK116" s="2">
        <v>1740</v>
      </c>
      <c r="CL116" s="2">
        <v>787696</v>
      </c>
      <c r="CM116" s="4">
        <v>96.684177245434455</v>
      </c>
      <c r="CN116" s="8">
        <v>0.43768815907769965</v>
      </c>
      <c r="CO116" s="8"/>
      <c r="CP116" s="3">
        <v>9.5454250786672148</v>
      </c>
      <c r="CQ116" s="3">
        <v>0</v>
      </c>
      <c r="CR116" s="3">
        <v>8.1578858705236037</v>
      </c>
      <c r="CS116" s="28">
        <v>0</v>
      </c>
      <c r="CT116" s="28">
        <v>3.2830428735551114</v>
      </c>
      <c r="CU116" s="28">
        <v>2.4530679327108311</v>
      </c>
      <c r="CV116" s="28">
        <v>7.3002869477011707</v>
      </c>
      <c r="CW116" s="28">
        <v>9.9397153975758687</v>
      </c>
      <c r="CX116" s="28">
        <v>9.9162375806235925</v>
      </c>
      <c r="CY116" s="28">
        <v>12.483486641356073</v>
      </c>
      <c r="CZ116" s="28">
        <v>6.0618603202190204</v>
      </c>
      <c r="DA116" s="28">
        <v>14.874208929301872</v>
      </c>
      <c r="DB116" s="28">
        <v>10.21050670843753</v>
      </c>
      <c r="DC116" s="28">
        <v>7.0553090868752086</v>
      </c>
      <c r="DD116" s="28">
        <v>17.01109621014189</v>
      </c>
      <c r="DE116" s="28">
        <v>0</v>
      </c>
      <c r="DF116" s="28">
        <v>0</v>
      </c>
      <c r="DG116" s="28">
        <v>2.8582000274437451</v>
      </c>
      <c r="DH116" s="28">
        <v>3.2830428735551114</v>
      </c>
      <c r="DI116" s="28"/>
      <c r="DJ116" s="3">
        <v>275</v>
      </c>
      <c r="DK116" s="3">
        <v>285</v>
      </c>
      <c r="DL116" s="35">
        <v>323.89999999999998</v>
      </c>
      <c r="DM116" s="3">
        <v>305.39999999999998</v>
      </c>
      <c r="DN116" s="1">
        <v>0.1509725223834516</v>
      </c>
      <c r="DO116" s="1">
        <v>7.1999999999999995E-2</v>
      </c>
      <c r="DP116" s="28"/>
      <c r="DQ116" t="s">
        <v>297</v>
      </c>
      <c r="DR116">
        <v>52</v>
      </c>
      <c r="DS116">
        <v>84</v>
      </c>
      <c r="DT116" s="28"/>
      <c r="DU116" s="2">
        <v>691979</v>
      </c>
      <c r="DV116" s="43">
        <v>61.4</v>
      </c>
      <c r="DW116" s="43">
        <v>11.3</v>
      </c>
      <c r="DX116" s="43">
        <v>2</v>
      </c>
      <c r="DY116" s="43">
        <v>4.7</v>
      </c>
      <c r="DZ116" s="43">
        <v>7</v>
      </c>
      <c r="EA116" s="43">
        <v>11.1</v>
      </c>
      <c r="EB116" s="43">
        <v>2.5</v>
      </c>
      <c r="EC116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439.50000000000006</v>
      </c>
      <c r="ED116" s="43">
        <v>0.1</v>
      </c>
      <c r="EE116" s="43">
        <v>8</v>
      </c>
      <c r="EF116" s="43">
        <v>12.7</v>
      </c>
      <c r="EG116" s="43">
        <v>33.6</v>
      </c>
      <c r="EH116" s="43">
        <v>26.8</v>
      </c>
      <c r="EI116" s="43">
        <v>13.3</v>
      </c>
      <c r="EJ116" s="43">
        <v>5.3</v>
      </c>
      <c r="EK116" s="2">
        <v>430419</v>
      </c>
      <c r="EL116" s="1">
        <v>0.62201165064257735</v>
      </c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</row>
    <row r="117" spans="1:154" x14ac:dyDescent="0.3">
      <c r="A117" t="s">
        <v>71</v>
      </c>
      <c r="B117" t="s">
        <v>441</v>
      </c>
      <c r="C117" t="s">
        <v>36</v>
      </c>
      <c r="D117" s="2"/>
      <c r="E117" s="2"/>
      <c r="F117" s="2"/>
      <c r="H117" s="2">
        <v>647610</v>
      </c>
      <c r="I117" s="12">
        <v>3.9399999999999998E-2</v>
      </c>
      <c r="K117" s="2">
        <v>500231</v>
      </c>
      <c r="L117" s="51">
        <v>226.84044018736768</v>
      </c>
      <c r="M117" s="51">
        <v>5.079212722221107</v>
      </c>
      <c r="N117" s="51">
        <v>2205.2108503528507</v>
      </c>
      <c r="O117" s="51"/>
      <c r="P117" s="51"/>
      <c r="Q117" s="2">
        <v>109026</v>
      </c>
      <c r="R117" s="2">
        <v>157916</v>
      </c>
      <c r="S117" s="2">
        <f>Table1113[[#This Row],[Sum of Biden]]+Table1113[[#This Row],[Sum of Trump]]</f>
        <v>266942</v>
      </c>
      <c r="T117" s="2">
        <v>273311</v>
      </c>
      <c r="U117" s="1">
        <f>Table1113[[#This Row],[Total with Other]]/Table1113[[#This Row],[Sum of Population (2020)]]</f>
        <v>0.42203023424591962</v>
      </c>
      <c r="V117" s="1">
        <f>Table1113[[#This Row],[Total with Other]]/(Table1113[[#This Row],[18+]]*Table1113[[#This Row],[Sum of Population (2020)]])</f>
        <v>0.56644062457254418</v>
      </c>
      <c r="W117" s="1">
        <f>Table1113[[#This Row],[Sum of Biden]]/Table1113[[#This Row],[2 Party Vote]]</f>
        <v>0.40842580036112713</v>
      </c>
      <c r="X117" s="1">
        <f>Table1113[[#This Row],[Sum of Trump]]/Table1113[[#This Row],[2 Party Vote]]</f>
        <v>0.59157419963887281</v>
      </c>
      <c r="Y117" s="1">
        <f>Table1113[[#This Row],[Trump %]]-Table1113[[#This Row],[Biden %]]</f>
        <v>0.18314839927774568</v>
      </c>
      <c r="Z117" s="1">
        <v>-0.14649999999999999</v>
      </c>
      <c r="AB117" s="1">
        <v>0.67913250258643321</v>
      </c>
      <c r="AC117" s="1">
        <v>0.14131498895940459</v>
      </c>
      <c r="AD117" s="1">
        <v>7.2991460910115658E-2</v>
      </c>
      <c r="AE117" s="1">
        <v>3.6339772393879033E-2</v>
      </c>
      <c r="AF117" s="1">
        <v>8.241071014962709E-3</v>
      </c>
      <c r="AG117" s="1">
        <v>8.6471796297154146E-4</v>
      </c>
      <c r="AH117" s="1">
        <v>3.6688747857506832E-3</v>
      </c>
      <c r="AI117" s="1">
        <v>5.7446611386482604E-2</v>
      </c>
      <c r="AJ11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1.4419333742197098</v>
      </c>
      <c r="AK117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1.4472881647810707</v>
      </c>
      <c r="AL117" s="4"/>
      <c r="AM117" s="1">
        <v>6.4423032380599432E-2</v>
      </c>
      <c r="AN117" s="1">
        <v>0.13169963403900495</v>
      </c>
      <c r="AO117" s="1">
        <v>5.8820895291919521E-2</v>
      </c>
      <c r="AP117" s="1">
        <f>SUM(Table1113[[#This Row],[0 to 5]:[14 to 17]])</f>
        <v>0.25494356171152388</v>
      </c>
      <c r="AQ117" s="1">
        <v>0.74505643828847612</v>
      </c>
      <c r="AR117" s="1">
        <v>9.0452587205262433E-2</v>
      </c>
      <c r="AS117" s="1">
        <v>0.26211300010808974</v>
      </c>
      <c r="AT117" s="1">
        <v>0.23897716218094223</v>
      </c>
      <c r="AU117" s="1">
        <v>0.15351368879418167</v>
      </c>
      <c r="AV117" s="38">
        <v>36.4</v>
      </c>
      <c r="AX117" s="2">
        <v>40540</v>
      </c>
      <c r="AY117" s="2">
        <v>111193</v>
      </c>
      <c r="AZ117" s="2">
        <v>136167</v>
      </c>
      <c r="BA117" s="2">
        <v>129568</v>
      </c>
      <c r="BB117" s="2">
        <f>SUM(Table1113[[#This Row],[Sum of Less than a high school diploma]:[Sum of Bachelor''s degree or higher]])</f>
        <v>417468</v>
      </c>
      <c r="BC117" s="1">
        <f>Table1113[[#This Row],[Sum of Less than a high school diploma]]/Table1113[[#This Row],[Sum]]</f>
        <v>9.7109239510573264E-2</v>
      </c>
      <c r="BD117" s="1">
        <f>Table1113[[#This Row],[Sum of High school diploma only]]/Table1113[[#This Row],[Sum]]</f>
        <v>0.26635095384556423</v>
      </c>
      <c r="BE117" s="1">
        <f>Table1113[[#This Row],[Sum of Some college or associate''s degree]]/Table1113[[#This Row],[Sum]]</f>
        <v>0.32617350311880194</v>
      </c>
      <c r="BF117" s="1">
        <f>Table1113[[#This Row],[Sum of Bachelor''s degree or higher]]/Table1113[[#This Row],[Sum]]</f>
        <v>0.31036630352506062</v>
      </c>
      <c r="BG117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2.8497968706583503</v>
      </c>
      <c r="BH117" s="4"/>
      <c r="BI117" s="2">
        <v>306058</v>
      </c>
      <c r="BJ117" s="8">
        <v>0.47259616126990012</v>
      </c>
      <c r="BK117" s="7">
        <v>2.4</v>
      </c>
      <c r="BL117" s="7">
        <v>20.2</v>
      </c>
      <c r="BM117" s="38">
        <v>91.9</v>
      </c>
      <c r="BN117" s="38">
        <v>82.8</v>
      </c>
      <c r="BO117" s="38">
        <v>9.1</v>
      </c>
      <c r="BP117" s="38">
        <v>0.4</v>
      </c>
      <c r="BQ117" s="38">
        <v>1.6</v>
      </c>
      <c r="BR117" s="38">
        <v>0.4</v>
      </c>
      <c r="BS117" s="38">
        <v>1</v>
      </c>
      <c r="BT117" s="7">
        <v>4.5999999999999996</v>
      </c>
      <c r="BU117" s="4"/>
      <c r="BV117" s="2">
        <v>31812162</v>
      </c>
      <c r="BW117" s="4">
        <v>49.122407004215503</v>
      </c>
      <c r="BX117" s="2">
        <v>55000</v>
      </c>
      <c r="BY117" s="4">
        <v>91.933999999999997</v>
      </c>
      <c r="BZ117" s="4"/>
      <c r="CA117" s="4">
        <v>68.8</v>
      </c>
      <c r="CB117" s="4">
        <v>46.5</v>
      </c>
      <c r="CC117" s="4">
        <v>57.7</v>
      </c>
      <c r="CD117" s="4">
        <v>34.31</v>
      </c>
      <c r="CE117" s="4">
        <v>12.7</v>
      </c>
      <c r="CF117" s="4">
        <v>16601.580000000002</v>
      </c>
      <c r="CG117" s="4"/>
      <c r="CH117" s="14">
        <v>147</v>
      </c>
      <c r="CI117" s="34">
        <v>78</v>
      </c>
      <c r="CJ117" s="4"/>
      <c r="CK117" s="2">
        <v>759</v>
      </c>
      <c r="CL117" s="2">
        <v>396002</v>
      </c>
      <c r="CM117" s="4">
        <v>117.20016676703571</v>
      </c>
      <c r="CN117" s="8">
        <v>0.61148221923688639</v>
      </c>
      <c r="CO117" s="8"/>
      <c r="CP117" s="3">
        <v>19.471711491808513</v>
      </c>
      <c r="CQ117" s="3">
        <v>0</v>
      </c>
      <c r="CR117" s="3">
        <v>0</v>
      </c>
      <c r="CS117" s="28">
        <v>0.40535174128037421</v>
      </c>
      <c r="CT117" s="28">
        <v>7.3852240199855084</v>
      </c>
      <c r="CU117" s="28">
        <v>3.6662041409916584</v>
      </c>
      <c r="CV117" s="28">
        <v>38.101938994776681</v>
      </c>
      <c r="CW117" s="28">
        <v>20.951177443833352</v>
      </c>
      <c r="CX117" s="28">
        <v>3.9112527805498303</v>
      </c>
      <c r="CY117" s="28">
        <v>27.76155221033882</v>
      </c>
      <c r="CZ117" s="28">
        <v>3.2430618934303288</v>
      </c>
      <c r="DA117" s="28">
        <v>22.246183432131787</v>
      </c>
      <c r="DB117" s="28">
        <v>9.4223928068126579</v>
      </c>
      <c r="DC117" s="28">
        <v>18.173660107876781</v>
      </c>
      <c r="DD117" s="28">
        <v>42.162703717974786</v>
      </c>
      <c r="DE117" s="28">
        <v>0</v>
      </c>
      <c r="DF117" s="28">
        <v>0</v>
      </c>
      <c r="DG117" s="28">
        <v>9.3902104397647967</v>
      </c>
      <c r="DH117" s="28">
        <v>7.3852240199855084</v>
      </c>
      <c r="DI117" s="28"/>
      <c r="DJ117" s="3">
        <v>175</v>
      </c>
      <c r="DK117" s="3">
        <v>191.2</v>
      </c>
      <c r="DL117" s="35">
        <v>209.4</v>
      </c>
      <c r="DM117" s="3">
        <v>210.1</v>
      </c>
      <c r="DN117" s="1">
        <v>0.16427889207258839</v>
      </c>
      <c r="DO117" s="1">
        <v>9.4E-2</v>
      </c>
      <c r="DP117" s="28"/>
      <c r="DQ117" t="s">
        <v>298</v>
      </c>
      <c r="DR117">
        <v>115</v>
      </c>
      <c r="DS117">
        <v>300</v>
      </c>
      <c r="DT117" s="28"/>
      <c r="DU117" s="2">
        <v>247709</v>
      </c>
      <c r="DV117" s="43">
        <v>73.400000000000006</v>
      </c>
      <c r="DW117" s="43">
        <v>4.0999999999999996</v>
      </c>
      <c r="DX117" s="43">
        <v>2.8</v>
      </c>
      <c r="DY117" s="43">
        <v>3.7</v>
      </c>
      <c r="DZ117" s="43">
        <v>3.3</v>
      </c>
      <c r="EA117" s="43">
        <v>9.1999999999999993</v>
      </c>
      <c r="EB117" s="43">
        <v>3.5</v>
      </c>
      <c r="EC117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471.1</v>
      </c>
      <c r="ED117" s="43">
        <v>0.1</v>
      </c>
      <c r="EE117" s="43">
        <v>6.7</v>
      </c>
      <c r="EF117" s="43">
        <v>12.4</v>
      </c>
      <c r="EG117" s="43">
        <v>26.8</v>
      </c>
      <c r="EH117" s="43">
        <v>21.7</v>
      </c>
      <c r="EI117" s="43">
        <v>22.1</v>
      </c>
      <c r="EJ117" s="43">
        <v>10.3</v>
      </c>
      <c r="EK117" s="2">
        <v>159359</v>
      </c>
      <c r="EL117" s="1">
        <v>0.64333148977227306</v>
      </c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</row>
    <row r="118" spans="1:154" x14ac:dyDescent="0.3">
      <c r="A118" t="s">
        <v>69</v>
      </c>
      <c r="B118" t="s">
        <v>442</v>
      </c>
      <c r="C118" t="s">
        <v>29</v>
      </c>
      <c r="D118" s="2"/>
      <c r="E118" s="2"/>
      <c r="F118" s="2"/>
      <c r="H118" s="2">
        <v>675966</v>
      </c>
      <c r="I118" s="12">
        <v>5.5199999999999999E-2</v>
      </c>
      <c r="K118" s="2">
        <v>420924</v>
      </c>
      <c r="L118" s="51">
        <v>310.79048242694563</v>
      </c>
      <c r="M118" s="51">
        <v>2.1129070868282014</v>
      </c>
      <c r="N118" s="51">
        <v>1354.3657988270036</v>
      </c>
      <c r="O118" s="51"/>
      <c r="P118" s="51"/>
      <c r="Q118" s="2">
        <v>151431</v>
      </c>
      <c r="R118" s="2">
        <v>204025</v>
      </c>
      <c r="S118" s="2">
        <f>Table1113[[#This Row],[Sum of Biden]]+Table1113[[#This Row],[Sum of Trump]]</f>
        <v>355456</v>
      </c>
      <c r="T118" s="2">
        <v>360719</v>
      </c>
      <c r="U118" s="1">
        <f>Table1113[[#This Row],[Total with Other]]/Table1113[[#This Row],[Sum of Population (2020)]]</f>
        <v>0.5336348277871964</v>
      </c>
      <c r="V118" s="1">
        <f>Table1113[[#This Row],[Total with Other]]/(Table1113[[#This Row],[18+]]*Table1113[[#This Row],[Sum of Population (2020)]])</f>
        <v>0.68580103501640743</v>
      </c>
      <c r="W118" s="1">
        <f>Table1113[[#This Row],[Sum of Biden]]/Table1113[[#This Row],[2 Party Vote]]</f>
        <v>0.42601897281238749</v>
      </c>
      <c r="X118" s="1">
        <f>Table1113[[#This Row],[Sum of Trump]]/Table1113[[#This Row],[2 Party Vote]]</f>
        <v>0.57398102718761257</v>
      </c>
      <c r="Y118" s="1">
        <f>Table1113[[#This Row],[Trump %]]-Table1113[[#This Row],[Biden %]]</f>
        <v>0.14796205437522508</v>
      </c>
      <c r="Z118" s="1">
        <v>-1.35E-2</v>
      </c>
      <c r="AB118" s="1">
        <v>0.65445303462008442</v>
      </c>
      <c r="AC118" s="1">
        <v>0.11509898426843954</v>
      </c>
      <c r="AD118" s="1">
        <v>0.16965350328270948</v>
      </c>
      <c r="AE118" s="1">
        <v>1.8042327572688567E-2</v>
      </c>
      <c r="AF118" s="1">
        <v>2.8729255613448015E-3</v>
      </c>
      <c r="AG118" s="1">
        <v>4.3197438924442945E-4</v>
      </c>
      <c r="AH118" s="1">
        <v>3.5534331608394506E-3</v>
      </c>
      <c r="AI118" s="1">
        <v>3.5893817144649287E-2</v>
      </c>
      <c r="AJ11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1.4865797065044353</v>
      </c>
      <c r="AK118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1.4863101061038027</v>
      </c>
      <c r="AL118" s="4"/>
      <c r="AM118" s="1">
        <v>5.5209877419870233E-2</v>
      </c>
      <c r="AN118" s="1">
        <v>0.11337404544015528</v>
      </c>
      <c r="AO118" s="1">
        <v>5.3297059319551573E-2</v>
      </c>
      <c r="AP118" s="1">
        <f>SUM(Table1113[[#This Row],[0 to 5]:[14 to 17]])</f>
        <v>0.22188098217957708</v>
      </c>
      <c r="AQ118" s="1">
        <v>0.77811901782042292</v>
      </c>
      <c r="AR118" s="1">
        <v>8.6897861726773246E-2</v>
      </c>
      <c r="AS118" s="1">
        <v>0.24055499832831828</v>
      </c>
      <c r="AT118" s="1">
        <v>0.27380667074971227</v>
      </c>
      <c r="AU118" s="1">
        <v>0.17685948701561913</v>
      </c>
      <c r="AV118" s="38">
        <v>40.700000000000003</v>
      </c>
      <c r="AX118" s="2">
        <v>57816</v>
      </c>
      <c r="AY118" s="2">
        <v>134476</v>
      </c>
      <c r="AZ118" s="2">
        <v>146801</v>
      </c>
      <c r="BA118" s="2">
        <v>123942</v>
      </c>
      <c r="BB118" s="2">
        <f>SUM(Table1113[[#This Row],[Sum of Less than a high school diploma]:[Sum of Bachelor''s degree or higher]])</f>
        <v>463035</v>
      </c>
      <c r="BC118" s="1">
        <f>Table1113[[#This Row],[Sum of Less than a high school diploma]]/Table1113[[#This Row],[Sum]]</f>
        <v>0.12486313129677022</v>
      </c>
      <c r="BD118" s="1">
        <f>Table1113[[#This Row],[Sum of High school diploma only]]/Table1113[[#This Row],[Sum]]</f>
        <v>0.29042297018583907</v>
      </c>
      <c r="BE118" s="1">
        <f>Table1113[[#This Row],[Sum of Some college or associate''s degree]]/Table1113[[#This Row],[Sum]]</f>
        <v>0.31704082844709364</v>
      </c>
      <c r="BF118" s="1">
        <f>Table1113[[#This Row],[Sum of Bachelor''s degree or higher]]/Table1113[[#This Row],[Sum]]</f>
        <v>0.26767307007029706</v>
      </c>
      <c r="BG118" s="4">
        <f>Table1113[[#This Row],[% Less than a high school diploma]]+(2*Table1113[[#This Row],[% High school diploma only]])+(3*Table1113[[#This Row],[% Some college or associate''s degree]])+(4*Table1113[[#This Row],[% Bachelor''s degree or higher]])</f>
        <v>2.7275238372909176</v>
      </c>
      <c r="BH118" s="4"/>
      <c r="BI118" s="2">
        <v>304855</v>
      </c>
      <c r="BJ118" s="8">
        <v>0.45099161792161147</v>
      </c>
      <c r="BK118" s="7">
        <v>2.1</v>
      </c>
      <c r="BL118" s="7">
        <v>24</v>
      </c>
      <c r="BM118" s="38">
        <v>91.1</v>
      </c>
      <c r="BN118" s="38">
        <v>82</v>
      </c>
      <c r="BO118" s="38">
        <v>9.1</v>
      </c>
      <c r="BP118" s="38">
        <v>0.6</v>
      </c>
      <c r="BQ118" s="38">
        <v>1.4</v>
      </c>
      <c r="BR118" s="38">
        <v>0.1</v>
      </c>
      <c r="BS118" s="38">
        <v>0.9</v>
      </c>
      <c r="BT118" s="7">
        <v>5.9</v>
      </c>
      <c r="BU118" s="4"/>
      <c r="BV118" s="2">
        <v>28220193</v>
      </c>
      <c r="BW118" s="4">
        <v>41.747947381968913</v>
      </c>
      <c r="BX118" s="2">
        <v>48151</v>
      </c>
      <c r="BY118" s="4">
        <v>89.022000000000006</v>
      </c>
      <c r="BZ118" s="4"/>
      <c r="CA118" s="4">
        <v>69.400000000000006</v>
      </c>
      <c r="CB118" s="4">
        <v>49.6</v>
      </c>
      <c r="CC118" s="4">
        <v>59.5</v>
      </c>
      <c r="CD118" s="4">
        <v>47.24</v>
      </c>
      <c r="CE118" s="4">
        <v>6.2</v>
      </c>
      <c r="CF118" s="4">
        <v>16326.43</v>
      </c>
      <c r="CG118" s="4"/>
      <c r="CH118" s="14">
        <v>193</v>
      </c>
      <c r="CI118" s="34">
        <v>93</v>
      </c>
      <c r="CJ118" s="4"/>
      <c r="CK118" s="2">
        <v>983</v>
      </c>
      <c r="CL118" s="2">
        <v>409078</v>
      </c>
      <c r="CM118" s="4">
        <v>145.42151528331308</v>
      </c>
      <c r="CN118" s="8">
        <v>0.60517540823059146</v>
      </c>
      <c r="CO118" s="8"/>
      <c r="CP118" s="3">
        <v>14.161474581268099</v>
      </c>
      <c r="CQ118" s="3">
        <v>0</v>
      </c>
      <c r="CR118" s="3">
        <v>0</v>
      </c>
      <c r="CS118" s="28">
        <v>0</v>
      </c>
      <c r="CT118" s="28">
        <v>11.226441816136848</v>
      </c>
      <c r="CU118" s="28">
        <v>4.5283378641531566</v>
      </c>
      <c r="CV118" s="28">
        <v>14.802025370672959</v>
      </c>
      <c r="CW118" s="28">
        <v>9.7362325045235991</v>
      </c>
      <c r="CX118" s="28">
        <v>15.935886455771415</v>
      </c>
      <c r="CY118" s="28">
        <v>15.441414529336081</v>
      </c>
      <c r="CZ118" s="28">
        <v>15.329953748574571</v>
      </c>
      <c r="DA118" s="28">
        <v>20.909343799075149</v>
      </c>
      <c r="DB118" s="28">
        <v>10.615950294138965</v>
      </c>
      <c r="DC118" s="28">
        <v>17.429031402680444</v>
      </c>
      <c r="DD118" s="28">
        <v>28.232552341487438</v>
      </c>
      <c r="DE118" s="28">
        <v>0</v>
      </c>
      <c r="DF118" s="28">
        <v>0</v>
      </c>
      <c r="DG118" s="28">
        <v>3.4173025463596067</v>
      </c>
      <c r="DH118" s="28">
        <v>11.226441816136848</v>
      </c>
      <c r="DI118" s="28"/>
      <c r="DJ118" s="3">
        <v>202.4</v>
      </c>
      <c r="DK118" s="3">
        <v>235.6</v>
      </c>
      <c r="DL118" s="35">
        <v>280.5</v>
      </c>
      <c r="DM118" s="3">
        <v>285.2</v>
      </c>
      <c r="DN118" s="1">
        <v>0.27843137254901962</v>
      </c>
      <c r="DO118" s="1">
        <v>0.157</v>
      </c>
      <c r="DP118" s="28"/>
      <c r="DQ118" t="s">
        <v>298</v>
      </c>
      <c r="DR118">
        <v>111</v>
      </c>
      <c r="DS118">
        <v>225</v>
      </c>
      <c r="DT118" s="28"/>
      <c r="DU118" s="2">
        <v>267562</v>
      </c>
      <c r="DV118" s="43">
        <v>70.7</v>
      </c>
      <c r="DW118" s="43">
        <v>3.2</v>
      </c>
      <c r="DX118" s="43">
        <v>1.5</v>
      </c>
      <c r="DY118" s="43">
        <v>2.9</v>
      </c>
      <c r="DZ118" s="43">
        <v>4.2</v>
      </c>
      <c r="EA118" s="43">
        <v>8.5</v>
      </c>
      <c r="EB118" s="43">
        <v>9.1</v>
      </c>
      <c r="EC118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438.8</v>
      </c>
      <c r="ED118" s="43">
        <v>0.1</v>
      </c>
      <c r="EE118" s="43">
        <v>7</v>
      </c>
      <c r="EF118" s="43">
        <v>15.9</v>
      </c>
      <c r="EG118" s="43">
        <v>31.7</v>
      </c>
      <c r="EH118" s="43">
        <v>26.7</v>
      </c>
      <c r="EI118" s="43">
        <v>12.8</v>
      </c>
      <c r="EJ118" s="43">
        <v>5.7</v>
      </c>
      <c r="EK118" s="2">
        <v>181154</v>
      </c>
      <c r="EL118" s="1">
        <v>0.67705429022058439</v>
      </c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</row>
    <row r="119" spans="1:154" x14ac:dyDescent="0.3">
      <c r="A119" t="s">
        <v>135</v>
      </c>
      <c r="B119" t="s">
        <v>443</v>
      </c>
      <c r="C119" t="s">
        <v>22</v>
      </c>
      <c r="D119" s="2" t="s">
        <v>48</v>
      </c>
      <c r="E119" s="2"/>
      <c r="H119" s="2">
        <v>978529</v>
      </c>
      <c r="I119" s="12">
        <v>6.7100000000000007E-2</v>
      </c>
      <c r="K119" s="2">
        <v>482085</v>
      </c>
      <c r="L119" s="51">
        <v>260.2908086832835</v>
      </c>
      <c r="M119" s="51">
        <v>11.887686352214759</v>
      </c>
      <c r="N119" s="51">
        <v>1852.1015107628757</v>
      </c>
      <c r="O119" s="51"/>
      <c r="P119" s="51"/>
      <c r="Q119" s="2">
        <v>275474</v>
      </c>
      <c r="R119" s="2">
        <v>200824</v>
      </c>
      <c r="S119" s="2">
        <f>Table1113[[#This Row],[Sum of Biden]]+Table1113[[#This Row],[Sum of Trump]]</f>
        <v>476298</v>
      </c>
      <c r="T119" s="2">
        <v>489091</v>
      </c>
      <c r="U119" s="1">
        <f>Table1113[[#This Row],[Total with Other]]/Table1113[[#This Row],[Sum of Population (2020)]]</f>
        <v>0.49982269304231147</v>
      </c>
      <c r="V119" s="1">
        <f>Table1113[[#This Row],[Total with Other]]/(Table1113[[#This Row],[18+]]*Table1113[[#This Row],[Sum of Population (2020)]])</f>
        <v>0.63184092456396235</v>
      </c>
      <c r="W119" s="1">
        <f>Table1113[[#This Row],[Sum of Biden]]/Table1113[[#This Row],[2 Party Vote]]</f>
        <v>0.57836480522697975</v>
      </c>
      <c r="X119" s="1">
        <f>Table1113[[#This Row],[Sum of Trump]]/Table1113[[#This Row],[2 Party Vote]]</f>
        <v>0.42163519477302025</v>
      </c>
      <c r="Y119" s="1">
        <f>Table1113[[#This Row],[Trump %]]-Table1113[[#This Row],[Biden %]]</f>
        <v>-0.1567296104539595</v>
      </c>
      <c r="Z119" s="1">
        <v>0.33460000000000001</v>
      </c>
      <c r="AB119" s="1">
        <v>0.71847742887538335</v>
      </c>
      <c r="AC119" s="1">
        <v>0.12913362812956999</v>
      </c>
      <c r="AD119" s="1">
        <v>4.7301612931246802E-2</v>
      </c>
      <c r="AE119" s="1">
        <v>4.9124757671974974E-2</v>
      </c>
      <c r="AF119" s="1">
        <v>1.5042987995245926E-3</v>
      </c>
      <c r="AG119" s="1">
        <v>1.9723482901375431E-4</v>
      </c>
      <c r="AH119" s="1">
        <v>1.0147885244075547E-2</v>
      </c>
      <c r="AI119" s="1">
        <v>4.4113153519210982E-2</v>
      </c>
      <c r="AJ11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1.4064967810519089</v>
      </c>
      <c r="AK119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1.3979451480449889</v>
      </c>
      <c r="AL119" s="4"/>
      <c r="AM119" s="1">
        <v>5.1885023336048296E-2</v>
      </c>
      <c r="AN119" s="1">
        <v>0.10548895331666205</v>
      </c>
      <c r="AO119" s="1">
        <v>5.1568221279083198E-2</v>
      </c>
      <c r="AP119" s="1">
        <f>SUM(Table1113[[#This Row],[0 to 5]:[14 to 17]])</f>
        <v>0.20894219793179356</v>
      </c>
      <c r="AQ119" s="1">
        <v>0.79105780206820642</v>
      </c>
      <c r="AR119" s="1">
        <v>9.4158681040623221E-2</v>
      </c>
      <c r="AS119" s="1">
        <v>0.25371961382851199</v>
      </c>
      <c r="AT119" s="1">
        <v>0.28229311548252528</v>
      </c>
      <c r="AU119" s="1">
        <v>0.16088639171654595</v>
      </c>
      <c r="AV119" s="38">
        <v>40.299999999999997</v>
      </c>
      <c r="AX119" s="2">
        <v>58762</v>
      </c>
      <c r="AY119" s="2">
        <v>185476</v>
      </c>
      <c r="AZ119" s="2">
        <v>178502</v>
      </c>
      <c r="BA119" s="2">
        <v>231516</v>
      </c>
      <c r="BB119" s="2">
        <f>SUM(Table1113[[#This Row],[Sum of Less than a high school diploma]:[Sum of Bachelor''s degree or higher]])</f>
        <v>654256</v>
      </c>
      <c r="BC119" s="1">
        <f>Table1113[[#This Row],[Sum of Less than a high school diploma]]/Table1113[[#This Row],[Sum]]</f>
        <v>8.9814995964882252E-2</v>
      </c>
      <c r="BD119" s="1">
        <f>Table1113[[#This Row],[Sum of High school diploma only]]/Table1113[[#This Row],[Sum]]</f>
        <v>0.28349147734220242</v>
      </c>
      <c r="BE119" s="1">
        <f>Table1113[[#This Row],[Sum of Some college or associate''s degree]]/Table1113[[#This Row],[Sum]]</f>
        <v>0.27283204128047739</v>
      </c>
      <c r="BF119" s="1">
        <f>Table1113[[#This Row],[Sum of Bachelor''s degree or higher]]/Table1113[[#This Row],[Sum]]</f>
        <v>0.35386148541243795</v>
      </c>
      <c r="BG119" s="4">
        <f>Table1113[[#This Row],[% Less than a high school diploma]]+(2*Table1113[[#This Row],[% High school diploma only]])+(3*Table1113[[#This Row],[% Some college or associate''s degree]])+(4*Table1113[[#This Row],[% Bachelor''s degree or higher]])</f>
        <v>2.8907400161404713</v>
      </c>
      <c r="BH119" s="4"/>
      <c r="BI119" s="2">
        <v>472216</v>
      </c>
      <c r="BJ119" s="8">
        <v>0.48257741978009849</v>
      </c>
      <c r="BK119" s="7">
        <v>4.8</v>
      </c>
      <c r="BL119" s="7">
        <v>29.5</v>
      </c>
      <c r="BM119" s="38">
        <v>86</v>
      </c>
      <c r="BN119" s="38">
        <v>78.2</v>
      </c>
      <c r="BO119" s="38">
        <v>7.8</v>
      </c>
      <c r="BP119" s="38">
        <v>1.8</v>
      </c>
      <c r="BQ119" s="38">
        <v>2.8</v>
      </c>
      <c r="BR119" s="38">
        <v>0.2</v>
      </c>
      <c r="BS119" s="38">
        <v>1.5</v>
      </c>
      <c r="BT119" s="7">
        <v>7.8</v>
      </c>
      <c r="BU119" s="4"/>
      <c r="BV119" s="2">
        <v>43531952</v>
      </c>
      <c r="BW119" s="4">
        <v>44.487135281631922</v>
      </c>
      <c r="BX119" s="2">
        <v>61741</v>
      </c>
      <c r="BY119" s="4">
        <v>100.613</v>
      </c>
      <c r="BZ119" s="4"/>
      <c r="CA119" s="4">
        <v>56.7</v>
      </c>
      <c r="CB119" s="4">
        <v>39.6</v>
      </c>
      <c r="CC119" s="4">
        <v>48.1</v>
      </c>
      <c r="CD119" s="4">
        <v>48.26</v>
      </c>
      <c r="CE119" s="4">
        <v>72.900000000000006</v>
      </c>
      <c r="CF119" s="4">
        <v>14483.92</v>
      </c>
      <c r="CG119" s="4"/>
      <c r="CH119" s="14">
        <v>84</v>
      </c>
      <c r="CI119" s="34">
        <v>51</v>
      </c>
      <c r="CJ119" s="4"/>
      <c r="CK119" s="2">
        <v>713</v>
      </c>
      <c r="CL119" s="2">
        <v>417150</v>
      </c>
      <c r="CM119" s="4">
        <v>72.86447310197245</v>
      </c>
      <c r="CN119" s="8">
        <v>0.42630315504190475</v>
      </c>
      <c r="CO119" s="8"/>
      <c r="CP119" s="3">
        <v>10.526550787449146</v>
      </c>
      <c r="CQ119" s="3">
        <v>0</v>
      </c>
      <c r="CR119" s="3">
        <v>0</v>
      </c>
      <c r="CS119" s="28">
        <v>16.48985544659066</v>
      </c>
      <c r="CT119" s="28">
        <v>12.055988291190436</v>
      </c>
      <c r="CU119" s="28">
        <v>5.9628982233688639</v>
      </c>
      <c r="CV119" s="28">
        <v>4.0819847267938076</v>
      </c>
      <c r="CW119" s="28">
        <v>5.6371632287830442</v>
      </c>
      <c r="CX119" s="28">
        <v>5.1682711309622267</v>
      </c>
      <c r="CY119" s="28">
        <v>24.970005496467277</v>
      </c>
      <c r="CZ119" s="28">
        <v>13.418678455920459</v>
      </c>
      <c r="DA119" s="28">
        <v>21.42748746304845</v>
      </c>
      <c r="DB119" s="28">
        <v>12.151342149417069</v>
      </c>
      <c r="DC119" s="28">
        <v>10.521481700193705</v>
      </c>
      <c r="DD119" s="28">
        <v>15.361408564281199</v>
      </c>
      <c r="DE119" s="28">
        <v>0</v>
      </c>
      <c r="DF119" s="28">
        <v>0</v>
      </c>
      <c r="DG119" s="28">
        <v>4.8520582253986557</v>
      </c>
      <c r="DH119" s="28">
        <v>12.055988291190436</v>
      </c>
      <c r="DI119" s="28"/>
      <c r="DJ119" s="3">
        <v>325.2</v>
      </c>
      <c r="DK119" s="3">
        <v>371.7</v>
      </c>
      <c r="DL119" s="35">
        <v>409.1</v>
      </c>
      <c r="DM119" s="3">
        <v>398</v>
      </c>
      <c r="DN119" s="1">
        <v>0.20508433145930094</v>
      </c>
      <c r="DO119" s="1">
        <v>6.4000000000000001E-2</v>
      </c>
      <c r="DP119" s="28"/>
      <c r="DQ119" t="s">
        <v>296</v>
      </c>
      <c r="DR119">
        <v>22</v>
      </c>
      <c r="DS119">
        <v>30</v>
      </c>
      <c r="DT119" s="28"/>
      <c r="DU119" s="2">
        <v>371996</v>
      </c>
      <c r="DV119" s="43">
        <v>59.3</v>
      </c>
      <c r="DW119" s="43">
        <v>5.8</v>
      </c>
      <c r="DX119" s="43">
        <v>7.3</v>
      </c>
      <c r="DY119" s="43">
        <v>10.9</v>
      </c>
      <c r="DZ119" s="43">
        <v>5</v>
      </c>
      <c r="EA119" s="43">
        <v>10.8</v>
      </c>
      <c r="EB119" s="43">
        <v>0.9</v>
      </c>
      <c r="EC119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519.29999999999995</v>
      </c>
      <c r="ED119" s="43">
        <v>0</v>
      </c>
      <c r="EE119" s="43">
        <v>3.8</v>
      </c>
      <c r="EF119" s="43">
        <v>9</v>
      </c>
      <c r="EG119" s="43">
        <v>22.5</v>
      </c>
      <c r="EH119" s="43">
        <v>20.399999999999999</v>
      </c>
      <c r="EI119" s="43">
        <v>16.7</v>
      </c>
      <c r="EJ119" s="43">
        <v>27.5</v>
      </c>
      <c r="EK119" s="2">
        <v>246603</v>
      </c>
      <c r="EL119" s="1">
        <v>0.66291841847761801</v>
      </c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</row>
    <row r="120" spans="1:154" x14ac:dyDescent="0.3">
      <c r="A120" t="s">
        <v>123</v>
      </c>
      <c r="B120" t="s">
        <v>444</v>
      </c>
      <c r="C120" t="s">
        <v>34</v>
      </c>
      <c r="D120" s="2" t="s">
        <v>11</v>
      </c>
      <c r="E120" s="2"/>
      <c r="H120" s="2">
        <v>541243</v>
      </c>
      <c r="I120" s="12">
        <v>-4.3400000000000001E-2</v>
      </c>
      <c r="K120" s="2">
        <v>318300</v>
      </c>
      <c r="L120" s="51">
        <v>155.82757564899916</v>
      </c>
      <c r="M120" s="51">
        <v>3.3526838734387958</v>
      </c>
      <c r="N120" s="51">
        <v>2042.6423158694913</v>
      </c>
      <c r="O120" s="51"/>
      <c r="P120" s="51"/>
      <c r="Q120" s="2">
        <v>123227</v>
      </c>
      <c r="R120" s="2">
        <v>151240</v>
      </c>
      <c r="S120" s="2">
        <f>Table1113[[#This Row],[Sum of Biden]]+Table1113[[#This Row],[Sum of Trump]]</f>
        <v>274467</v>
      </c>
      <c r="T120" s="2">
        <v>277921</v>
      </c>
      <c r="U120" s="1">
        <f>Table1113[[#This Row],[Total with Other]]/Table1113[[#This Row],[Sum of Population (2020)]]</f>
        <v>0.51348654855582432</v>
      </c>
      <c r="V120" s="1">
        <f>Table1113[[#This Row],[Total with Other]]/(Table1113[[#This Row],[18+]]*Table1113[[#This Row],[Sum of Population (2020)]])</f>
        <v>0.64355016486977146</v>
      </c>
      <c r="W120" s="1">
        <f>Table1113[[#This Row],[Sum of Biden]]/Table1113[[#This Row],[2 Party Vote]]</f>
        <v>0.44896836413849389</v>
      </c>
      <c r="X120" s="1">
        <f>Table1113[[#This Row],[Sum of Trump]]/Table1113[[#This Row],[2 Party Vote]]</f>
        <v>0.55103163586150616</v>
      </c>
      <c r="Y120" s="1">
        <f>Table1113[[#This Row],[Trump %]]-Table1113[[#This Row],[Biden %]]</f>
        <v>0.10206327172301227</v>
      </c>
      <c r="Z120" s="1">
        <v>-8.0299999999999996E-2</v>
      </c>
      <c r="AB120" s="1">
        <v>0.80502657771093578</v>
      </c>
      <c r="AC120" s="1">
        <v>3.6732114780237343E-2</v>
      </c>
      <c r="AD120" s="1">
        <v>0.10531129270955929</v>
      </c>
      <c r="AE120" s="1">
        <v>6.8989344896839312E-3</v>
      </c>
      <c r="AF120" s="1">
        <v>1.2877764700882967E-3</v>
      </c>
      <c r="AG120" s="1">
        <v>1.8291229632531045E-4</v>
      </c>
      <c r="AH120" s="1">
        <v>3.0651666626635354E-3</v>
      </c>
      <c r="AI120" s="1">
        <v>4.149522488050654E-2</v>
      </c>
      <c r="AJ12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alone]]-1)+(Table1113[[#This Row],[Population of two or more races:]]*(Table1113[[#This Row],[Population of two or more races:]]+1))/(9900))</f>
        <v>1.2934094515824834</v>
      </c>
      <c r="AK120" s="4">
        <f>1-(Table1113[[#This Row],[White alone]]*(Table1113[[#This Row],[White alone]]-1)+Table1113[[#This Row],[Hispanic or Latino]]*(Table1113[[#This Row],[Hispanic or Latino]]-1)+Table1113[[#This Row],[Black or African American alone]]*(Table1113[[#This Row],[Black or African American alone]]-1)+Table1113[[#This Row],[Asian alone]]*(Table1113[[#This Row],[Asian alone]]-1)+Table1113[[#This Row],[American Indian and Alaska Native alone]]*(Table1113[[#This Row],[American Indian and Alaska Native alone]]-1)+Table1113[[#This Row],[Native Hawaiian and Other Pacific Islander alone]]*(Table1113[[#This Row],[Native Hawaiian and Other Pacific Islander alone]]-1)+Table1113[[#This Row],[Some Other Race alone]]*(Table1113[[#This Row],[Some Other Race alone]]+1)+(Table1113[[#This Row],[Population of two or more races:]]*(Table1113[[#This Row],[Population of two or more races:]]+1))/(9900))</f>
        <v>1.2918038866144186</v>
      </c>
      <c r="AL120" s="4"/>
      <c r="AM120" s="1">
        <v>5.235356392599997E-2</v>
      </c>
      <c r="AN120" s="1">
        <v>9.9849790205138914E-2</v>
      </c>
      <c r="AO120" s="1">
        <v>4.9899952516706911E-2</v>
      </c>
      <c r="AP120" s="1">
        <f>SUM(Table1113[[#This Row],[0 to 5]:[14 to 17]])</f>
        <v>0.20210330664784582</v>
      </c>
      <c r="AQ120" s="1">
        <v>0.79789669335215418</v>
      </c>
      <c r="AR120" s="1">
        <v>8.1697130494066433E-2</v>
      </c>
      <c r="AS120" s="1">
        <v>0.22666343952716247</v>
      </c>
      <c r="AT120" s="1">
        <v>0.27267789144617111</v>
      </c>
      <c r="AU120" s="1">
        <v>0.21685823188475417</v>
      </c>
      <c r="AV120" s="38">
        <v>44</v>
      </c>
      <c r="AX120" s="2">
        <v>37619</v>
      </c>
      <c r="AY120" s="2">
        <v>156494</v>
      </c>
      <c r="AZ120" s="2">
        <v>105279</v>
      </c>
      <c r="BA120" s="2">
        <v>85509</v>
      </c>
      <c r="BB120" s="2">
        <f>SUM(Table1113[[#This Row],[Sum of Less than a high school diploma]:[Sum of Bachelor''s degree or higher]])</f>
        <v>384901</v>
      </c>
      <c r="BC120" s="1">
        <f>Table1113[[#This Row],[Sum of Less than a high school diploma]]/Table1113[[#This Row],[Sum]]</f>
        <v>9.7736820636994973E-2</v>
      </c>
      <c r="BD120" s="1">
        <f>Table1113[[#This Row],[Sum of High school diploma only]]/Table1113[[#This Row],[Sum]]</f>
        <v>0.40658247185639945</v>
      </c>
      <c r="BE120" s="1">
        <f>Table1113[[#This Row],[Sum of Some college or associate''s degree]]/Table1113[[#This Row],[Sum]]</f>
        <v>0.27352228235312459</v>
      </c>
      <c r="BF120" s="1">
        <f>Table1113[[#This Row],[Sum of Bachelor''s degree or higher]]/Table1113[[#This Row],[Sum]]</f>
        <v>0.22215842515348103</v>
      </c>
      <c r="BG120" s="4">
        <f>Table1113[[#This Row],[% Less than a high school diploma]]+(2*Table1113[[#This Row],[% High school diploma only]])+(3*Table1113[[#This Row],[% Some college or associate''s degree]])+(4*Table1113[[#This Row],[% Bachelor''s degree or higher]])</f>
        <v>2.620102312023092</v>
      </c>
      <c r="BH120" s="4"/>
      <c r="BI120" s="2">
        <v>232682</v>
      </c>
      <c r="BJ120" s="8">
        <v>0.42990301953096854</v>
      </c>
      <c r="BK120" s="7">
        <v>2.7</v>
      </c>
      <c r="BL120" s="7">
        <v>22.4</v>
      </c>
      <c r="BM120" s="38">
        <v>91.1</v>
      </c>
      <c r="BN120" s="38">
        <v>83.9</v>
      </c>
      <c r="BO120" s="38">
        <v>7.2</v>
      </c>
      <c r="BP120" s="38">
        <v>1</v>
      </c>
      <c r="BQ120" s="38">
        <v>1.6</v>
      </c>
      <c r="BR120" s="38">
        <v>0.1</v>
      </c>
      <c r="BS120" s="38">
        <v>1.4</v>
      </c>
      <c r="BT120" s="7">
        <v>4.8</v>
      </c>
      <c r="BU120" s="4"/>
      <c r="BV120" s="2">
        <v>18414395</v>
      </c>
      <c r="BW120" s="4">
        <v>34.022416918094088</v>
      </c>
      <c r="BX120" s="2">
        <v>46635</v>
      </c>
      <c r="BY120" s="4">
        <v>87.590999999999994</v>
      </c>
      <c r="BZ120" s="4"/>
      <c r="CA120" s="4">
        <v>59.7</v>
      </c>
      <c r="CB120" s="4">
        <v>40.1</v>
      </c>
      <c r="CC120" s="4">
        <v>49.9</v>
      </c>
      <c r="CD120" s="4">
        <v>41.19</v>
      </c>
      <c r="CE120" s="4">
        <v>67.8</v>
      </c>
      <c r="CF120" s="4">
        <v>14046.49</v>
      </c>
      <c r="CG120" s="4"/>
      <c r="CH120" s="14">
        <v>286</v>
      </c>
      <c r="CI120" s="34">
        <v>112</v>
      </c>
      <c r="CJ120" s="4"/>
      <c r="CK120" s="2">
        <v>795</v>
      </c>
      <c r="CL120" s="2">
        <v>257844</v>
      </c>
      <c r="CM120" s="4">
        <v>146.88411674608264</v>
      </c>
      <c r="CN120" s="8">
        <v>0.4763923043808419</v>
      </c>
      <c r="CO120" s="8"/>
      <c r="CP120" s="3">
        <v>12.395284545796558</v>
      </c>
      <c r="CQ120" s="3">
        <v>0</v>
      </c>
      <c r="CR120" s="3">
        <v>0</v>
      </c>
      <c r="CS120" s="28">
        <v>44.063770963849031</v>
      </c>
      <c r="CT120" s="28">
        <v>0</v>
      </c>
      <c r="CU120" s="28">
        <v>3.9097283879718443</v>
      </c>
      <c r="CV120" s="28">
        <v>11.569664354130998</v>
      </c>
      <c r="CW120" s="28">
        <v>12.183075991992689</v>
      </c>
      <c r="CX120" s="28">
        <v>5.3006174518589013</v>
      </c>
      <c r="CY120" s="28">
        <v>14.509651517017808</v>
      </c>
      <c r="CZ120" s="28">
        <v>13.351007546175301</v>
      </c>
      <c r="DA120" s="28">
        <v>31.717607105578765</v>
      </c>
      <c r="DB120" s="28">
        <v>16.517561220732489</v>
      </c>
      <c r="DC120" s="28">
        <v>13.427806436639344</v>
      </c>
      <c r="DD120" s="28">
        <v>17.419911666113844</v>
      </c>
      <c r="DE120" s="28">
        <v>0</v>
      </c>
      <c r="DF120" s="28">
        <v>0</v>
      </c>
      <c r="DG120" s="28">
        <v>0.8626258375735355</v>
      </c>
      <c r="DH120" s="28">
        <v>0</v>
      </c>
      <c r="DI120" s="28"/>
      <c r="DJ120" s="3">
        <v>119</v>
      </c>
      <c r="DK120" s="3">
        <v>133.30000000000001</v>
      </c>
      <c r="DL120" s="35">
        <v>139.9</v>
      </c>
      <c r="DM120" s="3">
        <v>135.5</v>
      </c>
      <c r="DN120" s="1">
        <v>0.1493924231593996</v>
      </c>
      <c r="DO120" s="1">
        <v>-7.0000000000000001E-3</v>
      </c>
      <c r="DP120" s="28"/>
      <c r="DQ120" t="s">
        <v>298</v>
      </c>
      <c r="DR120">
        <v>116</v>
      </c>
      <c r="DS120">
        <v>317</v>
      </c>
      <c r="DT120" s="28"/>
      <c r="DU120" s="2">
        <v>228080</v>
      </c>
      <c r="DV120" s="43">
        <v>77.400000000000006</v>
      </c>
      <c r="DW120" s="43">
        <v>3.1</v>
      </c>
      <c r="DX120" s="43">
        <v>2.7</v>
      </c>
      <c r="DY120" s="43">
        <v>3.2</v>
      </c>
      <c r="DZ120" s="43">
        <v>3.4</v>
      </c>
      <c r="EA120" s="43">
        <v>6.5</v>
      </c>
      <c r="EB120" s="43">
        <v>3.7</v>
      </c>
      <c r="EC120" s="43">
        <f>Table1113[[#This Row],[2020 or later]]+(Table1113[[#This Row],[2010 to 2019]]*2)+(Table1113[[#This Row],[2000 to 2009]]*3)+(Table1113[[#This Row],[1980 to 1999]]*4)+(Table1113[[#This Row],[1960 to 1979]]*5)+(Table1113[[#This Row],[1940 to 1959]]*6)+(Table1113[[#This Row],[1939 or earlier]]*7)</f>
        <v>528.5</v>
      </c>
      <c r="ED120" s="43">
        <v>0</v>
      </c>
      <c r="EE120" s="43">
        <v>2</v>
      </c>
      <c r="EF120" s="43">
        <v>6.2</v>
      </c>
      <c r="EG120" s="43">
        <v>16.5</v>
      </c>
      <c r="EH120" s="43">
        <v>29.9</v>
      </c>
      <c r="EI120" s="43">
        <v>26.7</v>
      </c>
      <c r="EJ120" s="43">
        <v>18.600000000000001</v>
      </c>
      <c r="EK120" s="2">
        <v>161243</v>
      </c>
      <c r="EL120" s="1">
        <v>0.70695808488249734</v>
      </c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</row>
    <row r="124" spans="1:154" x14ac:dyDescent="0.3">
      <c r="A124" t="s">
        <v>81</v>
      </c>
      <c r="H124" s="2">
        <v>331449281</v>
      </c>
      <c r="Q124" s="2">
        <v>81264994</v>
      </c>
      <c r="R124" s="2">
        <v>74208196</v>
      </c>
      <c r="S124" s="2">
        <v>155473190</v>
      </c>
      <c r="T124" s="2">
        <v>158433557</v>
      </c>
      <c r="U124" s="2">
        <v>0.4780024156999152</v>
      </c>
      <c r="W124" s="1">
        <v>0.52269458161886306</v>
      </c>
      <c r="X124" s="1">
        <v>0.47730541838113699</v>
      </c>
      <c r="Y124" s="1">
        <v>-4.5389163237726071E-2</v>
      </c>
      <c r="BY124">
        <v>100</v>
      </c>
      <c r="CK124">
        <v>184809</v>
      </c>
      <c r="CL124">
        <v>114020253</v>
      </c>
      <c r="CM124">
        <v>97.441288758897272</v>
      </c>
      <c r="CN124">
        <v>0.48658838010988698</v>
      </c>
      <c r="CP124">
        <v>27.650774552597785</v>
      </c>
      <c r="CQ124">
        <v>1.8184464288276618</v>
      </c>
      <c r="CR124" s="8">
        <v>8.4030249769321692</v>
      </c>
      <c r="CS124">
        <v>15.056721355655419</v>
      </c>
      <c r="CT124">
        <v>7.6412941238469996</v>
      </c>
      <c r="CU124">
        <v>15.326443002581025</v>
      </c>
      <c r="CV124">
        <v>14.436020433190798</v>
      </c>
      <c r="CW124">
        <v>16.738274065742623</v>
      </c>
      <c r="CX124">
        <v>9.8890310563488892</v>
      </c>
      <c r="CY124">
        <v>18.423134662442621</v>
      </c>
      <c r="CZ124">
        <v>9.6949239967444409</v>
      </c>
      <c r="DA124">
        <v>25.459878430092495</v>
      </c>
      <c r="DB124">
        <v>20.169010926195057</v>
      </c>
      <c r="DC124">
        <v>19.209601701853021</v>
      </c>
      <c r="DD124">
        <v>30.678788046696745</v>
      </c>
      <c r="DE124">
        <v>2.5904711466045978</v>
      </c>
      <c r="DF124">
        <v>2.2703816630283349</v>
      </c>
      <c r="DG124">
        <v>16.618221277811678</v>
      </c>
      <c r="DH124">
        <v>7.6412941238469996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3E24-2D42-41D2-B45F-65D23E8E9789}">
  <dimension ref="A1:EU119"/>
  <sheetViews>
    <sheetView zoomScale="92" workbookViewId="0">
      <pane xSplit="1" topLeftCell="B1" activePane="topRight" state="frozen"/>
      <selection activeCell="R9" sqref="R9"/>
      <selection pane="topRight" activeCell="R9" sqref="R9"/>
    </sheetView>
  </sheetViews>
  <sheetFormatPr defaultRowHeight="14.4" x14ac:dyDescent="0.3"/>
  <cols>
    <col min="1" max="2" width="20.77734375" customWidth="1"/>
    <col min="3" max="3" width="10.77734375" customWidth="1"/>
    <col min="4" max="6" width="4.77734375" customWidth="1"/>
    <col min="7" max="7" width="10.77734375" customWidth="1"/>
    <col min="8" max="8" width="13.5546875" style="2" customWidth="1"/>
    <col min="9" max="9" width="13.5546875" style="12" customWidth="1"/>
    <col min="10" max="10" width="13.5546875" style="2" customWidth="1"/>
    <col min="11" max="14" width="14.21875" style="2" customWidth="1"/>
    <col min="15" max="16" width="10.77734375" style="2" customWidth="1"/>
    <col min="17" max="18" width="10.77734375" style="1" customWidth="1"/>
    <col min="19" max="20" width="14.21875" style="1" customWidth="1"/>
    <col min="21" max="21" width="12.77734375" style="1" customWidth="1"/>
    <col min="33" max="41" width="9.77734375" style="2" customWidth="1"/>
    <col min="42" max="42" width="9.77734375" customWidth="1"/>
    <col min="43" max="48" width="12.77734375" style="2" customWidth="1"/>
    <col min="55" max="55" width="10.77734375" customWidth="1"/>
    <col min="56" max="56" width="8.88671875" style="8"/>
    <col min="58" max="58" width="8.88671875" style="3"/>
    <col min="66" max="67" width="8.88671875" style="7"/>
    <col min="69" max="69" width="14.109375" customWidth="1"/>
    <col min="71" max="71" width="11.6640625" style="2" bestFit="1" customWidth="1"/>
    <col min="83" max="84" width="8.88671875" customWidth="1"/>
    <col min="85" max="85" width="13.44140625" customWidth="1"/>
    <col min="86" max="88" width="8.88671875" customWidth="1"/>
    <col min="89" max="89" width="12.77734375" customWidth="1"/>
    <col min="91" max="91" width="8.88671875" style="8"/>
  </cols>
  <sheetData>
    <row r="1" spans="1:151" x14ac:dyDescent="0.3">
      <c r="A1" s="6" t="s">
        <v>90</v>
      </c>
      <c r="B1" s="6" t="s">
        <v>445</v>
      </c>
      <c r="C1" s="6" t="s">
        <v>9</v>
      </c>
      <c r="D1" s="6" t="s">
        <v>304</v>
      </c>
      <c r="E1" s="6" t="s">
        <v>305</v>
      </c>
      <c r="F1" s="6" t="s">
        <v>306</v>
      </c>
      <c r="G1" s="6" t="s">
        <v>7</v>
      </c>
      <c r="H1" s="11" t="s">
        <v>82</v>
      </c>
      <c r="I1" s="13" t="s">
        <v>207</v>
      </c>
      <c r="J1" s="10" t="s">
        <v>206</v>
      </c>
      <c r="K1" s="2" t="s">
        <v>89</v>
      </c>
      <c r="L1" s="2" t="s">
        <v>88</v>
      </c>
      <c r="M1" s="2" t="s">
        <v>91</v>
      </c>
      <c r="N1" s="2" t="s">
        <v>313</v>
      </c>
      <c r="O1" s="1" t="s">
        <v>327</v>
      </c>
      <c r="P1" s="1" t="s">
        <v>328</v>
      </c>
      <c r="Q1" s="1" t="s">
        <v>92</v>
      </c>
      <c r="R1" s="1" t="s">
        <v>93</v>
      </c>
      <c r="S1" s="1" t="s">
        <v>8</v>
      </c>
      <c r="T1" s="1" t="s">
        <v>329</v>
      </c>
      <c r="U1" s="5" t="s">
        <v>307</v>
      </c>
      <c r="V1" s="15" t="s">
        <v>0</v>
      </c>
      <c r="W1" s="15" t="s">
        <v>94</v>
      </c>
      <c r="X1" s="15" t="s">
        <v>1</v>
      </c>
      <c r="Y1" s="16" t="s">
        <v>3</v>
      </c>
      <c r="Z1" s="15" t="s">
        <v>2</v>
      </c>
      <c r="AA1" s="15" t="s">
        <v>4</v>
      </c>
      <c r="AB1" s="15" t="s">
        <v>5</v>
      </c>
      <c r="AC1" s="15" t="s">
        <v>6</v>
      </c>
      <c r="AD1" s="15" t="s">
        <v>208</v>
      </c>
      <c r="AE1" s="15" t="s">
        <v>209</v>
      </c>
      <c r="AF1" s="37" t="s">
        <v>178</v>
      </c>
      <c r="AG1" s="39" t="s">
        <v>315</v>
      </c>
      <c r="AH1" s="39" t="s">
        <v>316</v>
      </c>
      <c r="AI1" s="39" t="s">
        <v>317</v>
      </c>
      <c r="AJ1" s="39" t="s">
        <v>324</v>
      </c>
      <c r="AK1" s="39" t="s">
        <v>318</v>
      </c>
      <c r="AL1" s="39" t="s">
        <v>319</v>
      </c>
      <c r="AM1" s="39" t="s">
        <v>320</v>
      </c>
      <c r="AN1" s="39" t="s">
        <v>321</v>
      </c>
      <c r="AO1" s="39" t="s">
        <v>322</v>
      </c>
      <c r="AP1" s="40" t="s">
        <v>323</v>
      </c>
      <c r="AQ1" s="41" t="s">
        <v>314</v>
      </c>
      <c r="AR1" s="17" t="s">
        <v>179</v>
      </c>
      <c r="AS1" s="17" t="s">
        <v>180</v>
      </c>
      <c r="AT1" s="17" t="s">
        <v>181</v>
      </c>
      <c r="AU1" s="17" t="s">
        <v>182</v>
      </c>
      <c r="AV1" s="17" t="s">
        <v>184</v>
      </c>
      <c r="AW1" s="17" t="s">
        <v>309</v>
      </c>
      <c r="AX1" s="17" t="s">
        <v>310</v>
      </c>
      <c r="AY1" s="17" t="s">
        <v>311</v>
      </c>
      <c r="AZ1" s="17" t="s">
        <v>312</v>
      </c>
      <c r="BA1" s="18" t="s">
        <v>183</v>
      </c>
      <c r="BB1" s="9" t="s">
        <v>187</v>
      </c>
      <c r="BC1" s="19" t="s">
        <v>188</v>
      </c>
      <c r="BD1" s="20" t="s">
        <v>199</v>
      </c>
      <c r="BE1" s="21" t="s">
        <v>189</v>
      </c>
      <c r="BF1" s="21" t="s">
        <v>190</v>
      </c>
      <c r="BG1" s="19" t="s">
        <v>191</v>
      </c>
      <c r="BH1" s="19" t="s">
        <v>192</v>
      </c>
      <c r="BI1" s="19" t="s">
        <v>193</v>
      </c>
      <c r="BJ1" s="19" t="s">
        <v>194</v>
      </c>
      <c r="BK1" s="19" t="s">
        <v>195</v>
      </c>
      <c r="BL1" s="19" t="s">
        <v>196</v>
      </c>
      <c r="BM1" s="19" t="s">
        <v>197</v>
      </c>
      <c r="BN1" s="22" t="s">
        <v>198</v>
      </c>
      <c r="BO1" s="22" t="s">
        <v>228</v>
      </c>
      <c r="BP1" s="9" t="s">
        <v>200</v>
      </c>
      <c r="BQ1" s="23" t="s">
        <v>203</v>
      </c>
      <c r="BR1" s="23" t="s">
        <v>201</v>
      </c>
      <c r="BS1" s="24" t="s">
        <v>202</v>
      </c>
      <c r="BT1" s="23" t="s">
        <v>204</v>
      </c>
      <c r="BU1" s="9" t="s">
        <v>210</v>
      </c>
      <c r="BV1" s="25" t="s">
        <v>212</v>
      </c>
      <c r="BW1" s="25" t="s">
        <v>211</v>
      </c>
      <c r="BX1" s="25" t="s">
        <v>213</v>
      </c>
      <c r="BY1" s="25" t="s">
        <v>214</v>
      </c>
      <c r="BZ1" s="25" t="s">
        <v>215</v>
      </c>
      <c r="CA1" s="25" t="s">
        <v>308</v>
      </c>
      <c r="CB1" s="6" t="s">
        <v>217</v>
      </c>
      <c r="CC1" s="26" t="s">
        <v>219</v>
      </c>
      <c r="CD1" s="26" t="s">
        <v>220</v>
      </c>
      <c r="CE1" s="6" t="s">
        <v>218</v>
      </c>
      <c r="CF1" t="s">
        <v>224</v>
      </c>
      <c r="CG1" t="s">
        <v>225</v>
      </c>
      <c r="CH1" t="s">
        <v>222</v>
      </c>
      <c r="CI1" s="8" t="s">
        <v>223</v>
      </c>
      <c r="CJ1" s="27" t="s">
        <v>230</v>
      </c>
      <c r="CK1" s="30" t="s">
        <v>231</v>
      </c>
      <c r="CL1" s="30" t="s">
        <v>232</v>
      </c>
      <c r="CM1" s="30" t="s">
        <v>233</v>
      </c>
      <c r="CN1" s="31" t="s">
        <v>234</v>
      </c>
      <c r="CO1" s="31" t="s">
        <v>235</v>
      </c>
      <c r="CP1" s="31" t="s">
        <v>236</v>
      </c>
      <c r="CQ1" s="31" t="s">
        <v>237</v>
      </c>
      <c r="CR1" s="31" t="s">
        <v>238</v>
      </c>
      <c r="CS1" s="31" t="s">
        <v>239</v>
      </c>
      <c r="CT1" s="31" t="s">
        <v>240</v>
      </c>
      <c r="CU1" s="31" t="s">
        <v>241</v>
      </c>
      <c r="CV1" s="31" t="s">
        <v>242</v>
      </c>
      <c r="CW1" s="31" t="s">
        <v>243</v>
      </c>
      <c r="CX1" s="31" t="s">
        <v>244</v>
      </c>
      <c r="CY1" s="31" t="s">
        <v>245</v>
      </c>
      <c r="CZ1" s="31" t="s">
        <v>246</v>
      </c>
      <c r="DA1" s="31" t="s">
        <v>247</v>
      </c>
      <c r="DB1" s="31" t="s">
        <v>248</v>
      </c>
      <c r="DC1" s="31" t="s">
        <v>249</v>
      </c>
      <c r="DD1" s="10" t="s">
        <v>282</v>
      </c>
      <c r="DE1" t="s">
        <v>289</v>
      </c>
      <c r="DF1" t="s">
        <v>290</v>
      </c>
      <c r="DG1" t="s">
        <v>291</v>
      </c>
      <c r="DH1" t="s">
        <v>292</v>
      </c>
      <c r="DI1" t="s">
        <v>293</v>
      </c>
      <c r="DJ1" s="1" t="s">
        <v>295</v>
      </c>
      <c r="DK1" s="10" t="s">
        <v>284</v>
      </c>
      <c r="DL1" s="31" t="s">
        <v>285</v>
      </c>
      <c r="DM1" s="31" t="s">
        <v>286</v>
      </c>
      <c r="DN1" s="10" t="s">
        <v>287</v>
      </c>
      <c r="DO1" s="31" t="s">
        <v>288</v>
      </c>
      <c r="DP1" s="31" t="s">
        <v>266</v>
      </c>
      <c r="DQ1" s="31" t="s">
        <v>267</v>
      </c>
      <c r="DR1" s="31" t="s">
        <v>268</v>
      </c>
      <c r="DS1" s="31" t="s">
        <v>269</v>
      </c>
      <c r="DT1" s="31" t="s">
        <v>270</v>
      </c>
      <c r="DU1" s="31" t="s">
        <v>271</v>
      </c>
      <c r="DV1" s="31" t="s">
        <v>272</v>
      </c>
      <c r="DW1" s="31" t="s">
        <v>273</v>
      </c>
      <c r="DX1" s="31" t="s">
        <v>274</v>
      </c>
      <c r="DY1" s="31" t="s">
        <v>275</v>
      </c>
      <c r="DZ1" s="31" t="s">
        <v>276</v>
      </c>
      <c r="EA1" s="31" t="s">
        <v>277</v>
      </c>
      <c r="EB1" s="31" t="s">
        <v>278</v>
      </c>
      <c r="EC1" s="31" t="s">
        <v>279</v>
      </c>
      <c r="ED1" s="31" t="s">
        <v>280</v>
      </c>
      <c r="EE1" s="31" t="s">
        <v>281</v>
      </c>
      <c r="EF1" s="31" t="s">
        <v>258</v>
      </c>
      <c r="EG1" s="31" t="s">
        <v>259</v>
      </c>
      <c r="EH1" s="31" t="s">
        <v>260</v>
      </c>
      <c r="EI1" s="31" t="s">
        <v>261</v>
      </c>
      <c r="EJ1" s="31" t="s">
        <v>262</v>
      </c>
      <c r="EK1" s="31" t="s">
        <v>263</v>
      </c>
      <c r="EL1" s="31" t="s">
        <v>264</v>
      </c>
      <c r="EM1" s="31" t="s">
        <v>265</v>
      </c>
      <c r="EN1" s="31" t="s">
        <v>254</v>
      </c>
      <c r="EO1" s="31" t="s">
        <v>255</v>
      </c>
      <c r="EP1" s="31" t="s">
        <v>256</v>
      </c>
      <c r="EQ1" s="31" t="s">
        <v>257</v>
      </c>
      <c r="ER1" s="31" t="s">
        <v>253</v>
      </c>
      <c r="ES1" s="31" t="s">
        <v>283</v>
      </c>
      <c r="ET1" s="31" t="s">
        <v>252</v>
      </c>
      <c r="EU1" s="31" t="s">
        <v>251</v>
      </c>
    </row>
    <row r="2" spans="1:151" x14ac:dyDescent="0.3">
      <c r="A2" t="s">
        <v>66</v>
      </c>
      <c r="B2" t="s">
        <v>330</v>
      </c>
      <c r="C2" t="s">
        <v>34</v>
      </c>
      <c r="E2" s="2"/>
      <c r="F2" s="2"/>
      <c r="H2" s="2">
        <v>702219</v>
      </c>
      <c r="I2" s="12">
        <v>-1.4E-3</v>
      </c>
      <c r="K2" s="2">
        <v>187329</v>
      </c>
      <c r="L2" s="2">
        <v>170823</v>
      </c>
      <c r="M2" s="2">
        <f>Table11132[[#This Row],[Sum of Biden]]+Table11132[[#This Row],[Sum of Trump]]</f>
        <v>358152</v>
      </c>
      <c r="N2" s="2">
        <v>363345</v>
      </c>
      <c r="O2" s="1">
        <f>Table11132[[#This Row],[Total with Other]]/Table11132[[#This Row],[Sum of Population]]</f>
        <v>0.51742405147112225</v>
      </c>
      <c r="P2" s="1">
        <f>Table11132[[#This Row],[Total with Other]]/(Table11132[[#This Row],[18+]]*Table11132[[#This Row],[Sum of Population]])</f>
        <v>0.65051472562886048</v>
      </c>
      <c r="Q2" s="1">
        <f>Table11132[[#This Row],[Sum of Biden]]/Table11132[[#This Row],[2 Party Vote]]</f>
        <v>0.52304328888293239</v>
      </c>
      <c r="R2" s="1">
        <f>Table11132[[#This Row],[Sum of Trump]]/Table11132[[#This Row],[2 Party Vote]]</f>
        <v>0.47695671111706761</v>
      </c>
      <c r="S2" s="1">
        <f>Table11132[[#This Row],[Trump %]]-Table11132[[#This Row],[Biden %]]</f>
        <v>-4.6086577765864778E-2</v>
      </c>
      <c r="T2" s="1">
        <v>-8.0299999999999996E-2</v>
      </c>
      <c r="V2" s="1">
        <v>0.76373609942197518</v>
      </c>
      <c r="W2" s="1">
        <v>2.3797419323601327E-2</v>
      </c>
      <c r="X2" s="1">
        <v>0.12368790932743204</v>
      </c>
      <c r="Y2" s="1">
        <v>3.6891624977393095E-2</v>
      </c>
      <c r="Z2" s="1">
        <v>1.4382977390244355E-3</v>
      </c>
      <c r="AA2" s="1">
        <v>2.6629869029462321E-4</v>
      </c>
      <c r="AB2" s="1">
        <v>3.7794477221493581E-3</v>
      </c>
      <c r="AC2" s="1">
        <v>4.6402902798129926E-2</v>
      </c>
      <c r="AD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1.3475893107565646</v>
      </c>
      <c r="AE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1.3454980356232713</v>
      </c>
      <c r="AF2" s="4"/>
      <c r="AG2" s="1">
        <v>5.2645969419796386E-2</v>
      </c>
      <c r="AH2" s="1">
        <v>0.10327404983345652</v>
      </c>
      <c r="AI2" s="1">
        <v>4.8672849922887305E-2</v>
      </c>
      <c r="AJ2" s="1">
        <f>SUM(Table11132[[#This Row],[0 to 5]:[14 to 17]])</f>
        <v>0.20459286917614022</v>
      </c>
      <c r="AK2" s="1">
        <v>0.79540713082385983</v>
      </c>
      <c r="AL2" s="1">
        <v>9.8707098497762089E-2</v>
      </c>
      <c r="AM2" s="1">
        <v>0.24672217641505001</v>
      </c>
      <c r="AN2" s="1">
        <v>0.26949712269249337</v>
      </c>
      <c r="AO2" s="1">
        <v>0.18048073321855432</v>
      </c>
      <c r="AP2" s="38">
        <v>40.6</v>
      </c>
      <c r="AR2" s="2">
        <v>38052</v>
      </c>
      <c r="AS2" s="2">
        <v>153448</v>
      </c>
      <c r="AT2" s="2">
        <v>139420</v>
      </c>
      <c r="AU2" s="2">
        <v>156643</v>
      </c>
      <c r="AV2" s="2">
        <f>SUM(Table11132[[#This Row],[Sum of Less than a high school diploma]:[Sum of Bachelor''s degree or higher]])</f>
        <v>487563</v>
      </c>
      <c r="AW2" s="1">
        <f>Table11132[[#This Row],[Sum of Less than a high school diploma]]/Table11132[[#This Row],[Sum]]</f>
        <v>7.8045298761390838E-2</v>
      </c>
      <c r="AX2" s="1">
        <f>Table11132[[#This Row],[Sum of High school diploma only]]/Table11132[[#This Row],[Sum]]</f>
        <v>0.31472445612156785</v>
      </c>
      <c r="AY2" s="1">
        <f>Table11132[[#This Row],[Sum of Some college or associate''s degree]]/Table11132[[#This Row],[Sum]]</f>
        <v>0.28595278969076815</v>
      </c>
      <c r="AZ2" s="1">
        <f>Table11132[[#This Row],[Sum of Bachelor''s degree or higher]]/Table11132[[#This Row],[Sum]]</f>
        <v>0.32127745542627312</v>
      </c>
      <c r="BA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2.8504624017819236</v>
      </c>
      <c r="BB2" s="4"/>
      <c r="BC2" s="2">
        <v>344203</v>
      </c>
      <c r="BD2" s="8">
        <v>0.49016474917369085</v>
      </c>
      <c r="BE2" s="7">
        <v>2.7</v>
      </c>
      <c r="BF2" s="7">
        <v>23.6</v>
      </c>
      <c r="BG2" s="4">
        <v>89.8</v>
      </c>
      <c r="BH2" s="4">
        <v>82.7</v>
      </c>
      <c r="BI2" s="4">
        <v>7.1</v>
      </c>
      <c r="BJ2" s="4">
        <v>1.1000000000000001</v>
      </c>
      <c r="BK2" s="4">
        <v>1.5</v>
      </c>
      <c r="BL2" s="4">
        <v>0.1</v>
      </c>
      <c r="BM2" s="4">
        <v>0.7</v>
      </c>
      <c r="BN2" s="7">
        <v>6.9</v>
      </c>
      <c r="BO2" s="7">
        <v>23.6</v>
      </c>
      <c r="BP2" s="4"/>
      <c r="BQ2" s="2">
        <v>31886412</v>
      </c>
      <c r="BR2" s="4">
        <v>45.408073549704582</v>
      </c>
      <c r="BS2" s="2">
        <v>54843</v>
      </c>
      <c r="BT2" s="4">
        <v>92.962999999999994</v>
      </c>
      <c r="BU2" s="4"/>
      <c r="BV2" s="4">
        <v>61.2</v>
      </c>
      <c r="BW2" s="4">
        <v>42.1</v>
      </c>
      <c r="BX2" s="4">
        <v>51.6</v>
      </c>
      <c r="BY2" s="4">
        <v>41.57</v>
      </c>
      <c r="BZ2" s="4">
        <v>47.2</v>
      </c>
      <c r="CA2" s="4">
        <v>14103.74</v>
      </c>
      <c r="CB2" s="4"/>
      <c r="CC2" s="14">
        <v>122</v>
      </c>
      <c r="CD2" s="32">
        <v>71</v>
      </c>
      <c r="CE2" s="4"/>
      <c r="CF2" s="2">
        <v>641</v>
      </c>
      <c r="CG2" s="2">
        <v>305830</v>
      </c>
      <c r="CH2" s="4">
        <v>91.282064427194371</v>
      </c>
      <c r="CI2" s="8">
        <v>0.43551940349093377</v>
      </c>
      <c r="CJ2" s="8"/>
      <c r="CK2" s="3">
        <v>13.720548800497713</v>
      </c>
      <c r="CL2" s="3">
        <v>0</v>
      </c>
      <c r="CM2" s="3">
        <v>0</v>
      </c>
      <c r="CN2" s="28">
        <v>22.973517307554243</v>
      </c>
      <c r="CO2" s="28">
        <v>0</v>
      </c>
      <c r="CP2" s="28">
        <v>4.3655150861953791</v>
      </c>
      <c r="CQ2" s="28">
        <v>28.002840004662804</v>
      </c>
      <c r="CR2" s="28">
        <v>11.763959529365774</v>
      </c>
      <c r="CS2" s="28">
        <v>3.0797671961209194</v>
      </c>
      <c r="CT2" s="28">
        <v>13.681837096162308</v>
      </c>
      <c r="CU2" s="28">
        <v>11.931475372615857</v>
      </c>
      <c r="CV2" s="28">
        <v>16.547959438840355</v>
      </c>
      <c r="CW2" s="28">
        <v>17.994963927801571</v>
      </c>
      <c r="CX2" s="28">
        <v>13.217906319619782</v>
      </c>
      <c r="CY2" s="28">
        <v>19.360488140319308</v>
      </c>
      <c r="CZ2" s="28">
        <v>0</v>
      </c>
      <c r="DA2" s="28">
        <v>0</v>
      </c>
      <c r="DB2" s="28">
        <v>0.37614591052002355</v>
      </c>
      <c r="DC2" s="28">
        <v>0</v>
      </c>
      <c r="DD2" s="28"/>
      <c r="DE2" s="3">
        <v>168.1</v>
      </c>
      <c r="DF2" s="3">
        <v>179.8</v>
      </c>
      <c r="DG2" s="35">
        <v>196.7</v>
      </c>
      <c r="DH2" s="3">
        <v>192.3</v>
      </c>
      <c r="DI2" s="1">
        <v>0.14539908490086428</v>
      </c>
      <c r="DJ2" s="1">
        <v>3.3000000000000002E-2</v>
      </c>
      <c r="DK2" s="28"/>
      <c r="DL2" t="s">
        <v>298</v>
      </c>
      <c r="DM2">
        <v>84</v>
      </c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</row>
    <row r="3" spans="1:151" x14ac:dyDescent="0.3">
      <c r="A3" t="s">
        <v>127</v>
      </c>
      <c r="B3" t="s">
        <v>331</v>
      </c>
      <c r="C3" t="s">
        <v>10</v>
      </c>
      <c r="D3" s="2"/>
      <c r="E3" s="2"/>
      <c r="F3" s="2"/>
      <c r="H3" s="2">
        <v>899262</v>
      </c>
      <c r="I3" s="12">
        <v>3.2800000000000003E-2</v>
      </c>
      <c r="K3" s="2">
        <v>256724</v>
      </c>
      <c r="L3" s="2">
        <v>189530</v>
      </c>
      <c r="M3" s="2">
        <f>Table11132[[#This Row],[Sum of Biden]]+Table11132[[#This Row],[Sum of Trump]]</f>
        <v>446254</v>
      </c>
      <c r="N3" s="2">
        <v>456701</v>
      </c>
      <c r="O3" s="1">
        <f>Table11132[[#This Row],[Total with Other]]/Table11132[[#This Row],[Sum of Population]]</f>
        <v>0.50786200239752155</v>
      </c>
      <c r="P3" s="1">
        <f>Table11132[[#This Row],[Total with Other]]/(Table11132[[#This Row],[18+]]*Table11132[[#This Row],[Sum of Population]])</f>
        <v>0.63116776145310616</v>
      </c>
      <c r="Q3" s="1">
        <f>Table11132[[#This Row],[Sum of Biden]]/Table11132[[#This Row],[2 Party Vote]]</f>
        <v>0.57528672011903537</v>
      </c>
      <c r="R3" s="1">
        <f>Table11132[[#This Row],[Sum of Trump]]/Table11132[[#This Row],[2 Party Vote]]</f>
        <v>0.42471327988096463</v>
      </c>
      <c r="S3" s="1">
        <f>Table11132[[#This Row],[Trump %]]-Table11132[[#This Row],[Biden %]]</f>
        <v>-0.15057344023807073</v>
      </c>
      <c r="T3" s="1">
        <v>0.2311</v>
      </c>
      <c r="V3" s="1">
        <v>0.74595835251572962</v>
      </c>
      <c r="W3" s="1">
        <v>5.9297512849425416E-2</v>
      </c>
      <c r="X3" s="1">
        <v>8.0553831919952135E-2</v>
      </c>
      <c r="Y3" s="1">
        <v>5.116306482426701E-2</v>
      </c>
      <c r="Z3" s="1">
        <v>2.3385843057974207E-3</v>
      </c>
      <c r="AA3" s="1">
        <v>4.1812063669987166E-4</v>
      </c>
      <c r="AB3" s="1">
        <v>8.8428066570143075E-3</v>
      </c>
      <c r="AC3" s="1">
        <v>5.1427726291114272E-2</v>
      </c>
      <c r="AD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1.3678906624796081</v>
      </c>
      <c r="AE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1.3617207217340954</v>
      </c>
      <c r="AF3" s="4"/>
      <c r="AG3" s="1">
        <v>5.027122240236994E-2</v>
      </c>
      <c r="AH3" s="1">
        <v>9.8881082487639868E-2</v>
      </c>
      <c r="AI3" s="1">
        <v>4.6209002493155502E-2</v>
      </c>
      <c r="AJ3" s="1">
        <f>SUM(Table11132[[#This Row],[0 to 5]:[14 to 17]])</f>
        <v>0.19536130738316532</v>
      </c>
      <c r="AK3" s="1">
        <v>0.80463869261683474</v>
      </c>
      <c r="AL3" s="1">
        <v>0.10640947799417745</v>
      </c>
      <c r="AM3" s="1">
        <v>0.25126715017425399</v>
      </c>
      <c r="AN3" s="1">
        <v>0.26735367445749958</v>
      </c>
      <c r="AO3" s="1">
        <v>0.17960838999090364</v>
      </c>
      <c r="AP3" s="38">
        <v>40.4</v>
      </c>
      <c r="AR3" s="2">
        <v>46273</v>
      </c>
      <c r="AS3" s="2">
        <v>154198</v>
      </c>
      <c r="AT3" s="2">
        <v>175038</v>
      </c>
      <c r="AU3" s="2">
        <v>236307</v>
      </c>
      <c r="AV3" s="2">
        <f>SUM(Table11132[[#This Row],[Sum of Less than a high school diploma]:[Sum of Bachelor''s degree or higher]])</f>
        <v>611816</v>
      </c>
      <c r="AW3" s="1">
        <f>Table11132[[#This Row],[Sum of Less than a high school diploma]]/Table11132[[#This Row],[Sum]]</f>
        <v>7.5632216221870621E-2</v>
      </c>
      <c r="AX3" s="1">
        <f>Table11132[[#This Row],[Sum of High school diploma only]]/Table11132[[#This Row],[Sum]]</f>
        <v>0.25203329105482697</v>
      </c>
      <c r="AY3" s="1">
        <f>Table11132[[#This Row],[Sum of Some college or associate''s degree]]/Table11132[[#This Row],[Sum]]</f>
        <v>0.28609581965819791</v>
      </c>
      <c r="AZ3" s="1">
        <f>Table11132[[#This Row],[Sum of Bachelor''s degree or higher]]/Table11132[[#This Row],[Sum]]</f>
        <v>0.38623867306510457</v>
      </c>
      <c r="BA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2.9829409495665367</v>
      </c>
      <c r="BB3" s="4"/>
      <c r="BC3" s="2">
        <v>440700</v>
      </c>
      <c r="BD3" s="8">
        <v>0.49006852285540808</v>
      </c>
      <c r="BE3" s="7">
        <v>6.8</v>
      </c>
      <c r="BF3" s="7">
        <v>23.3</v>
      </c>
      <c r="BG3" s="4">
        <v>85.5</v>
      </c>
      <c r="BH3" s="4">
        <v>77.7</v>
      </c>
      <c r="BI3" s="4">
        <v>7.8</v>
      </c>
      <c r="BJ3" s="4">
        <v>3.3</v>
      </c>
      <c r="BK3" s="4">
        <v>3.3</v>
      </c>
      <c r="BL3" s="4">
        <v>0.2</v>
      </c>
      <c r="BM3" s="4">
        <v>0.8</v>
      </c>
      <c r="BN3" s="7">
        <v>6.8</v>
      </c>
      <c r="BO3" s="7">
        <v>23.3</v>
      </c>
      <c r="BP3" s="4"/>
      <c r="BQ3" s="2">
        <v>55357663</v>
      </c>
      <c r="BR3" s="4">
        <v>61.558992818555659</v>
      </c>
      <c r="BS3" s="2">
        <v>65112</v>
      </c>
      <c r="BT3" s="4">
        <v>100.297</v>
      </c>
      <c r="BU3" s="4"/>
      <c r="BV3" s="4">
        <v>59.4</v>
      </c>
      <c r="BW3" s="4">
        <v>39.4</v>
      </c>
      <c r="BX3" s="4">
        <v>49.4</v>
      </c>
      <c r="BY3" s="4">
        <v>40.68</v>
      </c>
      <c r="BZ3" s="4">
        <v>59.2</v>
      </c>
      <c r="CA3" s="4">
        <v>14228.03</v>
      </c>
      <c r="CB3" s="4"/>
      <c r="CC3" s="14">
        <v>82</v>
      </c>
      <c r="CD3" s="32">
        <v>50</v>
      </c>
      <c r="CE3" s="4"/>
      <c r="CF3" s="2">
        <v>692</v>
      </c>
      <c r="CG3" s="2">
        <v>340089</v>
      </c>
      <c r="CH3" s="4">
        <v>76.951989520295541</v>
      </c>
      <c r="CI3" s="8">
        <v>0.37818677982612409</v>
      </c>
      <c r="CJ3" s="8"/>
      <c r="CK3" s="3">
        <v>9.2596207947963833</v>
      </c>
      <c r="CL3" s="3">
        <v>0</v>
      </c>
      <c r="CM3" s="3">
        <v>4.6198800210331017</v>
      </c>
      <c r="CN3" s="28">
        <v>10.722586633329756</v>
      </c>
      <c r="CO3" s="28">
        <v>0</v>
      </c>
      <c r="CP3" s="28">
        <v>4.5408780118699088</v>
      </c>
      <c r="CQ3" s="28">
        <v>7.8228283312431115</v>
      </c>
      <c r="CR3" s="28">
        <v>5.3877420972134704</v>
      </c>
      <c r="CS3" s="28">
        <v>4.115983373925916</v>
      </c>
      <c r="CT3" s="28">
        <v>18.912468093244229</v>
      </c>
      <c r="CU3" s="28">
        <v>10.56471268383544</v>
      </c>
      <c r="CV3" s="28">
        <v>16.17621664025997</v>
      </c>
      <c r="CW3" s="28">
        <v>9.6543945158455156</v>
      </c>
      <c r="CX3" s="28">
        <v>9.8738738240073207</v>
      </c>
      <c r="CY3" s="28">
        <v>19.798866200455016</v>
      </c>
      <c r="CZ3" s="28">
        <v>0</v>
      </c>
      <c r="DA3" s="28">
        <v>0</v>
      </c>
      <c r="DB3" s="28">
        <v>2.6108362239116483</v>
      </c>
      <c r="DC3" s="28">
        <v>0</v>
      </c>
      <c r="DD3" s="28"/>
      <c r="DE3" s="3">
        <v>232.5</v>
      </c>
      <c r="DF3" s="3">
        <v>257.60000000000002</v>
      </c>
      <c r="DG3" s="35">
        <v>279.60000000000002</v>
      </c>
      <c r="DH3" s="3">
        <v>275.89999999999998</v>
      </c>
      <c r="DI3" s="1">
        <v>0.16845493562231761</v>
      </c>
      <c r="DJ3" s="1">
        <v>5.5E-2</v>
      </c>
      <c r="DK3" s="28"/>
      <c r="DL3" t="s">
        <v>297</v>
      </c>
      <c r="DM3">
        <v>40</v>
      </c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</row>
    <row r="4" spans="1:151" x14ac:dyDescent="0.3">
      <c r="A4" t="s">
        <v>57</v>
      </c>
      <c r="B4" t="s">
        <v>332</v>
      </c>
      <c r="C4" t="s">
        <v>58</v>
      </c>
      <c r="D4" s="2"/>
      <c r="E4" s="2"/>
      <c r="F4" s="2"/>
      <c r="H4" s="2">
        <v>916528</v>
      </c>
      <c r="I4" s="12">
        <v>3.32E-2</v>
      </c>
      <c r="K4" s="2">
        <v>250952</v>
      </c>
      <c r="L4" s="2">
        <v>172445</v>
      </c>
      <c r="M4" s="2">
        <f>Table11132[[#This Row],[Sum of Biden]]+Table11132[[#This Row],[Sum of Trump]]</f>
        <v>423397</v>
      </c>
      <c r="N4" s="2">
        <v>433710</v>
      </c>
      <c r="O4" s="1">
        <f>Table11132[[#This Row],[Total with Other]]/Table11132[[#This Row],[Sum of Population]]</f>
        <v>0.47320976554998867</v>
      </c>
      <c r="P4" s="1">
        <f>Table11132[[#This Row],[Total with Other]]/(Table11132[[#This Row],[18+]]*Table11132[[#This Row],[Sum of Population]])</f>
        <v>0.60564802285685559</v>
      </c>
      <c r="Q4" s="1">
        <f>Table11132[[#This Row],[Sum of Biden]]/Table11132[[#This Row],[2 Party Vote]]</f>
        <v>0.59271086002026463</v>
      </c>
      <c r="R4" s="1">
        <f>Table11132[[#This Row],[Sum of Trump]]/Table11132[[#This Row],[2 Party Vote]]</f>
        <v>0.40728913997973532</v>
      </c>
      <c r="S4" s="1">
        <f>Table11132[[#This Row],[Trump %]]-Table11132[[#This Row],[Biden %]]</f>
        <v>-0.18542172004052931</v>
      </c>
      <c r="T4" s="1">
        <v>0.1079</v>
      </c>
      <c r="V4" s="1">
        <v>0.38099545240298166</v>
      </c>
      <c r="W4" s="1">
        <v>0.47913211598554545</v>
      </c>
      <c r="X4" s="1">
        <v>2.3525740621126688E-2</v>
      </c>
      <c r="Y4" s="1">
        <v>2.3935984498018609E-2</v>
      </c>
      <c r="Z4" s="1">
        <v>5.467263411483337E-2</v>
      </c>
      <c r="AA4" s="1">
        <v>8.3358064347188515E-4</v>
      </c>
      <c r="AB4" s="1">
        <v>5.1509610181031023E-3</v>
      </c>
      <c r="AC4" s="1">
        <v>3.1753530715919208E-2</v>
      </c>
      <c r="AD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1.531734473086984</v>
      </c>
      <c r="AE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1.5790734026500324</v>
      </c>
      <c r="AF4" s="4"/>
      <c r="AG4" s="1">
        <v>5.3004381753748928E-2</v>
      </c>
      <c r="AH4" s="1">
        <v>0.11269595691566434</v>
      </c>
      <c r="AI4" s="1">
        <v>5.2971649529528833E-2</v>
      </c>
      <c r="AJ4" s="1">
        <f>SUM(Table11132[[#This Row],[0 to 5]:[14 to 17]])</f>
        <v>0.21867198819894207</v>
      </c>
      <c r="AK4" s="1">
        <v>0.78132801180105793</v>
      </c>
      <c r="AL4" s="1">
        <v>8.6487264982630097E-2</v>
      </c>
      <c r="AM4" s="1">
        <v>0.27239975210795525</v>
      </c>
      <c r="AN4" s="1">
        <v>0.25022039697641535</v>
      </c>
      <c r="AO4" s="1">
        <v>0.17222059773405723</v>
      </c>
      <c r="AP4" s="38">
        <v>38.9</v>
      </c>
      <c r="AR4" s="2">
        <v>65666</v>
      </c>
      <c r="AS4" s="2">
        <v>153621</v>
      </c>
      <c r="AT4" s="2">
        <v>204441</v>
      </c>
      <c r="AU4" s="2">
        <v>208752</v>
      </c>
      <c r="AV4" s="2">
        <f>SUM(Table11132[[#This Row],[Sum of Less than a high school diploma]:[Sum of Bachelor''s degree or higher]])</f>
        <v>632480</v>
      </c>
      <c r="AW4" s="1">
        <f>Table11132[[#This Row],[Sum of Less than a high school diploma]]/Table11132[[#This Row],[Sum]]</f>
        <v>0.10382304578800911</v>
      </c>
      <c r="AX4" s="1">
        <f>Table11132[[#This Row],[Sum of High school diploma only]]/Table11132[[#This Row],[Sum]]</f>
        <v>0.24288673159625601</v>
      </c>
      <c r="AY4" s="1">
        <f>Table11132[[#This Row],[Sum of Some college or associate''s degree]]/Table11132[[#This Row],[Sum]]</f>
        <v>0.32323709840627374</v>
      </c>
      <c r="AZ4" s="1">
        <f>Table11132[[#This Row],[Sum of Bachelor''s degree or higher]]/Table11132[[#This Row],[Sum]]</f>
        <v>0.33005312420946115</v>
      </c>
      <c r="BA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2.8795203010371866</v>
      </c>
      <c r="BB4" s="4"/>
      <c r="BC4" s="2">
        <v>416188</v>
      </c>
      <c r="BD4" s="8">
        <v>0.45409196445716882</v>
      </c>
      <c r="BE4" s="7">
        <v>3.6000000000000005</v>
      </c>
      <c r="BF4" s="7">
        <v>24.1</v>
      </c>
      <c r="BG4" s="4">
        <v>88.4</v>
      </c>
      <c r="BH4" s="4">
        <v>78.8</v>
      </c>
      <c r="BI4" s="4">
        <v>9.6999999999999993</v>
      </c>
      <c r="BJ4" s="4">
        <v>1.3</v>
      </c>
      <c r="BK4" s="4">
        <v>1.6</v>
      </c>
      <c r="BL4" s="4">
        <v>0.7</v>
      </c>
      <c r="BM4" s="4">
        <v>1.1000000000000001</v>
      </c>
      <c r="BN4" s="7">
        <v>6.8</v>
      </c>
      <c r="BO4" s="7">
        <v>24.1</v>
      </c>
      <c r="BP4" s="4"/>
      <c r="BQ4" s="2">
        <v>38733912</v>
      </c>
      <c r="BR4" s="4">
        <v>42.261569750187668</v>
      </c>
      <c r="BS4" s="2">
        <v>47442</v>
      </c>
      <c r="BT4" s="4">
        <v>94.29</v>
      </c>
      <c r="BU4" s="4"/>
      <c r="BV4" s="4">
        <v>70.3</v>
      </c>
      <c r="BW4" s="4">
        <v>45.5</v>
      </c>
      <c r="BX4" s="4">
        <v>57.9</v>
      </c>
      <c r="BY4" s="4">
        <v>8.84</v>
      </c>
      <c r="BZ4" s="4">
        <v>7.9</v>
      </c>
      <c r="CA4" s="4">
        <v>19105.29</v>
      </c>
      <c r="CB4" s="4"/>
      <c r="CC4" s="14">
        <v>168</v>
      </c>
      <c r="CD4" s="32">
        <v>84</v>
      </c>
      <c r="CE4" s="4"/>
      <c r="CF4" s="2">
        <v>664</v>
      </c>
      <c r="CG4" s="2">
        <v>500193</v>
      </c>
      <c r="CH4" s="4">
        <v>72.447322940488448</v>
      </c>
      <c r="CI4" s="8">
        <v>0.54574764764415273</v>
      </c>
      <c r="CJ4" s="8"/>
      <c r="CK4" s="3">
        <v>17.247245496066249</v>
      </c>
      <c r="CL4" s="3">
        <v>0</v>
      </c>
      <c r="CM4" s="3">
        <v>0</v>
      </c>
      <c r="CN4" s="28">
        <v>18.441133901675322</v>
      </c>
      <c r="CO4" s="28">
        <v>14.092238074477189</v>
      </c>
      <c r="CP4" s="28">
        <v>15.54895820508883</v>
      </c>
      <c r="CQ4" s="28">
        <v>14.956778450007228</v>
      </c>
      <c r="CR4" s="28">
        <v>0</v>
      </c>
      <c r="CS4" s="28">
        <v>0</v>
      </c>
      <c r="CT4" s="28">
        <v>8.3080095540827799</v>
      </c>
      <c r="CU4" s="28">
        <v>10.194940092553917</v>
      </c>
      <c r="CV4" s="28">
        <v>26.882355437862476</v>
      </c>
      <c r="CW4" s="28">
        <v>15.789196498286891</v>
      </c>
      <c r="CX4" s="28">
        <v>8.9549188503334101</v>
      </c>
      <c r="CY4" s="28">
        <v>12.769309237219522</v>
      </c>
      <c r="CZ4" s="28">
        <v>0</v>
      </c>
      <c r="DA4" s="28">
        <v>0</v>
      </c>
      <c r="DB4" s="28">
        <v>16.001110869526524</v>
      </c>
      <c r="DC4" s="28">
        <v>14.092238074477189</v>
      </c>
      <c r="DD4" s="28"/>
      <c r="DE4" s="3">
        <v>248.1</v>
      </c>
      <c r="DF4" s="3">
        <v>292.5</v>
      </c>
      <c r="DG4" s="35">
        <v>336.6</v>
      </c>
      <c r="DH4" s="3">
        <v>336.5</v>
      </c>
      <c r="DI4" s="1">
        <v>0.26292335115864529</v>
      </c>
      <c r="DJ4" s="1">
        <v>9.5000000000000001E-2</v>
      </c>
      <c r="DK4" s="28"/>
      <c r="DL4" t="s">
        <v>298</v>
      </c>
      <c r="DM4">
        <v>99</v>
      </c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</row>
    <row r="5" spans="1:151" x14ac:dyDescent="0.3">
      <c r="A5" t="s">
        <v>114</v>
      </c>
      <c r="B5" t="s">
        <v>333</v>
      </c>
      <c r="C5" t="s">
        <v>11</v>
      </c>
      <c r="D5" s="2" t="s">
        <v>300</v>
      </c>
      <c r="E5" s="2"/>
      <c r="F5" s="2"/>
      <c r="H5" s="2">
        <v>861889</v>
      </c>
      <c r="I5" s="12">
        <v>4.9599999999999998E-2</v>
      </c>
      <c r="K5" s="2">
        <v>219488</v>
      </c>
      <c r="L5" s="2">
        <v>224866</v>
      </c>
      <c r="M5" s="2">
        <f>Table11132[[#This Row],[Sum of Biden]]+Table11132[[#This Row],[Sum of Trump]]</f>
        <v>444354</v>
      </c>
      <c r="N5" s="2">
        <v>450798</v>
      </c>
      <c r="O5" s="1">
        <f>Table11132[[#This Row],[Total with Other]]/Table11132[[#This Row],[Sum of Population]]</f>
        <v>0.52303486875920213</v>
      </c>
      <c r="P5" s="1">
        <f>Table11132[[#This Row],[Total with Other]]/(Table11132[[#This Row],[18+]]*Table11132[[#This Row],[Sum of Population]])</f>
        <v>0.66333623703633948</v>
      </c>
      <c r="Q5" s="1">
        <f>Table11132[[#This Row],[Sum of Biden]]/Table11132[[#This Row],[2 Party Vote]]</f>
        <v>0.49394851852351951</v>
      </c>
      <c r="R5" s="1">
        <f>Table11132[[#This Row],[Sum of Trump]]/Table11132[[#This Row],[2 Party Vote]]</f>
        <v>0.50605148147648049</v>
      </c>
      <c r="S5" s="1">
        <f>Table11132[[#This Row],[Trump %]]-Table11132[[#This Row],[Biden %]]</f>
        <v>1.2102962952960983E-2</v>
      </c>
      <c r="T5" s="1">
        <v>1.1599999999999999E-2</v>
      </c>
      <c r="V5" s="1">
        <v>0.69389561764914043</v>
      </c>
      <c r="W5" s="1">
        <v>0.18267433509419426</v>
      </c>
      <c r="X5" s="1">
        <v>5.455690930038555E-2</v>
      </c>
      <c r="Y5" s="1">
        <v>3.1129298552365792E-2</v>
      </c>
      <c r="Z5" s="1">
        <v>9.0382868327592073E-4</v>
      </c>
      <c r="AA5" s="1">
        <v>2.4133038013015597E-4</v>
      </c>
      <c r="AB5" s="1">
        <v>4.8057232427841639E-3</v>
      </c>
      <c r="AC5" s="1">
        <v>3.1792957097723722E-2</v>
      </c>
      <c r="AD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1.4434463166105029</v>
      </c>
      <c r="AE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1.4397617823085975</v>
      </c>
      <c r="AF5" s="4"/>
      <c r="AG5" s="1">
        <v>5.2835109857533862E-2</v>
      </c>
      <c r="AH5" s="1">
        <v>0.10649863265455296</v>
      </c>
      <c r="AI5" s="1">
        <v>5.2174932038812426E-2</v>
      </c>
      <c r="AJ5" s="1">
        <f>SUM(Table11132[[#This Row],[0 to 5]:[14 to 17]])</f>
        <v>0.21150867455089925</v>
      </c>
      <c r="AK5" s="1">
        <v>0.78849132544910072</v>
      </c>
      <c r="AL5" s="1">
        <v>8.9118204316333077E-2</v>
      </c>
      <c r="AM5" s="1">
        <v>0.24504547569350577</v>
      </c>
      <c r="AN5" s="1">
        <v>0.27154076685048772</v>
      </c>
      <c r="AO5" s="1">
        <v>0.18278687858877418</v>
      </c>
      <c r="AP5" s="38">
        <v>41.1</v>
      </c>
      <c r="AR5" s="2">
        <v>55357</v>
      </c>
      <c r="AS5" s="2">
        <v>199364</v>
      </c>
      <c r="AT5" s="2">
        <v>152912</v>
      </c>
      <c r="AU5" s="2">
        <v>179984</v>
      </c>
      <c r="AV5" s="2">
        <f>SUM(Table11132[[#This Row],[Sum of Less than a high school diploma]:[Sum of Bachelor''s degree or higher]])</f>
        <v>587617</v>
      </c>
      <c r="AW5" s="1">
        <f>Table11132[[#This Row],[Sum of Less than a high school diploma]]/Table11132[[#This Row],[Sum]]</f>
        <v>9.4205919842346289E-2</v>
      </c>
      <c r="AX5" s="1">
        <f>Table11132[[#This Row],[Sum of High school diploma only]]/Table11132[[#This Row],[Sum]]</f>
        <v>0.33927541238595887</v>
      </c>
      <c r="AY5" s="1">
        <f>Table11132[[#This Row],[Sum of Some college or associate''s degree]]/Table11132[[#This Row],[Sum]]</f>
        <v>0.26022392136374545</v>
      </c>
      <c r="AZ5" s="1">
        <f>Table11132[[#This Row],[Sum of Bachelor''s degree or higher]]/Table11132[[#This Row],[Sum]]</f>
        <v>0.3062947464079494</v>
      </c>
      <c r="BA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2.7786074943372983</v>
      </c>
      <c r="BB5" s="4"/>
      <c r="BC5" s="2">
        <v>408156</v>
      </c>
      <c r="BD5" s="8">
        <v>0.47355982034809585</v>
      </c>
      <c r="BE5" s="7">
        <v>4.2</v>
      </c>
      <c r="BF5" s="7">
        <v>28</v>
      </c>
      <c r="BG5" s="4">
        <v>88.4</v>
      </c>
      <c r="BH5" s="4">
        <v>80.3</v>
      </c>
      <c r="BI5" s="4">
        <v>8.1</v>
      </c>
      <c r="BJ5" s="4">
        <v>1.6</v>
      </c>
      <c r="BK5" s="4">
        <v>2.4</v>
      </c>
      <c r="BL5" s="4">
        <v>0.2</v>
      </c>
      <c r="BM5" s="4">
        <v>1.1000000000000001</v>
      </c>
      <c r="BN5" s="7">
        <v>6.3</v>
      </c>
      <c r="BO5" s="7">
        <v>28</v>
      </c>
      <c r="BP5" s="4"/>
      <c r="BQ5" s="2">
        <v>40885938</v>
      </c>
      <c r="BR5" s="4">
        <v>47.437591151528792</v>
      </c>
      <c r="BS5" s="2">
        <v>59193</v>
      </c>
      <c r="BT5" s="4">
        <v>99.123999999999995</v>
      </c>
      <c r="BU5" s="4"/>
      <c r="BV5" s="4">
        <v>63.3</v>
      </c>
      <c r="BW5" s="4">
        <v>42.8</v>
      </c>
      <c r="BX5" s="4">
        <v>53.1</v>
      </c>
      <c r="BY5" s="4">
        <v>47.36</v>
      </c>
      <c r="BZ5" s="4">
        <v>33.1</v>
      </c>
      <c r="CA5" s="4">
        <v>14673.16</v>
      </c>
      <c r="CB5" s="4"/>
      <c r="CC5" s="14">
        <v>87</v>
      </c>
      <c r="CD5" s="32">
        <v>53</v>
      </c>
      <c r="CE5" s="4"/>
      <c r="CF5" s="2">
        <v>734</v>
      </c>
      <c r="CG5" s="2">
        <v>349025</v>
      </c>
      <c r="CH5" s="4">
        <v>85.161778372853107</v>
      </c>
      <c r="CI5" s="8">
        <v>0.40495353810061391</v>
      </c>
      <c r="CJ5" s="8"/>
      <c r="CK5" s="3">
        <v>11.711071124141094</v>
      </c>
      <c r="CL5" s="3">
        <v>0</v>
      </c>
      <c r="CM5" s="3">
        <v>0</v>
      </c>
      <c r="CN5" s="28">
        <v>1.8971239881882727</v>
      </c>
      <c r="CO5" s="28">
        <v>9.9742653875335918</v>
      </c>
      <c r="CP5" s="28">
        <v>4.4345339610222885</v>
      </c>
      <c r="CQ5" s="28">
        <v>6.6598347067926342</v>
      </c>
      <c r="CR5" s="28">
        <v>15.449200195234905</v>
      </c>
      <c r="CS5" s="28">
        <v>4.5310308743828038</v>
      </c>
      <c r="CT5" s="28">
        <v>15.662704050301826</v>
      </c>
      <c r="CU5" s="28">
        <v>13.628714140615884</v>
      </c>
      <c r="CV5" s="28">
        <v>17.438595430288505</v>
      </c>
      <c r="CW5" s="28">
        <v>13.467144026112376</v>
      </c>
      <c r="CX5" s="28">
        <v>18.715093215191366</v>
      </c>
      <c r="CY5" s="28">
        <v>20.298268859266102</v>
      </c>
      <c r="CZ5" s="28">
        <v>0</v>
      </c>
      <c r="DA5" s="28">
        <v>0</v>
      </c>
      <c r="DB5" s="28">
        <v>2.8140872841149207</v>
      </c>
      <c r="DC5" s="28">
        <v>9.9742653875335918</v>
      </c>
      <c r="DD5" s="28"/>
      <c r="DE5" s="3">
        <v>234.9</v>
      </c>
      <c r="DF5" s="3">
        <v>266.39999999999998</v>
      </c>
      <c r="DG5" s="35">
        <v>297.2</v>
      </c>
      <c r="DH5" s="3">
        <v>299.8</v>
      </c>
      <c r="DI5" s="1">
        <v>0.20962314939434723</v>
      </c>
      <c r="DJ5" s="1">
        <v>0.12</v>
      </c>
      <c r="DK5" s="28"/>
      <c r="DL5" t="s">
        <v>297</v>
      </c>
      <c r="DM5">
        <v>35</v>
      </c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</row>
    <row r="6" spans="1:151" x14ac:dyDescent="0.3">
      <c r="A6" t="s">
        <v>140</v>
      </c>
      <c r="B6" t="s">
        <v>334</v>
      </c>
      <c r="C6" t="s">
        <v>21</v>
      </c>
      <c r="D6" s="2"/>
      <c r="E6" s="2"/>
      <c r="F6" s="2"/>
      <c r="H6" s="2">
        <v>6089815</v>
      </c>
      <c r="I6" s="12">
        <v>0.15190000000000001</v>
      </c>
      <c r="K6" s="2">
        <v>1684934</v>
      </c>
      <c r="L6" s="2">
        <v>1229242</v>
      </c>
      <c r="M6" s="2">
        <f>Table11132[[#This Row],[Sum of Biden]]+Table11132[[#This Row],[Sum of Trump]]</f>
        <v>2914176</v>
      </c>
      <c r="N6" s="2">
        <v>2952728</v>
      </c>
      <c r="O6" s="1">
        <f>Table11132[[#This Row],[Total with Other]]/Table11132[[#This Row],[Sum of Population]]</f>
        <v>0.48486333328680759</v>
      </c>
      <c r="P6" s="1">
        <f>Table11132[[#This Row],[Total with Other]]/(Table11132[[#This Row],[18+]]*Table11132[[#This Row],[Sum of Population]])</f>
        <v>0.6392841090464112</v>
      </c>
      <c r="Q6" s="1">
        <f>Table11132[[#This Row],[Sum of Biden]]/Table11132[[#This Row],[2 Party Vote]]</f>
        <v>0.5781853944305354</v>
      </c>
      <c r="R6" s="1">
        <f>Table11132[[#This Row],[Sum of Trump]]/Table11132[[#This Row],[2 Party Vote]]</f>
        <v>0.4218146055694646</v>
      </c>
      <c r="S6" s="1">
        <f>Table11132[[#This Row],[Trump %]]-Table11132[[#This Row],[Biden %]]</f>
        <v>-0.15637078886107081</v>
      </c>
      <c r="T6" s="1">
        <v>2.3999999999999998E-3</v>
      </c>
      <c r="V6" s="1">
        <v>0.43709620078770867</v>
      </c>
      <c r="W6" s="1">
        <v>0.11994945659268795</v>
      </c>
      <c r="X6" s="1">
        <v>0.33157132031104392</v>
      </c>
      <c r="Y6" s="1">
        <v>6.5192292376697811E-2</v>
      </c>
      <c r="Z6" s="1">
        <v>1.7343712411624984E-3</v>
      </c>
      <c r="AA6" s="1">
        <v>3.9180172139876169E-4</v>
      </c>
      <c r="AB6" s="1">
        <v>6.4458444139928713E-3</v>
      </c>
      <c r="AC6" s="1">
        <v>3.7618712555307507E-2</v>
      </c>
      <c r="AD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1.6341747909338999</v>
      </c>
      <c r="AE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1.6298104090200678</v>
      </c>
      <c r="AF6" s="4"/>
      <c r="AG6" s="1">
        <v>6.0252240831618037E-2</v>
      </c>
      <c r="AH6" s="1">
        <v>0.12296416229392847</v>
      </c>
      <c r="AI6" s="1">
        <v>5.8336254878021743E-2</v>
      </c>
      <c r="AJ6" s="1">
        <f>SUM(Table11132[[#This Row],[0 to 5]:[14 to 17]])</f>
        <v>0.24155265800356823</v>
      </c>
      <c r="AK6" s="1">
        <v>0.75844734199643171</v>
      </c>
      <c r="AL6" s="1">
        <v>8.9802399580282813E-2</v>
      </c>
      <c r="AM6" s="1">
        <v>0.28014627702155154</v>
      </c>
      <c r="AN6" s="1">
        <v>0.2620644469495379</v>
      </c>
      <c r="AO6" s="1">
        <v>0.1264342184450595</v>
      </c>
      <c r="AP6" s="38">
        <v>36.9</v>
      </c>
      <c r="AR6" s="2">
        <v>388521</v>
      </c>
      <c r="AS6" s="2">
        <v>937796</v>
      </c>
      <c r="AT6" s="2">
        <v>1065697</v>
      </c>
      <c r="AU6" s="2">
        <v>1562113</v>
      </c>
      <c r="AV6" s="2">
        <f>SUM(Table11132[[#This Row],[Sum of Less than a high school diploma]:[Sum of Bachelor''s degree or higher]])</f>
        <v>3954127</v>
      </c>
      <c r="AW6" s="1">
        <f>Table11132[[#This Row],[Sum of Less than a high school diploma]]/Table11132[[#This Row],[Sum]]</f>
        <v>9.8257086836108204E-2</v>
      </c>
      <c r="AX6" s="1">
        <f>Table11132[[#This Row],[Sum of High school diploma only]]/Table11132[[#This Row],[Sum]]</f>
        <v>0.237168912379395</v>
      </c>
      <c r="AY6" s="1">
        <f>Table11132[[#This Row],[Sum of Some college or associate''s degree]]/Table11132[[#This Row],[Sum]]</f>
        <v>0.2695151167375251</v>
      </c>
      <c r="AZ6" s="1">
        <f>Table11132[[#This Row],[Sum of Bachelor''s degree or higher]]/Table11132[[#This Row],[Sum]]</f>
        <v>0.3950588840469717</v>
      </c>
      <c r="BA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2.9613757979953599</v>
      </c>
      <c r="BB6" s="4"/>
      <c r="BC6" s="2">
        <v>2896704</v>
      </c>
      <c r="BD6" s="8">
        <v>0.47566371063817209</v>
      </c>
      <c r="BE6" s="7">
        <v>4.3</v>
      </c>
      <c r="BF6" s="7">
        <v>32.1</v>
      </c>
      <c r="BG6" s="4">
        <v>84.1</v>
      </c>
      <c r="BH6" s="4">
        <v>75.2</v>
      </c>
      <c r="BI6" s="4">
        <v>9</v>
      </c>
      <c r="BJ6" s="4">
        <v>2.8</v>
      </c>
      <c r="BK6" s="4">
        <v>1.3</v>
      </c>
      <c r="BL6" s="4">
        <v>0.2</v>
      </c>
      <c r="BM6" s="4">
        <v>1.7</v>
      </c>
      <c r="BN6" s="7">
        <v>10</v>
      </c>
      <c r="BO6" s="7">
        <v>32.1</v>
      </c>
      <c r="BP6" s="4"/>
      <c r="BQ6" s="2">
        <v>369863934</v>
      </c>
      <c r="BR6" s="4">
        <v>60.734839071466048</v>
      </c>
      <c r="BS6" s="2">
        <v>58773</v>
      </c>
      <c r="BT6" s="4">
        <v>98.156999999999996</v>
      </c>
      <c r="BU6" s="4"/>
      <c r="BV6" s="4">
        <v>73.099999999999994</v>
      </c>
      <c r="BW6" s="4">
        <v>54.1</v>
      </c>
      <c r="BX6" s="4">
        <v>63.6</v>
      </c>
      <c r="BY6" s="4">
        <v>50.43</v>
      </c>
      <c r="BZ6" s="4">
        <v>2.2000000000000002</v>
      </c>
      <c r="CA6" s="4">
        <v>16706.37</v>
      </c>
      <c r="CB6" s="4"/>
      <c r="CC6" s="14">
        <v>79</v>
      </c>
      <c r="CD6" s="32">
        <v>48</v>
      </c>
      <c r="CE6" s="4"/>
      <c r="CF6" s="2">
        <v>4973</v>
      </c>
      <c r="CG6" s="2">
        <v>3130145</v>
      </c>
      <c r="CH6" s="4">
        <v>81.660937154905355</v>
      </c>
      <c r="CI6" s="8">
        <v>0.51399673060675899</v>
      </c>
      <c r="CJ6" s="8"/>
      <c r="CK6" s="3">
        <v>13.678597021614708</v>
      </c>
      <c r="CL6" s="3">
        <v>0</v>
      </c>
      <c r="CM6" s="3">
        <v>0</v>
      </c>
      <c r="CN6" s="28">
        <v>1.4839245618953751</v>
      </c>
      <c r="CO6" s="28">
        <v>3.9348569491392169</v>
      </c>
      <c r="CP6" s="28">
        <v>6.2380245313514253</v>
      </c>
      <c r="CQ6" s="28">
        <v>20.982420908340355</v>
      </c>
      <c r="CR6" s="28">
        <v>0.87182928978657714</v>
      </c>
      <c r="CS6" s="28">
        <v>3.8200602045398022</v>
      </c>
      <c r="CT6" s="28">
        <v>13.368974522855488</v>
      </c>
      <c r="CU6" s="28">
        <v>11.463692098769615</v>
      </c>
      <c r="CV6" s="28">
        <v>22.223028129559864</v>
      </c>
      <c r="CW6" s="28">
        <v>11.78217602059706</v>
      </c>
      <c r="CX6" s="28">
        <v>10.603378851161681</v>
      </c>
      <c r="CY6" s="28">
        <v>29.49655838649641</v>
      </c>
      <c r="CZ6" s="28">
        <v>0</v>
      </c>
      <c r="DA6" s="28">
        <v>0</v>
      </c>
      <c r="DB6" s="28">
        <v>2.1662406869982478</v>
      </c>
      <c r="DC6" s="28">
        <v>3.9348569491392169</v>
      </c>
      <c r="DD6" s="28"/>
      <c r="DE6" s="3">
        <v>260.8</v>
      </c>
      <c r="DF6" s="3">
        <v>317.2</v>
      </c>
      <c r="DG6" s="35">
        <v>365.1</v>
      </c>
      <c r="DH6" s="3">
        <v>353.3</v>
      </c>
      <c r="DI6" s="1">
        <v>0.2856751574910984</v>
      </c>
      <c r="DJ6" s="1">
        <v>4.1000000000000002E-2</v>
      </c>
      <c r="DK6" s="28"/>
      <c r="DL6" t="s">
        <v>297</v>
      </c>
      <c r="DM6">
        <v>33</v>
      </c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</row>
    <row r="7" spans="1:151" x14ac:dyDescent="0.3">
      <c r="A7" t="s">
        <v>147</v>
      </c>
      <c r="B7" t="s">
        <v>335</v>
      </c>
      <c r="C7" t="s">
        <v>21</v>
      </c>
      <c r="D7" s="2" t="s">
        <v>30</v>
      </c>
      <c r="E7" s="2"/>
      <c r="F7" s="2"/>
      <c r="H7" s="2">
        <v>611000</v>
      </c>
      <c r="I7" s="12">
        <v>8.1699999999999995E-2</v>
      </c>
      <c r="K7" s="2">
        <v>136387</v>
      </c>
      <c r="L7" s="2">
        <v>151308</v>
      </c>
      <c r="M7" s="2">
        <f>Table11132[[#This Row],[Sum of Biden]]+Table11132[[#This Row],[Sum of Trump]]</f>
        <v>287695</v>
      </c>
      <c r="N7" s="2">
        <v>291852</v>
      </c>
      <c r="O7" s="1">
        <f>Table11132[[#This Row],[Total with Other]]/Table11132[[#This Row],[Sum of Population]]</f>
        <v>0.47766284779050738</v>
      </c>
      <c r="P7" s="1">
        <f>Table11132[[#This Row],[Total with Other]]/(Table11132[[#This Row],[18+]]*Table11132[[#This Row],[Sum of Population]])</f>
        <v>0.62085338302679105</v>
      </c>
      <c r="Q7" s="1">
        <f>Table11132[[#This Row],[Sum of Biden]]/Table11132[[#This Row],[2 Party Vote]]</f>
        <v>0.47406802342758825</v>
      </c>
      <c r="R7" s="1">
        <f>Table11132[[#This Row],[Sum of Trump]]/Table11132[[#This Row],[2 Party Vote]]</f>
        <v>0.52593197657241175</v>
      </c>
      <c r="S7" s="1">
        <f>Table11132[[#This Row],[Trump %]]-Table11132[[#This Row],[Biden %]]</f>
        <v>5.1863953144823505E-2</v>
      </c>
      <c r="T7" s="1">
        <v>2.3999999999999998E-3</v>
      </c>
      <c r="V7" s="1">
        <v>0.52188216039279867</v>
      </c>
      <c r="W7" s="1">
        <v>6.1968903436988541E-2</v>
      </c>
      <c r="X7" s="1">
        <v>0.34378232405891979</v>
      </c>
      <c r="Y7" s="1">
        <v>2.1428805237315874E-2</v>
      </c>
      <c r="Z7" s="1">
        <v>2.5695581014729949E-3</v>
      </c>
      <c r="AA7" s="1">
        <v>1.2929623567921439E-3</v>
      </c>
      <c r="AB7" s="1">
        <v>4.3813420621931264E-3</v>
      </c>
      <c r="AC7" s="1">
        <v>4.2693944353518823E-2</v>
      </c>
      <c r="AD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1.5542110821292294</v>
      </c>
      <c r="AE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1.5536647899865428</v>
      </c>
      <c r="AF7" s="4"/>
      <c r="AG7" s="1">
        <v>6.0654664484451719E-2</v>
      </c>
      <c r="AH7" s="1">
        <v>0.11722258592471359</v>
      </c>
      <c r="AI7" s="1">
        <v>5.2757774140752861E-2</v>
      </c>
      <c r="AJ7" s="1">
        <f>SUM(Table11132[[#This Row],[0 to 5]:[14 to 17]])</f>
        <v>0.23063502454991816</v>
      </c>
      <c r="AK7" s="1">
        <v>0.76936497545008187</v>
      </c>
      <c r="AL7" s="1">
        <v>8.8924713584288051E-2</v>
      </c>
      <c r="AM7" s="1">
        <v>0.26572013093289687</v>
      </c>
      <c r="AN7" s="1">
        <v>0.251</v>
      </c>
      <c r="AO7" s="1">
        <v>0.16372013093289689</v>
      </c>
      <c r="AP7" s="38">
        <v>38</v>
      </c>
      <c r="AR7" s="2">
        <v>48401</v>
      </c>
      <c r="AS7" s="2">
        <v>126589</v>
      </c>
      <c r="AT7" s="2">
        <v>125650</v>
      </c>
      <c r="AU7" s="2">
        <v>109268</v>
      </c>
      <c r="AV7" s="2">
        <f>SUM(Table11132[[#This Row],[Sum of Less than a high school diploma]:[Sum of Bachelor''s degree or higher]])</f>
        <v>409908</v>
      </c>
      <c r="AW7" s="1">
        <f>Table11132[[#This Row],[Sum of Less than a high school diploma]]/Table11132[[#This Row],[Sum]]</f>
        <v>0.11807771499946329</v>
      </c>
      <c r="AX7" s="1">
        <f>Table11132[[#This Row],[Sum of High school diploma only]]/Table11132[[#This Row],[Sum]]</f>
        <v>0.30882295539486909</v>
      </c>
      <c r="AY7" s="1">
        <f>Table11132[[#This Row],[Sum of Some college or associate''s degree]]/Table11132[[#This Row],[Sum]]</f>
        <v>0.30653219746870031</v>
      </c>
      <c r="AZ7" s="1">
        <f>Table11132[[#This Row],[Sum of Bachelor''s degree or higher]]/Table11132[[#This Row],[Sum]]</f>
        <v>0.26656713213696731</v>
      </c>
      <c r="BA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2.7215887467431719</v>
      </c>
      <c r="BB7" s="4"/>
      <c r="BC7" s="2">
        <v>264277</v>
      </c>
      <c r="BD7" s="8">
        <v>0.43253191489361703</v>
      </c>
      <c r="BE7" s="7">
        <v>2.1999999999999997</v>
      </c>
      <c r="BF7" s="7">
        <v>24.1</v>
      </c>
      <c r="BG7" s="4">
        <v>91.4</v>
      </c>
      <c r="BH7" s="4">
        <v>82.6</v>
      </c>
      <c r="BI7" s="4">
        <v>8.8000000000000007</v>
      </c>
      <c r="BJ7" s="4">
        <v>0.7</v>
      </c>
      <c r="BK7" s="4">
        <v>1.4</v>
      </c>
      <c r="BL7" s="4">
        <v>0.1</v>
      </c>
      <c r="BM7" s="4">
        <v>1.6</v>
      </c>
      <c r="BN7" s="7">
        <v>4.7</v>
      </c>
      <c r="BO7" s="7">
        <v>24.1</v>
      </c>
      <c r="BP7" s="4"/>
      <c r="BQ7" s="2">
        <v>24774920</v>
      </c>
      <c r="BR7" s="4">
        <v>40.548150572831425</v>
      </c>
      <c r="BS7" s="2">
        <v>46594</v>
      </c>
      <c r="BT7" s="4">
        <v>90.945999999999998</v>
      </c>
      <c r="BU7" s="4"/>
      <c r="BV7" s="4">
        <v>77.8</v>
      </c>
      <c r="BW7" s="4">
        <v>53</v>
      </c>
      <c r="BX7" s="4">
        <v>65.400000000000006</v>
      </c>
      <c r="BY7" s="4">
        <v>44.09</v>
      </c>
      <c r="BZ7" s="4">
        <v>0.8</v>
      </c>
      <c r="CA7" s="4">
        <v>17434.3</v>
      </c>
      <c r="CB7" s="4"/>
      <c r="CC7" s="14">
        <v>205</v>
      </c>
      <c r="CD7" s="32">
        <v>99</v>
      </c>
      <c r="CE7" s="4"/>
      <c r="CF7" s="2">
        <v>812</v>
      </c>
      <c r="CG7" s="2">
        <v>317345</v>
      </c>
      <c r="CH7" s="4">
        <v>132.89689034369886</v>
      </c>
      <c r="CI7" s="8">
        <v>0.51938625204582656</v>
      </c>
      <c r="CJ7" s="8"/>
      <c r="CK7" s="3">
        <v>12.564700886671693</v>
      </c>
      <c r="CL7" s="3">
        <v>0</v>
      </c>
      <c r="CM7" s="3">
        <v>0</v>
      </c>
      <c r="CN7" s="28">
        <v>0</v>
      </c>
      <c r="CO7" s="28">
        <v>7.1752010230308585</v>
      </c>
      <c r="CP7" s="28">
        <v>6.3823751530923118</v>
      </c>
      <c r="CQ7" s="28">
        <v>9.3489436081876427</v>
      </c>
      <c r="CR7" s="28">
        <v>14.123248527720548</v>
      </c>
      <c r="CS7" s="28">
        <v>7.1243296376139051</v>
      </c>
      <c r="CT7" s="28">
        <v>28.215738619882089</v>
      </c>
      <c r="CU7" s="28">
        <v>11.199328349592372</v>
      </c>
      <c r="CV7" s="28">
        <v>15.154120309087919</v>
      </c>
      <c r="CW7" s="28">
        <v>6.4358911281533935</v>
      </c>
      <c r="CX7" s="28">
        <v>19.040312944970072</v>
      </c>
      <c r="CY7" s="28">
        <v>26.36084430758963</v>
      </c>
      <c r="CZ7" s="28">
        <v>0</v>
      </c>
      <c r="DA7" s="28">
        <v>0</v>
      </c>
      <c r="DB7" s="28">
        <v>4.2932211935900213</v>
      </c>
      <c r="DC7" s="28">
        <v>7.1752010230308585</v>
      </c>
      <c r="DD7" s="28"/>
      <c r="DE7" s="3"/>
      <c r="DF7" s="3"/>
      <c r="DG7" s="35"/>
      <c r="DH7" s="3"/>
      <c r="DI7" s="3"/>
      <c r="DJ7" s="1"/>
      <c r="DK7" s="28"/>
      <c r="DL7" t="s">
        <v>298</v>
      </c>
      <c r="DM7">
        <v>113</v>
      </c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</row>
    <row r="8" spans="1:151" x14ac:dyDescent="0.3">
      <c r="A8" t="s">
        <v>157</v>
      </c>
      <c r="B8" t="s">
        <v>336</v>
      </c>
      <c r="C8" t="s">
        <v>16</v>
      </c>
      <c r="D8" s="2"/>
      <c r="E8" s="2"/>
      <c r="F8" s="2"/>
      <c r="H8" s="2">
        <v>2283371</v>
      </c>
      <c r="I8" s="12">
        <v>0.33040000000000003</v>
      </c>
      <c r="K8" s="2">
        <v>661325</v>
      </c>
      <c r="L8" s="2">
        <v>377293</v>
      </c>
      <c r="M8" s="2">
        <f>Table11132[[#This Row],[Sum of Biden]]+Table11132[[#This Row],[Sum of Trump]]</f>
        <v>1038618</v>
      </c>
      <c r="N8" s="2">
        <v>1060656</v>
      </c>
      <c r="O8" s="1">
        <f>Table11132[[#This Row],[Total with Other]]/Table11132[[#This Row],[Sum of Population]]</f>
        <v>0.46451321313969562</v>
      </c>
      <c r="P8" s="1">
        <f>Table11132[[#This Row],[Total with Other]]/(Table11132[[#This Row],[18+]]*Table11132[[#This Row],[Sum of Population]])</f>
        <v>0.60103359173126614</v>
      </c>
      <c r="Q8" s="1">
        <f>Table11132[[#This Row],[Sum of Biden]]/Table11132[[#This Row],[2 Party Vote]]</f>
        <v>0.63673554665911813</v>
      </c>
      <c r="R8" s="1">
        <f>Table11132[[#This Row],[Sum of Trump]]/Table11132[[#This Row],[2 Party Vote]]</f>
        <v>0.36326445334088181</v>
      </c>
      <c r="S8" s="1">
        <f>Table11132[[#This Row],[Trump %]]-Table11132[[#This Row],[Biden %]]</f>
        <v>-0.27347109331823632</v>
      </c>
      <c r="T8" s="1">
        <v>-5.5800000000000002E-2</v>
      </c>
      <c r="V8" s="1">
        <v>0.49624568237049521</v>
      </c>
      <c r="W8" s="1">
        <v>0.31883605423735345</v>
      </c>
      <c r="X8" s="1">
        <v>6.6356277626369087E-2</v>
      </c>
      <c r="Y8" s="1">
        <v>6.9813008924086359E-2</v>
      </c>
      <c r="Z8" s="1">
        <v>2.391639378795649E-3</v>
      </c>
      <c r="AA8" s="1">
        <v>6.9064554117574412E-4</v>
      </c>
      <c r="AB8" s="1">
        <v>4.9229844821537978E-3</v>
      </c>
      <c r="AC8" s="1">
        <v>4.0743707439570703E-2</v>
      </c>
      <c r="AD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1.5940535214020473</v>
      </c>
      <c r="AE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1.5921823891334714</v>
      </c>
      <c r="AF8" s="4"/>
      <c r="AG8" s="1">
        <v>5.985142142910635E-2</v>
      </c>
      <c r="AH8" s="1">
        <v>0.11586246825417333</v>
      </c>
      <c r="AI8" s="1">
        <v>5.1428786649212938E-2</v>
      </c>
      <c r="AJ8" s="1">
        <f>SUM(Table11132[[#This Row],[0 to 5]:[14 to 17]])</f>
        <v>0.2271426763324926</v>
      </c>
      <c r="AK8" s="1">
        <v>0.77285732366750737</v>
      </c>
      <c r="AL8" s="1">
        <v>9.3426779966987408E-2</v>
      </c>
      <c r="AM8" s="1">
        <v>0.33158474903990637</v>
      </c>
      <c r="AN8" s="1">
        <v>0.23571027222470636</v>
      </c>
      <c r="AO8" s="1">
        <v>0.11213552243590726</v>
      </c>
      <c r="AP8" s="38">
        <v>35.5</v>
      </c>
      <c r="AR8" s="2">
        <v>138014</v>
      </c>
      <c r="AS8" s="2">
        <v>271664</v>
      </c>
      <c r="AT8" s="2">
        <v>381587</v>
      </c>
      <c r="AU8" s="2">
        <v>673456</v>
      </c>
      <c r="AV8" s="2">
        <f>SUM(Table11132[[#This Row],[Sum of Less than a high school diploma]:[Sum of Bachelor''s degree or higher]])</f>
        <v>1464721</v>
      </c>
      <c r="AW8" s="1">
        <f>Table11132[[#This Row],[Sum of Less than a high school diploma]]/Table11132[[#This Row],[Sum]]</f>
        <v>9.4225453175041524E-2</v>
      </c>
      <c r="AX8" s="1">
        <f>Table11132[[#This Row],[Sum of High school diploma only]]/Table11132[[#This Row],[Sum]]</f>
        <v>0.18547149935038823</v>
      </c>
      <c r="AY8" s="1">
        <f>Table11132[[#This Row],[Sum of Some college or associate''s degree]]/Table11132[[#This Row],[Sum]]</f>
        <v>0.26051855609361785</v>
      </c>
      <c r="AZ8" s="1">
        <f>Table11132[[#This Row],[Sum of Bachelor''s degree or higher]]/Table11132[[#This Row],[Sum]]</f>
        <v>0.4597844913809524</v>
      </c>
      <c r="BA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3.085862085680481</v>
      </c>
      <c r="BB8" s="4"/>
      <c r="BC8" s="2">
        <v>1148177</v>
      </c>
      <c r="BD8" s="8">
        <v>0.50284294580249989</v>
      </c>
      <c r="BE8" s="7">
        <v>4.3</v>
      </c>
      <c r="BF8" s="7">
        <v>27.4</v>
      </c>
      <c r="BG8" s="4">
        <v>82</v>
      </c>
      <c r="BH8" s="4">
        <v>73.099999999999994</v>
      </c>
      <c r="BI8" s="4">
        <v>8.8000000000000007</v>
      </c>
      <c r="BJ8" s="4">
        <v>1.7</v>
      </c>
      <c r="BK8" s="4">
        <v>1.9</v>
      </c>
      <c r="BL8" s="4">
        <v>0.7</v>
      </c>
      <c r="BM8" s="4">
        <v>1.2</v>
      </c>
      <c r="BN8" s="7">
        <v>12.5</v>
      </c>
      <c r="BO8" s="7">
        <v>27.4</v>
      </c>
      <c r="BP8" s="4"/>
      <c r="BQ8" s="2">
        <v>148884107</v>
      </c>
      <c r="BR8" s="4">
        <v>65.203642772024338</v>
      </c>
      <c r="BS8" s="2">
        <v>64913</v>
      </c>
      <c r="BT8" s="4">
        <v>101.798</v>
      </c>
      <c r="BU8" s="4"/>
      <c r="BV8" s="4">
        <v>80.3</v>
      </c>
      <c r="BW8" s="4">
        <v>56.5</v>
      </c>
      <c r="BX8" s="4">
        <v>68.400000000000006</v>
      </c>
      <c r="BY8" s="4">
        <v>35.57</v>
      </c>
      <c r="BZ8" s="4">
        <v>0.2</v>
      </c>
      <c r="CA8" s="4">
        <v>17665.439999999999</v>
      </c>
      <c r="CB8" s="4"/>
      <c r="CC8" s="14">
        <v>71</v>
      </c>
      <c r="CD8" s="32">
        <v>42</v>
      </c>
      <c r="CE8" s="4"/>
      <c r="CF8" s="2">
        <v>1433</v>
      </c>
      <c r="CG8" s="2">
        <v>973089</v>
      </c>
      <c r="CH8" s="4">
        <v>62.758088808170029</v>
      </c>
      <c r="CI8" s="8">
        <v>0.42616333482381968</v>
      </c>
      <c r="CJ8" s="8"/>
      <c r="CK8" s="3">
        <v>18.16870334191437</v>
      </c>
      <c r="CL8" s="3">
        <v>0</v>
      </c>
      <c r="CM8" s="3">
        <v>0</v>
      </c>
      <c r="CN8" s="28">
        <v>0</v>
      </c>
      <c r="CO8" s="28">
        <v>7.212378753927549</v>
      </c>
      <c r="CP8" s="28">
        <v>1.6335577185674435</v>
      </c>
      <c r="CQ8" s="28">
        <v>27.881564331117243</v>
      </c>
      <c r="CR8" s="28">
        <v>0</v>
      </c>
      <c r="CS8" s="28">
        <v>8.2651119638259054</v>
      </c>
      <c r="CT8" s="28">
        <v>17.313909859366479</v>
      </c>
      <c r="CU8" s="28">
        <v>8.0255955290084167</v>
      </c>
      <c r="CV8" s="28">
        <v>20.861182577640772</v>
      </c>
      <c r="CW8" s="28">
        <v>19.726741322336149</v>
      </c>
      <c r="CX8" s="28">
        <v>16.608498169696176</v>
      </c>
      <c r="CY8" s="28">
        <v>35.623149024674817</v>
      </c>
      <c r="CZ8" s="28">
        <v>0</v>
      </c>
      <c r="DA8" s="28">
        <v>0</v>
      </c>
      <c r="DB8" s="28">
        <v>13.785919517044846</v>
      </c>
      <c r="DC8" s="28">
        <v>7.212378753927549</v>
      </c>
      <c r="DD8" s="28"/>
      <c r="DE8" s="3">
        <v>367.1</v>
      </c>
      <c r="DF8" s="3">
        <v>488.6</v>
      </c>
      <c r="DG8" s="35">
        <v>555.4</v>
      </c>
      <c r="DH8" s="3">
        <v>478.9</v>
      </c>
      <c r="DI8" s="1">
        <v>0.33903492978033845</v>
      </c>
      <c r="DJ8" s="1">
        <v>-1.2999999999999999E-2</v>
      </c>
      <c r="DK8" s="28"/>
      <c r="DL8" t="s">
        <v>297</v>
      </c>
      <c r="DM8">
        <v>28</v>
      </c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</row>
    <row r="9" spans="1:151" x14ac:dyDescent="0.3">
      <c r="A9" t="s">
        <v>59</v>
      </c>
      <c r="B9" t="s">
        <v>337</v>
      </c>
      <c r="C9" t="s">
        <v>12</v>
      </c>
      <c r="D9" s="2"/>
      <c r="E9" s="2"/>
      <c r="F9" s="2"/>
      <c r="H9" s="2">
        <v>909235</v>
      </c>
      <c r="I9" s="12">
        <v>8.2900000000000001E-2</v>
      </c>
      <c r="K9" s="2">
        <v>133366</v>
      </c>
      <c r="L9" s="2">
        <v>164484</v>
      </c>
      <c r="M9" s="2">
        <f>Table11132[[#This Row],[Sum of Biden]]+Table11132[[#This Row],[Sum of Trump]]</f>
        <v>297850</v>
      </c>
      <c r="N9" s="2">
        <v>305226</v>
      </c>
      <c r="O9" s="1">
        <f>Table11132[[#This Row],[Total with Other]]/Table11132[[#This Row],[Sum of Population]]</f>
        <v>0.33569539228032358</v>
      </c>
      <c r="P9" s="1">
        <f>Table11132[[#This Row],[Total with Other]]/(Table11132[[#This Row],[18+]]*Table11132[[#This Row],[Sum of Population]])</f>
        <v>0.47312177972879971</v>
      </c>
      <c r="Q9" s="1">
        <f>Table11132[[#This Row],[Sum of Biden]]/Table11132[[#This Row],[2 Party Vote]]</f>
        <v>0.44776229645794863</v>
      </c>
      <c r="R9" s="1">
        <f>Table11132[[#This Row],[Sum of Trump]]/Table11132[[#This Row],[2 Party Vote]]</f>
        <v>0.55223770354205137</v>
      </c>
      <c r="S9" s="1">
        <f>Table11132[[#This Row],[Trump %]]-Table11132[[#This Row],[Biden %]]</f>
        <v>0.10447540708410274</v>
      </c>
      <c r="T9" s="1">
        <v>0.29160000000000003</v>
      </c>
      <c r="V9" s="1">
        <v>0.30751125946537472</v>
      </c>
      <c r="W9" s="1">
        <v>0.54898678559448333</v>
      </c>
      <c r="X9" s="1">
        <v>5.1445445896825356E-2</v>
      </c>
      <c r="Y9" s="1">
        <v>4.867498501487514E-2</v>
      </c>
      <c r="Z9" s="1">
        <v>5.7157940466436071E-3</v>
      </c>
      <c r="AA9" s="1">
        <v>1.2395035386891177E-3</v>
      </c>
      <c r="AB9" s="1">
        <v>5.0119056129603462E-3</v>
      </c>
      <c r="AC9" s="1">
        <v>3.1414320830148425E-2</v>
      </c>
      <c r="AD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1.5556496495999896</v>
      </c>
      <c r="AE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1.5575337157038827</v>
      </c>
      <c r="AF9" s="4"/>
      <c r="AG9" s="1">
        <v>7.4072159562709308E-2</v>
      </c>
      <c r="AH9" s="1">
        <v>0.1514250991217892</v>
      </c>
      <c r="AI9" s="1">
        <v>6.4970002254642639E-2</v>
      </c>
      <c r="AJ9" s="1">
        <f>SUM(Table11132[[#This Row],[0 to 5]:[14 to 17]])</f>
        <v>0.2904672609391411</v>
      </c>
      <c r="AK9" s="1">
        <v>0.7095327390608589</v>
      </c>
      <c r="AL9" s="1">
        <v>9.7919679730762668E-2</v>
      </c>
      <c r="AM9" s="1">
        <v>0.28503632174300375</v>
      </c>
      <c r="AN9" s="1">
        <v>0.21494773078467064</v>
      </c>
      <c r="AO9" s="1">
        <v>0.11162900680242181</v>
      </c>
      <c r="AP9" s="38">
        <v>32.1</v>
      </c>
      <c r="AR9" s="2">
        <v>134122</v>
      </c>
      <c r="AS9" s="2">
        <v>149716</v>
      </c>
      <c r="AT9" s="2">
        <v>166879</v>
      </c>
      <c r="AU9" s="2">
        <v>93120</v>
      </c>
      <c r="AV9" s="2">
        <f>SUM(Table11132[[#This Row],[Sum of Less than a high school diploma]:[Sum of Bachelor''s degree or higher]])</f>
        <v>543837</v>
      </c>
      <c r="AW9" s="1">
        <f>Table11132[[#This Row],[Sum of Less than a high school diploma]]/Table11132[[#This Row],[Sum]]</f>
        <v>0.24662168995489459</v>
      </c>
      <c r="AX9" s="1">
        <f>Table11132[[#This Row],[Sum of High school diploma only]]/Table11132[[#This Row],[Sum]]</f>
        <v>0.27529572279929465</v>
      </c>
      <c r="AY9" s="1">
        <f>Table11132[[#This Row],[Sum of Some college or associate''s degree]]/Table11132[[#This Row],[Sum]]</f>
        <v>0.30685481127617281</v>
      </c>
      <c r="AZ9" s="1">
        <f>Table11132[[#This Row],[Sum of Bachelor''s degree or higher]]/Table11132[[#This Row],[Sum]]</f>
        <v>0.17122777596963795</v>
      </c>
      <c r="BA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2.4026886732605544</v>
      </c>
      <c r="BB9" s="4"/>
      <c r="BC9" s="2">
        <v>339931</v>
      </c>
      <c r="BD9" s="8">
        <v>0.37386484242247603</v>
      </c>
      <c r="BE9" s="7">
        <v>2.1</v>
      </c>
      <c r="BF9" s="7">
        <v>23.6</v>
      </c>
      <c r="BG9" s="4">
        <v>92.3</v>
      </c>
      <c r="BH9" s="4">
        <v>80.099999999999994</v>
      </c>
      <c r="BI9" s="4">
        <v>12.2</v>
      </c>
      <c r="BJ9" s="4">
        <v>0.7</v>
      </c>
      <c r="BK9" s="4">
        <v>1.1000000000000001</v>
      </c>
      <c r="BL9" s="4">
        <v>0.3</v>
      </c>
      <c r="BM9" s="4">
        <v>1.1000000000000001</v>
      </c>
      <c r="BN9" s="7">
        <v>4.5</v>
      </c>
      <c r="BO9" s="7">
        <v>23.6</v>
      </c>
      <c r="BP9" s="4"/>
      <c r="BQ9" s="2">
        <v>48674498</v>
      </c>
      <c r="BR9" s="4">
        <v>53.533462746154733</v>
      </c>
      <c r="BS9" s="2">
        <v>44721</v>
      </c>
      <c r="BT9" s="4">
        <v>99.182000000000002</v>
      </c>
      <c r="BU9" s="4"/>
      <c r="BV9" s="4">
        <v>78.2</v>
      </c>
      <c r="BW9" s="4">
        <v>54.3</v>
      </c>
      <c r="BX9" s="4">
        <v>66.2</v>
      </c>
      <c r="BY9" s="4">
        <v>6.36</v>
      </c>
      <c r="BZ9" s="4">
        <v>0.1</v>
      </c>
      <c r="CA9" s="4">
        <v>19911.45</v>
      </c>
      <c r="CB9" s="4"/>
      <c r="CC9" s="14">
        <v>319</v>
      </c>
      <c r="CD9" s="32">
        <v>116</v>
      </c>
      <c r="CE9" s="4"/>
      <c r="CF9" s="2">
        <v>618</v>
      </c>
      <c r="CG9" s="2">
        <v>414265</v>
      </c>
      <c r="CH9" s="4">
        <v>67.96922687753991</v>
      </c>
      <c r="CI9" s="8">
        <v>0.45561928434343157</v>
      </c>
      <c r="CJ9" s="8"/>
      <c r="CK9" s="3">
        <v>31.448139771071901</v>
      </c>
      <c r="CL9" s="3">
        <v>0</v>
      </c>
      <c r="CM9" s="3">
        <v>0</v>
      </c>
      <c r="CN9" s="28">
        <v>0</v>
      </c>
      <c r="CO9" s="28">
        <v>0.67110356488136902</v>
      </c>
      <c r="CP9" s="28">
        <v>29.253195944332401</v>
      </c>
      <c r="CQ9" s="28">
        <v>9.1125384768758106</v>
      </c>
      <c r="CR9" s="28">
        <v>14.5068403149027</v>
      </c>
      <c r="CS9" s="28">
        <v>0</v>
      </c>
      <c r="CT9" s="28">
        <v>12.2573915928118</v>
      </c>
      <c r="CU9" s="28">
        <v>13.236857264972601</v>
      </c>
      <c r="CV9" s="28">
        <v>21.241992021995404</v>
      </c>
      <c r="CW9" s="28">
        <v>24.287052434686501</v>
      </c>
      <c r="CX9" s="28">
        <v>5.9425435646561402</v>
      </c>
      <c r="CY9" s="28">
        <v>5.6530124929440602</v>
      </c>
      <c r="CZ9" s="28">
        <v>0</v>
      </c>
      <c r="DA9" s="28">
        <v>0</v>
      </c>
      <c r="DB9" s="28">
        <v>46.172345029906097</v>
      </c>
      <c r="DC9" s="28">
        <v>0.67110356488136902</v>
      </c>
      <c r="DD9" s="28"/>
      <c r="DE9" s="3"/>
      <c r="DF9" s="3"/>
      <c r="DG9" s="35"/>
      <c r="DH9" s="3"/>
      <c r="DI9" s="3"/>
      <c r="DJ9" s="1"/>
      <c r="DK9" s="28"/>
      <c r="DL9" t="s">
        <v>297</v>
      </c>
      <c r="DM9">
        <v>63</v>
      </c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</row>
    <row r="10" spans="1:151" x14ac:dyDescent="0.3">
      <c r="A10" t="s">
        <v>134</v>
      </c>
      <c r="B10" t="s">
        <v>338</v>
      </c>
      <c r="C10" t="s">
        <v>19</v>
      </c>
      <c r="D10" s="2"/>
      <c r="E10" s="2"/>
      <c r="F10" s="2"/>
      <c r="H10" s="2">
        <v>2844510</v>
      </c>
      <c r="I10" s="12">
        <v>4.9399999999999999E-2</v>
      </c>
      <c r="K10" s="2">
        <v>878185</v>
      </c>
      <c r="L10" s="2">
        <v>507676</v>
      </c>
      <c r="M10" s="2">
        <f>Table11132[[#This Row],[Sum of Biden]]+Table11132[[#This Row],[Sum of Trump]]</f>
        <v>1385861</v>
      </c>
      <c r="N10" s="2">
        <v>1423875</v>
      </c>
      <c r="O10" s="1">
        <f>Table11132[[#This Row],[Total with Other]]/Table11132[[#This Row],[Sum of Population]]</f>
        <v>0.50056951812438699</v>
      </c>
      <c r="P10" s="1">
        <f>Table11132[[#This Row],[Total with Other]]/(Table11132[[#This Row],[18+]]*Table11132[[#This Row],[Sum of Population]])</f>
        <v>0.6423069323813364</v>
      </c>
      <c r="Q10" s="1">
        <f>Table11132[[#This Row],[Sum of Biden]]/Table11132[[#This Row],[2 Party Vote]]</f>
        <v>0.63367466145594686</v>
      </c>
      <c r="R10" s="1">
        <f>Table11132[[#This Row],[Sum of Trump]]/Table11132[[#This Row],[2 Party Vote]]</f>
        <v>0.36632533854405314</v>
      </c>
      <c r="S10" s="1">
        <f>Table11132[[#This Row],[Trump %]]-Table11132[[#This Row],[Biden %]]</f>
        <v>-0.26734932291189373</v>
      </c>
      <c r="T10" s="1">
        <v>0.33210000000000001</v>
      </c>
      <c r="V10" s="1">
        <v>0.52703453318849292</v>
      </c>
      <c r="W10" s="1">
        <v>7.5888993183360232E-2</v>
      </c>
      <c r="X10" s="1">
        <v>0.28155464385781737</v>
      </c>
      <c r="Y10" s="1">
        <v>6.3078702483028715E-2</v>
      </c>
      <c r="Z10" s="1">
        <v>1.9799543682391695E-3</v>
      </c>
      <c r="AA10" s="1">
        <v>4.0569377502627872E-4</v>
      </c>
      <c r="AB10" s="1">
        <v>5.3176118206650705E-3</v>
      </c>
      <c r="AC10" s="1">
        <v>4.4739867323370285E-2</v>
      </c>
      <c r="AD1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1.580775672702293</v>
      </c>
      <c r="AE1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1.5778113472226787</v>
      </c>
      <c r="AF10" s="4"/>
      <c r="AG10" s="1">
        <v>5.8493026918520236E-2</v>
      </c>
      <c r="AH10" s="1">
        <v>0.11210261169762104</v>
      </c>
      <c r="AI10" s="1">
        <v>5.0073650646332762E-2</v>
      </c>
      <c r="AJ10" s="1">
        <f>SUM(Table11132[[#This Row],[0 to 5]:[14 to 17]])</f>
        <v>0.22066928926247403</v>
      </c>
      <c r="AK10" s="1">
        <v>0.77933071073752602</v>
      </c>
      <c r="AL10" s="1">
        <v>8.4918667890075974E-2</v>
      </c>
      <c r="AM10" s="1">
        <v>0.27312823649767448</v>
      </c>
      <c r="AN10" s="1">
        <v>0.26266914160962695</v>
      </c>
      <c r="AO10" s="1">
        <v>0.15861466474014857</v>
      </c>
      <c r="AP10" s="38">
        <v>38.799999999999997</v>
      </c>
      <c r="AR10" s="2">
        <v>168995</v>
      </c>
      <c r="AS10" s="2">
        <v>474600</v>
      </c>
      <c r="AT10" s="2">
        <v>502374</v>
      </c>
      <c r="AU10" s="2">
        <v>796697</v>
      </c>
      <c r="AV10" s="2">
        <f>SUM(Table11132[[#This Row],[Sum of Less than a high school diploma]:[Sum of Bachelor''s degree or higher]])</f>
        <v>1942666</v>
      </c>
      <c r="AW10" s="1">
        <f>Table11132[[#This Row],[Sum of Less than a high school diploma]]/Table11132[[#This Row],[Sum]]</f>
        <v>8.6991278994948185E-2</v>
      </c>
      <c r="AX10" s="1">
        <f>Table11132[[#This Row],[Sum of High school diploma only]]/Table11132[[#This Row],[Sum]]</f>
        <v>0.2443034469126448</v>
      </c>
      <c r="AY10" s="1">
        <f>Table11132[[#This Row],[Sum of Some college or associate''s degree]]/Table11132[[#This Row],[Sum]]</f>
        <v>0.25860029464663509</v>
      </c>
      <c r="AZ10" s="1">
        <f>Table11132[[#This Row],[Sum of Bachelor''s degree or higher]]/Table11132[[#This Row],[Sum]]</f>
        <v>0.41010497944577196</v>
      </c>
      <c r="BA1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2.9918189745432309</v>
      </c>
      <c r="BB10" s="4"/>
      <c r="BC10" s="2">
        <v>1405089</v>
      </c>
      <c r="BD10" s="8">
        <v>0.49396521720788467</v>
      </c>
      <c r="BE10" s="7">
        <v>8.4</v>
      </c>
      <c r="BF10" s="7">
        <v>31.3</v>
      </c>
      <c r="BG10" s="4">
        <v>82.6</v>
      </c>
      <c r="BH10" s="4">
        <v>74.7</v>
      </c>
      <c r="BI10" s="4">
        <v>7.9</v>
      </c>
      <c r="BJ10" s="4">
        <v>5.7</v>
      </c>
      <c r="BK10" s="4">
        <v>2.4</v>
      </c>
      <c r="BL10" s="4">
        <v>0.3</v>
      </c>
      <c r="BM10" s="4">
        <v>1.2</v>
      </c>
      <c r="BN10" s="7">
        <v>7.9</v>
      </c>
      <c r="BO10" s="7">
        <v>31.3</v>
      </c>
      <c r="BP10" s="4"/>
      <c r="BQ10" s="2">
        <v>176750518</v>
      </c>
      <c r="BR10" s="4">
        <v>62.137421910979398</v>
      </c>
      <c r="BS10" s="2">
        <v>66695</v>
      </c>
      <c r="BT10" s="4">
        <v>105.41</v>
      </c>
      <c r="BU10" s="4"/>
      <c r="BV10" s="4">
        <v>66.599999999999994</v>
      </c>
      <c r="BW10" s="4">
        <v>45.9</v>
      </c>
      <c r="BX10" s="4">
        <v>56.2</v>
      </c>
      <c r="BY10" s="4">
        <v>45</v>
      </c>
      <c r="BZ10" s="4">
        <v>19.3</v>
      </c>
      <c r="CA10" s="4">
        <v>15636.66</v>
      </c>
      <c r="CB10" s="4"/>
      <c r="CC10" s="14">
        <v>15</v>
      </c>
      <c r="CD10" s="32">
        <v>11</v>
      </c>
      <c r="CE10" s="4"/>
      <c r="CF10" s="2">
        <v>2310</v>
      </c>
      <c r="CG10" s="2">
        <v>1119677</v>
      </c>
      <c r="CH10" s="4">
        <v>81.209065884809689</v>
      </c>
      <c r="CI10" s="8">
        <v>0.39362737343162796</v>
      </c>
      <c r="CJ10" s="8"/>
      <c r="CK10" s="3">
        <v>12.129991875657428</v>
      </c>
      <c r="CL10" s="3">
        <v>0</v>
      </c>
      <c r="CM10" s="3">
        <v>5.3254234405306287</v>
      </c>
      <c r="CN10" s="28">
        <v>18.866299376555887</v>
      </c>
      <c r="CO10" s="28">
        <v>3.5091468185485497</v>
      </c>
      <c r="CP10" s="28">
        <v>4.2823978642602185</v>
      </c>
      <c r="CQ10" s="28">
        <v>3.3194627160451176</v>
      </c>
      <c r="CR10" s="28">
        <v>18.04126727100833</v>
      </c>
      <c r="CS10" s="28">
        <v>11.280318432785638</v>
      </c>
      <c r="CT10" s="28">
        <v>13.242771113264416</v>
      </c>
      <c r="CU10" s="28">
        <v>9.955841540046551</v>
      </c>
      <c r="CV10" s="28">
        <v>18.357100902808121</v>
      </c>
      <c r="CW10" s="28">
        <v>9.3273466549521977</v>
      </c>
      <c r="CX10" s="28">
        <v>16.79824954368739</v>
      </c>
      <c r="CY10" s="28">
        <v>21.566591683290078</v>
      </c>
      <c r="CZ10" s="28">
        <v>0</v>
      </c>
      <c r="DA10" s="28">
        <v>0</v>
      </c>
      <c r="DB10" s="28">
        <v>0.84489433300942685</v>
      </c>
      <c r="DC10" s="28">
        <v>3.5091468185485497</v>
      </c>
      <c r="DD10" s="28"/>
      <c r="DE10" s="3">
        <v>328.5</v>
      </c>
      <c r="DF10" s="3">
        <v>358.1</v>
      </c>
      <c r="DG10" s="35">
        <v>378.2</v>
      </c>
      <c r="DH10" s="3">
        <v>363.5</v>
      </c>
      <c r="DI10" s="1">
        <v>0.13141195134849282</v>
      </c>
      <c r="DJ10" s="1">
        <v>2.7E-2</v>
      </c>
      <c r="DK10" s="28"/>
      <c r="DL10" t="s">
        <v>297</v>
      </c>
      <c r="DM10">
        <v>29</v>
      </c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</row>
    <row r="11" spans="1:151" x14ac:dyDescent="0.3">
      <c r="A11" t="s">
        <v>61</v>
      </c>
      <c r="B11" t="s">
        <v>339</v>
      </c>
      <c r="C11" t="s">
        <v>46</v>
      </c>
      <c r="D11" s="2"/>
      <c r="E11" s="2"/>
      <c r="F11" s="2"/>
      <c r="H11" s="2">
        <v>870569</v>
      </c>
      <c r="I11" s="12">
        <v>5.4100000000000002E-2</v>
      </c>
      <c r="K11" s="2">
        <v>178379</v>
      </c>
      <c r="L11" s="2">
        <v>226976</v>
      </c>
      <c r="M11" s="2">
        <f>Table11132[[#This Row],[Sum of Biden]]+Table11132[[#This Row],[Sum of Trump]]</f>
        <v>405355</v>
      </c>
      <c r="N11" s="2">
        <v>413094</v>
      </c>
      <c r="O11" s="1">
        <f>Table11132[[#This Row],[Total with Other]]/Table11132[[#This Row],[Sum of Population]]</f>
        <v>0.47451034897865652</v>
      </c>
      <c r="P11" s="1">
        <f>Table11132[[#This Row],[Total with Other]]/(Table11132[[#This Row],[18+]]*Table11132[[#This Row],[Sum of Population]])</f>
        <v>0.62083642052772614</v>
      </c>
      <c r="Q11" s="1">
        <f>Table11132[[#This Row],[Sum of Biden]]/Table11132[[#This Row],[2 Party Vote]]</f>
        <v>0.4400562469933762</v>
      </c>
      <c r="R11" s="1">
        <f>Table11132[[#This Row],[Sum of Trump]]/Table11132[[#This Row],[2 Party Vote]]</f>
        <v>0.5599437530066238</v>
      </c>
      <c r="S11" s="1">
        <f>Table11132[[#This Row],[Trump %]]-Table11132[[#This Row],[Biden %]]</f>
        <v>0.1198875060132476</v>
      </c>
      <c r="T11" s="1">
        <v>-0.18609999999999999</v>
      </c>
      <c r="V11" s="1">
        <v>0.53635840467556273</v>
      </c>
      <c r="W11" s="1">
        <v>6.3388427568636149E-2</v>
      </c>
      <c r="X11" s="1">
        <v>0.34550966092291363</v>
      </c>
      <c r="Y11" s="1">
        <v>2.0375179911069657E-2</v>
      </c>
      <c r="Z11" s="1">
        <v>2.1066681676007301E-3</v>
      </c>
      <c r="AA11" s="1">
        <v>2.4696491604915864E-4</v>
      </c>
      <c r="AB11" s="1">
        <v>2.9819577770400737E-3</v>
      </c>
      <c r="AC11" s="1">
        <v>2.9032736061127835E-2</v>
      </c>
      <c r="AD1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1.5541381505739758</v>
      </c>
      <c r="AE1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1.5534964347659632</v>
      </c>
      <c r="AF11" s="4"/>
      <c r="AG11" s="1">
        <v>6.3558431324800213E-2</v>
      </c>
      <c r="AH11" s="1">
        <v>0.11940351655066973</v>
      </c>
      <c r="AI11" s="1">
        <v>5.2729881261565713E-2</v>
      </c>
      <c r="AJ11" s="1">
        <f>SUM(Table11132[[#This Row],[0 to 5]:[14 to 17]])</f>
        <v>0.23569182913703565</v>
      </c>
      <c r="AK11" s="1">
        <v>0.76430817086296432</v>
      </c>
      <c r="AL11" s="1">
        <v>0.1071908142835318</v>
      </c>
      <c r="AM11" s="1">
        <v>0.27062070898458362</v>
      </c>
      <c r="AN11" s="1">
        <v>0.24016706315065203</v>
      </c>
      <c r="AO11" s="1">
        <v>0.14632958444419683</v>
      </c>
      <c r="AP11" s="38">
        <v>36.299999999999997</v>
      </c>
      <c r="AR11" s="2">
        <v>68511</v>
      </c>
      <c r="AS11" s="2">
        <v>176214</v>
      </c>
      <c r="AT11" s="2">
        <v>154919</v>
      </c>
      <c r="AU11" s="2">
        <v>161677</v>
      </c>
      <c r="AV11" s="2">
        <f>SUM(Table11132[[#This Row],[Sum of Less than a high school diploma]:[Sum of Bachelor''s degree or higher]])</f>
        <v>561321</v>
      </c>
      <c r="AW11" s="1">
        <f>Table11132[[#This Row],[Sum of Less than a high school diploma]]/Table11132[[#This Row],[Sum]]</f>
        <v>0.12205315674988108</v>
      </c>
      <c r="AX11" s="1">
        <f>Table11132[[#This Row],[Sum of High school diploma only]]/Table11132[[#This Row],[Sum]]</f>
        <v>0.31392732500654708</v>
      </c>
      <c r="AY11" s="1">
        <f>Table11132[[#This Row],[Sum of Some college or associate''s degree]]/Table11132[[#This Row],[Sum]]</f>
        <v>0.27599003065981853</v>
      </c>
      <c r="AZ11" s="1">
        <f>Table11132[[#This Row],[Sum of Bachelor''s degree or higher]]/Table11132[[#This Row],[Sum]]</f>
        <v>0.28802948758375335</v>
      </c>
      <c r="BA1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2.7299958490774441</v>
      </c>
      <c r="BB11" s="4"/>
      <c r="BC11" s="2">
        <v>392376</v>
      </c>
      <c r="BD11" s="8">
        <v>0.4507121204637427</v>
      </c>
      <c r="BE11" s="7">
        <v>2.5</v>
      </c>
      <c r="BF11" s="7">
        <v>27.1</v>
      </c>
      <c r="BG11" s="4">
        <v>92.7</v>
      </c>
      <c r="BH11" s="4">
        <v>84.2</v>
      </c>
      <c r="BI11" s="4">
        <v>8.4</v>
      </c>
      <c r="BJ11" s="4">
        <v>0.7</v>
      </c>
      <c r="BK11" s="4">
        <v>1.5</v>
      </c>
      <c r="BL11" s="4">
        <v>0.3</v>
      </c>
      <c r="BM11" s="4">
        <v>1</v>
      </c>
      <c r="BN11" s="7">
        <v>3.8</v>
      </c>
      <c r="BO11" s="7">
        <v>27.1</v>
      </c>
      <c r="BP11" s="4"/>
      <c r="BQ11" s="2">
        <v>49723141</v>
      </c>
      <c r="BR11" s="4">
        <v>57.115680664025483</v>
      </c>
      <c r="BS11" s="2">
        <v>52978</v>
      </c>
      <c r="BT11" s="4">
        <v>94.673000000000002</v>
      </c>
      <c r="BU11" s="4"/>
      <c r="BV11" s="4">
        <v>78.900000000000006</v>
      </c>
      <c r="BW11" s="4">
        <v>58</v>
      </c>
      <c r="BX11" s="4">
        <v>68.5</v>
      </c>
      <c r="BY11" s="4">
        <v>61.94</v>
      </c>
      <c r="BZ11" s="4">
        <v>0.2</v>
      </c>
      <c r="CA11" s="4">
        <v>17312.93</v>
      </c>
      <c r="CB11" s="4"/>
      <c r="CC11" s="14">
        <v>195</v>
      </c>
      <c r="CD11" s="32">
        <v>94</v>
      </c>
      <c r="CE11" s="4"/>
      <c r="CF11" s="2">
        <v>995</v>
      </c>
      <c r="CG11" s="2">
        <v>493192</v>
      </c>
      <c r="CH11" s="4">
        <v>114.29306579949436</v>
      </c>
      <c r="CI11" s="8">
        <v>0.56651684128426349</v>
      </c>
      <c r="CJ11" s="8"/>
      <c r="CK11" s="3">
        <v>18.90947647177439</v>
      </c>
      <c r="CL11" s="3">
        <v>0</v>
      </c>
      <c r="CM11" s="3">
        <v>8.4908002427194411</v>
      </c>
      <c r="CN11" s="28">
        <v>0</v>
      </c>
      <c r="CO11" s="28">
        <v>7.9534194418934083</v>
      </c>
      <c r="CP11" s="28">
        <v>2.7750931874133173</v>
      </c>
      <c r="CQ11" s="28">
        <v>7.5131406289917697</v>
      </c>
      <c r="CR11" s="28">
        <v>11.314338151094001</v>
      </c>
      <c r="CS11" s="28">
        <v>11.666311021081789</v>
      </c>
      <c r="CT11" s="28">
        <v>17.860197785323653</v>
      </c>
      <c r="CU11" s="28">
        <v>3.5051753753025086</v>
      </c>
      <c r="CV11" s="28">
        <v>22.264827275909006</v>
      </c>
      <c r="CW11" s="28">
        <v>27.512151349681265</v>
      </c>
      <c r="CX11" s="28">
        <v>7.414290889707666</v>
      </c>
      <c r="CY11" s="28">
        <v>30.138188686526878</v>
      </c>
      <c r="CZ11" s="28">
        <v>0</v>
      </c>
      <c r="DA11" s="28">
        <v>0</v>
      </c>
      <c r="DB11" s="28">
        <v>2.118937179163277</v>
      </c>
      <c r="DC11" s="28">
        <v>7.9534194418934083</v>
      </c>
      <c r="DD11" s="28"/>
      <c r="DE11" s="3">
        <v>229.7</v>
      </c>
      <c r="DF11" s="3">
        <v>249.4</v>
      </c>
      <c r="DG11" s="35">
        <v>269.2</v>
      </c>
      <c r="DH11" s="3">
        <v>267.10000000000002</v>
      </c>
      <c r="DI11" s="1">
        <v>0.14673105497771177</v>
      </c>
      <c r="DJ11" s="1">
        <v>6.2E-2</v>
      </c>
      <c r="DK11" s="28"/>
      <c r="DL11" t="s">
        <v>298</v>
      </c>
      <c r="DM11">
        <v>93</v>
      </c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</row>
    <row r="12" spans="1:151" x14ac:dyDescent="0.3">
      <c r="A12" t="s">
        <v>141</v>
      </c>
      <c r="B12" t="s">
        <v>340</v>
      </c>
      <c r="C12" t="s">
        <v>49</v>
      </c>
      <c r="D12" s="2"/>
      <c r="E12" s="2"/>
      <c r="F12" s="2"/>
      <c r="H12" s="2">
        <v>1115289</v>
      </c>
      <c r="I12" s="12">
        <v>5.11E-2</v>
      </c>
      <c r="K12" s="2">
        <v>230399</v>
      </c>
      <c r="L12" s="2">
        <v>303030</v>
      </c>
      <c r="M12" s="2">
        <f>Table11132[[#This Row],[Sum of Biden]]+Table11132[[#This Row],[Sum of Trump]]</f>
        <v>533429</v>
      </c>
      <c r="N12" s="2">
        <v>541732</v>
      </c>
      <c r="O12" s="1">
        <f>Table11132[[#This Row],[Total with Other]]/Table11132[[#This Row],[Sum of Population]]</f>
        <v>0.48573239761174009</v>
      </c>
      <c r="P12" s="1">
        <f>Table11132[[#This Row],[Total with Other]]/(Table11132[[#This Row],[18+]]*Table11132[[#This Row],[Sum of Population]])</f>
        <v>0.63123183728067822</v>
      </c>
      <c r="Q12" s="1">
        <f>Table11132[[#This Row],[Sum of Biden]]/Table11132[[#This Row],[2 Party Vote]]</f>
        <v>0.43192064923354373</v>
      </c>
      <c r="R12" s="1">
        <f>Table11132[[#This Row],[Sum of Trump]]/Table11132[[#This Row],[2 Party Vote]]</f>
        <v>0.56807935076645621</v>
      </c>
      <c r="S12" s="1">
        <f>Table11132[[#This Row],[Trump %]]-Table11132[[#This Row],[Biden %]]</f>
        <v>0.13615870153291249</v>
      </c>
      <c r="T12" s="1">
        <v>-0.25459999999999999</v>
      </c>
      <c r="V12" s="1">
        <v>0.59447371936780513</v>
      </c>
      <c r="W12" s="1">
        <v>5.8119464999654799E-2</v>
      </c>
      <c r="X12" s="1">
        <v>0.29292497280973812</v>
      </c>
      <c r="Y12" s="1">
        <v>1.7204509324488988E-2</v>
      </c>
      <c r="Z12" s="1">
        <v>2.0380367779113755E-3</v>
      </c>
      <c r="AA12" s="1">
        <v>4.0079297832221064E-4</v>
      </c>
      <c r="AB12" s="1">
        <v>2.9283889646540043E-3</v>
      </c>
      <c r="AC12" s="1">
        <v>3.1910114777425405E-2</v>
      </c>
      <c r="AD1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1.5198414303361665</v>
      </c>
      <c r="AE1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1.5193389814368983</v>
      </c>
      <c r="AF12" s="4"/>
      <c r="AG12" s="1">
        <v>6.0365519609715507E-2</v>
      </c>
      <c r="AH12" s="1">
        <v>0.11744041230568937</v>
      </c>
      <c r="AI12" s="1">
        <v>5.2694862049208771E-2</v>
      </c>
      <c r="AJ12" s="1">
        <f>SUM(Table11132[[#This Row],[0 to 5]:[14 to 17]])</f>
        <v>0.23050079396461365</v>
      </c>
      <c r="AK12" s="1">
        <v>0.76949920603538635</v>
      </c>
      <c r="AL12" s="1">
        <v>8.2972216169979254E-2</v>
      </c>
      <c r="AM12" s="1">
        <v>0.26588803440184561</v>
      </c>
      <c r="AN12" s="1">
        <v>0.2571342495084234</v>
      </c>
      <c r="AO12" s="1">
        <v>0.16350470595513808</v>
      </c>
      <c r="AP12" s="38">
        <v>38.799999999999997</v>
      </c>
      <c r="AR12" s="2">
        <v>76980</v>
      </c>
      <c r="AS12" s="2">
        <v>203197</v>
      </c>
      <c r="AT12" s="2">
        <v>224894</v>
      </c>
      <c r="AU12" s="2">
        <v>241081</v>
      </c>
      <c r="AV12" s="2">
        <f>SUM(Table11132[[#This Row],[Sum of Less than a high school diploma]:[Sum of Bachelor''s degree or higher]])</f>
        <v>746152</v>
      </c>
      <c r="AW12" s="1">
        <f>Table11132[[#This Row],[Sum of Less than a high school diploma]]/Table11132[[#This Row],[Sum]]</f>
        <v>0.10316932742926374</v>
      </c>
      <c r="AX12" s="1">
        <f>Table11132[[#This Row],[Sum of High school diploma only]]/Table11132[[#This Row],[Sum]]</f>
        <v>0.27232655008630952</v>
      </c>
      <c r="AY12" s="1">
        <f>Table11132[[#This Row],[Sum of Some college or associate''s degree]]/Table11132[[#This Row],[Sum]]</f>
        <v>0.30140507564142427</v>
      </c>
      <c r="AZ12" s="1">
        <f>Table11132[[#This Row],[Sum of Bachelor''s degree or higher]]/Table11132[[#This Row],[Sum]]</f>
        <v>0.3230990468430025</v>
      </c>
      <c r="BA1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2.8444338418981658</v>
      </c>
      <c r="BB12" s="4"/>
      <c r="BC12" s="2">
        <v>491470</v>
      </c>
      <c r="BD12" s="8">
        <v>0.4406660515794561</v>
      </c>
      <c r="BE12" s="7">
        <v>1.7000000000000002</v>
      </c>
      <c r="BF12" s="7">
        <v>26.8</v>
      </c>
      <c r="BG12" s="4">
        <v>92</v>
      </c>
      <c r="BH12" s="4">
        <v>83.5</v>
      </c>
      <c r="BI12" s="4">
        <v>8.5</v>
      </c>
      <c r="BJ12" s="4">
        <v>0.5</v>
      </c>
      <c r="BK12" s="4">
        <v>1.1000000000000001</v>
      </c>
      <c r="BL12" s="4">
        <v>0.1</v>
      </c>
      <c r="BM12" s="4">
        <v>0.8</v>
      </c>
      <c r="BN12" s="7">
        <v>5.5</v>
      </c>
      <c r="BO12" s="7">
        <v>26.8</v>
      </c>
      <c r="BP12" s="4"/>
      <c r="BQ12" s="2">
        <v>53764592</v>
      </c>
      <c r="BR12" s="4">
        <v>48.206870147558163</v>
      </c>
      <c r="BS12" s="2">
        <v>55074</v>
      </c>
      <c r="BT12" s="4">
        <v>92.646000000000001</v>
      </c>
      <c r="BU12" s="4"/>
      <c r="BV12" s="4">
        <v>74.3</v>
      </c>
      <c r="BW12" s="4">
        <v>53.6</v>
      </c>
      <c r="BX12" s="4">
        <v>63.9</v>
      </c>
      <c r="BY12" s="4">
        <v>56.62</v>
      </c>
      <c r="BZ12" s="4">
        <v>1.4</v>
      </c>
      <c r="CA12" s="4">
        <v>16607.77</v>
      </c>
      <c r="CB12" s="4"/>
      <c r="CC12" s="14">
        <v>128</v>
      </c>
      <c r="CD12" s="32">
        <v>74</v>
      </c>
      <c r="CE12" s="4"/>
      <c r="CF12" s="2">
        <v>1959</v>
      </c>
      <c r="CG12" s="2">
        <v>763848</v>
      </c>
      <c r="CH12" s="4">
        <v>175.64954016402922</v>
      </c>
      <c r="CI12" s="8">
        <v>0.68488795280864423</v>
      </c>
      <c r="CJ12" s="8"/>
      <c r="CK12" s="3">
        <v>20.202691489121388</v>
      </c>
      <c r="CL12" s="3">
        <v>0</v>
      </c>
      <c r="CM12" s="3">
        <v>0</v>
      </c>
      <c r="CN12" s="28">
        <v>0</v>
      </c>
      <c r="CO12" s="28">
        <v>4.2244421847341096</v>
      </c>
      <c r="CP12" s="28">
        <v>7.9596777994881158</v>
      </c>
      <c r="CQ12" s="28">
        <v>7.5762859141631056</v>
      </c>
      <c r="CR12" s="28">
        <v>12.675258633083018</v>
      </c>
      <c r="CS12" s="28">
        <v>4.5383285542053411</v>
      </c>
      <c r="CT12" s="28">
        <v>10.547204593339847</v>
      </c>
      <c r="CU12" s="28">
        <v>13.547224897971018</v>
      </c>
      <c r="CV12" s="28">
        <v>18.154409366020513</v>
      </c>
      <c r="CW12" s="28">
        <v>25.414196190456096</v>
      </c>
      <c r="CX12" s="28">
        <v>14.372186108581417</v>
      </c>
      <c r="CY12" s="28">
        <v>39.687461425368141</v>
      </c>
      <c r="CZ12" s="28">
        <v>0</v>
      </c>
      <c r="DA12" s="28">
        <v>0</v>
      </c>
      <c r="DB12" s="28">
        <v>2.6080262420357103</v>
      </c>
      <c r="DC12" s="28">
        <v>4.2244421847341096</v>
      </c>
      <c r="DD12" s="28"/>
      <c r="DE12" s="3">
        <v>127.7</v>
      </c>
      <c r="DF12" s="3">
        <v>145.5</v>
      </c>
      <c r="DG12" s="35">
        <v>152.4</v>
      </c>
      <c r="DH12" s="3">
        <v>156.69999999999999</v>
      </c>
      <c r="DI12" s="1">
        <v>0.1620734908136483</v>
      </c>
      <c r="DJ12" s="1">
        <v>5.6000000000000001E-2</v>
      </c>
      <c r="DK12" s="28"/>
      <c r="DL12" t="s">
        <v>298</v>
      </c>
      <c r="DM12">
        <v>92</v>
      </c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</row>
    <row r="13" spans="1:151" x14ac:dyDescent="0.3">
      <c r="A13" t="s">
        <v>150</v>
      </c>
      <c r="B13" t="s">
        <v>341</v>
      </c>
      <c r="C13" t="s">
        <v>65</v>
      </c>
      <c r="D13" s="2"/>
      <c r="E13" s="2"/>
      <c r="F13" s="2"/>
      <c r="H13" s="2">
        <v>764718</v>
      </c>
      <c r="I13" s="12">
        <v>0.24030000000000001</v>
      </c>
      <c r="K13" s="2">
        <v>150243</v>
      </c>
      <c r="L13" s="2">
        <v>207713</v>
      </c>
      <c r="M13" s="2">
        <f>Table11132[[#This Row],[Sum of Biden]]+Table11132[[#This Row],[Sum of Trump]]</f>
        <v>357956</v>
      </c>
      <c r="N13" s="2">
        <v>369347</v>
      </c>
      <c r="O13" s="1">
        <f>Table11132[[#This Row],[Total with Other]]/Table11132[[#This Row],[Sum of Population]]</f>
        <v>0.48298457732131322</v>
      </c>
      <c r="P13" s="1">
        <f>Table11132[[#This Row],[Total with Other]]/(Table11132[[#This Row],[18+]]*Table11132[[#This Row],[Sum of Population]])</f>
        <v>0.63941685955220551</v>
      </c>
      <c r="Q13" s="1">
        <f>Table11132[[#This Row],[Sum of Biden]]/Table11132[[#This Row],[2 Party Vote]]</f>
        <v>0.41972477064220182</v>
      </c>
      <c r="R13" s="1">
        <f>Table11132[[#This Row],[Sum of Trump]]/Table11132[[#This Row],[2 Party Vote]]</f>
        <v>0.58027522935779818</v>
      </c>
      <c r="S13" s="1">
        <f>Table11132[[#This Row],[Trump %]]-Table11132[[#This Row],[Biden %]]</f>
        <v>0.16055045871559637</v>
      </c>
      <c r="T13" s="1">
        <v>-0.30769999999999997</v>
      </c>
      <c r="V13" s="1">
        <v>0.76412742998072491</v>
      </c>
      <c r="W13" s="1">
        <v>0.14299388794300644</v>
      </c>
      <c r="X13" s="1">
        <v>1.2114269573882137E-2</v>
      </c>
      <c r="Y13" s="1">
        <v>2.0662518732395472E-2</v>
      </c>
      <c r="Z13" s="1">
        <v>5.2280710013364404E-3</v>
      </c>
      <c r="AA13" s="1">
        <v>2.446653537643942E-3</v>
      </c>
      <c r="AB13" s="1">
        <v>5.038458621348E-3</v>
      </c>
      <c r="AC13" s="1">
        <v>4.7388710609662647E-2</v>
      </c>
      <c r="AD1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1.3349814162085205</v>
      </c>
      <c r="AE1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1.3375589772209455</v>
      </c>
      <c r="AF13" s="4"/>
      <c r="AG13" s="1">
        <v>5.822930805865692E-2</v>
      </c>
      <c r="AH13" s="1">
        <v>0.12685329755543873</v>
      </c>
      <c r="AI13" s="1">
        <v>5.9565748419678891E-2</v>
      </c>
      <c r="AJ13" s="1">
        <f>SUM(Table11132[[#This Row],[0 to 5]:[14 to 17]])</f>
        <v>0.24464835403377455</v>
      </c>
      <c r="AK13" s="1">
        <v>0.7553516459662255</v>
      </c>
      <c r="AL13" s="1">
        <v>8.5919253894899822E-2</v>
      </c>
      <c r="AM13" s="1">
        <v>0.27556040265823478</v>
      </c>
      <c r="AN13" s="1">
        <v>0.24312360896435026</v>
      </c>
      <c r="AO13" s="1">
        <v>0.15074838044874059</v>
      </c>
      <c r="AP13" s="38">
        <v>37.299999999999997</v>
      </c>
      <c r="AR13" s="2">
        <v>37865</v>
      </c>
      <c r="AS13" s="2">
        <v>118159</v>
      </c>
      <c r="AT13" s="2">
        <v>166629</v>
      </c>
      <c r="AU13" s="2">
        <v>160432</v>
      </c>
      <c r="AV13" s="2">
        <f>SUM(Table11132[[#This Row],[Sum of Less than a high school diploma]:[Sum of Bachelor''s degree or higher]])</f>
        <v>483085</v>
      </c>
      <c r="AW13" s="1">
        <f>Table11132[[#This Row],[Sum of Less than a high school diploma]]/Table11132[[#This Row],[Sum]]</f>
        <v>7.838165126220023E-2</v>
      </c>
      <c r="AX13" s="1">
        <f>Table11132[[#This Row],[Sum of High school diploma only]]/Table11132[[#This Row],[Sum]]</f>
        <v>0.24459256652555969</v>
      </c>
      <c r="AY13" s="1">
        <f>Table11132[[#This Row],[Sum of Some college or associate''s degree]]/Table11132[[#This Row],[Sum]]</f>
        <v>0.34492687622261092</v>
      </c>
      <c r="AZ13" s="1">
        <f>Table11132[[#This Row],[Sum of Bachelor''s degree or higher]]/Table11132[[#This Row],[Sum]]</f>
        <v>0.33209890598962916</v>
      </c>
      <c r="BA1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2.9307430369396688</v>
      </c>
      <c r="BB13" s="4"/>
      <c r="BC13" s="2">
        <v>354479</v>
      </c>
      <c r="BD13" s="8">
        <v>0.46354211617877439</v>
      </c>
      <c r="BE13" s="7">
        <v>3.3999999999999995</v>
      </c>
      <c r="BF13" s="7">
        <v>22.6</v>
      </c>
      <c r="BG13" s="4">
        <v>86.4</v>
      </c>
      <c r="BH13" s="4">
        <v>78.099999999999994</v>
      </c>
      <c r="BI13" s="4">
        <v>8.3000000000000007</v>
      </c>
      <c r="BJ13" s="4">
        <v>0.3</v>
      </c>
      <c r="BK13" s="4">
        <v>1.9</v>
      </c>
      <c r="BL13" s="4">
        <v>1.2</v>
      </c>
      <c r="BM13" s="4">
        <v>1.3</v>
      </c>
      <c r="BN13" s="7">
        <v>8.9</v>
      </c>
      <c r="BO13" s="7">
        <v>22.6</v>
      </c>
      <c r="BP13" s="4"/>
      <c r="BQ13" s="2">
        <v>32856836</v>
      </c>
      <c r="BR13" s="4">
        <v>42.965950847240421</v>
      </c>
      <c r="BS13" s="2">
        <v>50474</v>
      </c>
      <c r="BT13" s="4">
        <v>93.474000000000004</v>
      </c>
      <c r="BU13" s="4"/>
      <c r="BV13" s="4">
        <v>64.3</v>
      </c>
      <c r="BW13" s="4">
        <v>42</v>
      </c>
      <c r="BX13" s="4">
        <v>53.2</v>
      </c>
      <c r="BY13" s="4">
        <v>11.51</v>
      </c>
      <c r="BZ13" s="4">
        <v>17.600000000000001</v>
      </c>
      <c r="CA13" s="4">
        <v>16625.099999999999</v>
      </c>
      <c r="CB13" s="4"/>
      <c r="CC13" s="14">
        <v>107</v>
      </c>
      <c r="CD13" s="32">
        <v>67</v>
      </c>
      <c r="CE13" s="4"/>
      <c r="CF13" s="2">
        <v>704</v>
      </c>
      <c r="CG13" s="2">
        <v>348234</v>
      </c>
      <c r="CH13" s="4">
        <v>92.060079663353022</v>
      </c>
      <c r="CI13" s="8">
        <v>0.45537570712341019</v>
      </c>
      <c r="CJ13" s="8"/>
      <c r="CK13" s="3">
        <v>9.51985011581721</v>
      </c>
      <c r="CL13" s="3">
        <v>0.29623553307001488</v>
      </c>
      <c r="CM13" s="3">
        <v>0</v>
      </c>
      <c r="CN13" s="28">
        <v>18.608674570775115</v>
      </c>
      <c r="CO13" s="28">
        <v>10.648527714042398</v>
      </c>
      <c r="CP13" s="28">
        <v>5.4103795472103648</v>
      </c>
      <c r="CQ13" s="28">
        <v>7.3973083095194516</v>
      </c>
      <c r="CR13" s="28">
        <v>0</v>
      </c>
      <c r="CS13" s="28">
        <v>0</v>
      </c>
      <c r="CT13" s="28">
        <v>13.565540520378518</v>
      </c>
      <c r="CU13" s="28">
        <v>6.9745666158490556</v>
      </c>
      <c r="CV13" s="28">
        <v>17.254282546407442</v>
      </c>
      <c r="CW13" s="28">
        <v>5.8060811495853981</v>
      </c>
      <c r="CX13" s="28">
        <v>10.328751540283251</v>
      </c>
      <c r="CY13" s="28">
        <v>8.0448008755433733</v>
      </c>
      <c r="CZ13" s="28">
        <v>0</v>
      </c>
      <c r="DA13" s="28">
        <v>0</v>
      </c>
      <c r="DB13" s="28">
        <v>17.650408606845236</v>
      </c>
      <c r="DC13" s="28">
        <v>10.648527714042398</v>
      </c>
      <c r="DD13" s="28"/>
      <c r="DE13" s="3">
        <v>353.9</v>
      </c>
      <c r="DF13" s="3">
        <v>468.6</v>
      </c>
      <c r="DG13" s="35">
        <v>491.6</v>
      </c>
      <c r="DH13" s="3">
        <v>457.8</v>
      </c>
      <c r="DI13" s="1">
        <v>0.28010577705451589</v>
      </c>
      <c r="DJ13" s="1">
        <v>-3.4000000000000002E-2</v>
      </c>
      <c r="DK13" s="28"/>
      <c r="DL13" t="s">
        <v>298</v>
      </c>
      <c r="DM13">
        <v>76</v>
      </c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</row>
    <row r="14" spans="1:151" x14ac:dyDescent="0.3">
      <c r="A14" t="s">
        <v>115</v>
      </c>
      <c r="B14" t="s">
        <v>342</v>
      </c>
      <c r="C14" t="s">
        <v>22</v>
      </c>
      <c r="D14" s="2" t="s">
        <v>301</v>
      </c>
      <c r="E14" s="2"/>
      <c r="F14" s="2"/>
      <c r="H14" s="2">
        <v>4941632</v>
      </c>
      <c r="I14" s="12">
        <v>8.5500000000000007E-2</v>
      </c>
      <c r="K14" s="2">
        <v>1743643</v>
      </c>
      <c r="L14" s="2">
        <v>803274</v>
      </c>
      <c r="M14" s="2">
        <f>Table11132[[#This Row],[Sum of Biden]]+Table11132[[#This Row],[Sum of Trump]]</f>
        <v>2546917</v>
      </c>
      <c r="N14" s="2">
        <v>2602488</v>
      </c>
      <c r="O14" s="1">
        <f>Table11132[[#This Row],[Total with Other]]/Table11132[[#This Row],[Sum of Population]]</f>
        <v>0.52664544830533722</v>
      </c>
      <c r="P14" s="1">
        <f>Table11132[[#This Row],[Total with Other]]/(Table11132[[#This Row],[18+]]*Table11132[[#This Row],[Sum of Population]])</f>
        <v>0.65612607763375008</v>
      </c>
      <c r="Q14" s="1">
        <f>Table11132[[#This Row],[Sum of Biden]]/Table11132[[#This Row],[2 Party Vote]]</f>
        <v>0.68460927466423127</v>
      </c>
      <c r="R14" s="1">
        <f>Table11132[[#This Row],[Sum of Trump]]/Table11132[[#This Row],[2 Party Vote]]</f>
        <v>0.31539072533576867</v>
      </c>
      <c r="S14" s="1">
        <f>Table11132[[#This Row],[Trump %]]-Table11132[[#This Row],[Biden %]]</f>
        <v>-0.3692185493284626</v>
      </c>
      <c r="T14" s="1">
        <v>0.33460000000000001</v>
      </c>
      <c r="V14" s="1">
        <v>0.66623354389804823</v>
      </c>
      <c r="W14" s="1">
        <v>0.1175425446492171</v>
      </c>
      <c r="X14" s="1">
        <v>6.8729318573297241E-2</v>
      </c>
      <c r="Y14" s="1">
        <v>8.6245596596428067E-2</v>
      </c>
      <c r="Z14" s="1">
        <v>1.0994343569088107E-3</v>
      </c>
      <c r="AA14" s="1">
        <v>2.2684813438151607E-4</v>
      </c>
      <c r="AB14" s="1">
        <v>1.3686369199487134E-2</v>
      </c>
      <c r="AC14" s="1">
        <v>4.623634459223188E-2</v>
      </c>
      <c r="AD1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1.468900710458414</v>
      </c>
      <c r="AE1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1.4563520468323714</v>
      </c>
      <c r="AF14" s="4"/>
      <c r="AG14" s="1">
        <v>5.1532368254050484E-2</v>
      </c>
      <c r="AH14" s="1">
        <v>9.857876911918978E-2</v>
      </c>
      <c r="AI14" s="1">
        <v>4.7229943468068851E-2</v>
      </c>
      <c r="AJ14" s="1">
        <f>SUM(Table11132[[#This Row],[0 to 5]:[14 to 17]])</f>
        <v>0.19734108084130914</v>
      </c>
      <c r="AK14" s="1">
        <v>0.80265891915869092</v>
      </c>
      <c r="AL14" s="1">
        <v>9.8943830702083846E-2</v>
      </c>
      <c r="AM14" s="1">
        <v>0.27965882526258534</v>
      </c>
      <c r="AN14" s="1">
        <v>0.26452091131027161</v>
      </c>
      <c r="AO14" s="1">
        <v>0.15953535188375015</v>
      </c>
      <c r="AP14" s="38">
        <v>38.799999999999997</v>
      </c>
      <c r="AR14" s="2">
        <v>272991</v>
      </c>
      <c r="AS14" s="2">
        <v>734596</v>
      </c>
      <c r="AT14" s="2">
        <v>730650</v>
      </c>
      <c r="AU14" s="2">
        <v>1666453</v>
      </c>
      <c r="AV14" s="2">
        <f>SUM(Table11132[[#This Row],[Sum of Less than a high school diploma]:[Sum of Bachelor''s degree or higher]])</f>
        <v>3404690</v>
      </c>
      <c r="AW14" s="1">
        <f>Table11132[[#This Row],[Sum of Less than a high school diploma]]/Table11132[[#This Row],[Sum]]</f>
        <v>8.0180868155397406E-2</v>
      </c>
      <c r="AX14" s="1">
        <f>Table11132[[#This Row],[Sum of High school diploma only]]/Table11132[[#This Row],[Sum]]</f>
        <v>0.21576002514178971</v>
      </c>
      <c r="AY14" s="1">
        <f>Table11132[[#This Row],[Sum of Some college or associate''s degree]]/Table11132[[#This Row],[Sum]]</f>
        <v>0.21460103563026295</v>
      </c>
      <c r="AZ14" s="1">
        <f>Table11132[[#This Row],[Sum of Bachelor''s degree or higher]]/Table11132[[#This Row],[Sum]]</f>
        <v>0.48945807107254991</v>
      </c>
      <c r="BA1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3.1133363096199651</v>
      </c>
      <c r="BB14" s="4"/>
      <c r="BC14" s="2">
        <v>2579522</v>
      </c>
      <c r="BD14" s="8">
        <v>0.52199799580381545</v>
      </c>
      <c r="BE14" s="7">
        <v>18.600000000000001</v>
      </c>
      <c r="BF14" s="7">
        <v>31.5</v>
      </c>
      <c r="BG14" s="4">
        <v>71.3</v>
      </c>
      <c r="BH14" s="4">
        <v>64.400000000000006</v>
      </c>
      <c r="BI14" s="4">
        <v>6.9</v>
      </c>
      <c r="BJ14" s="4">
        <v>12.3</v>
      </c>
      <c r="BK14" s="4">
        <v>5.3</v>
      </c>
      <c r="BL14" s="4">
        <v>1</v>
      </c>
      <c r="BM14" s="4">
        <v>1.3</v>
      </c>
      <c r="BN14" s="7">
        <v>8.8000000000000007</v>
      </c>
      <c r="BO14" s="7">
        <v>31.5</v>
      </c>
      <c r="BP14" s="4"/>
      <c r="BQ14" s="2">
        <v>412676257</v>
      </c>
      <c r="BR14" s="4">
        <v>83.510115079390772</v>
      </c>
      <c r="BS14" s="2">
        <v>85724</v>
      </c>
      <c r="BT14" s="4">
        <v>110.218</v>
      </c>
      <c r="BU14" s="4"/>
      <c r="BV14" s="4">
        <v>59.3</v>
      </c>
      <c r="BW14" s="4">
        <v>44.5</v>
      </c>
      <c r="BX14" s="4">
        <v>51.9</v>
      </c>
      <c r="BY14" s="4">
        <v>43.59</v>
      </c>
      <c r="BZ14" s="4">
        <v>49.2</v>
      </c>
      <c r="CA14" s="4">
        <v>14760.47</v>
      </c>
      <c r="CB14" s="4"/>
      <c r="CC14" s="14">
        <v>4</v>
      </c>
      <c r="CD14" s="32">
        <v>4</v>
      </c>
      <c r="CE14" s="4"/>
      <c r="CF14" s="2">
        <v>2835</v>
      </c>
      <c r="CG14" s="2">
        <v>2487613</v>
      </c>
      <c r="CH14" s="4">
        <v>57.369711059018563</v>
      </c>
      <c r="CI14" s="8">
        <v>0.50339907949438567</v>
      </c>
      <c r="CJ14" s="8"/>
      <c r="CK14" s="3">
        <v>12.010074031226074</v>
      </c>
      <c r="CL14" s="3">
        <v>0</v>
      </c>
      <c r="CM14" s="3">
        <v>5.7900433031723608</v>
      </c>
      <c r="CN14" s="28">
        <v>13.528384894097442</v>
      </c>
      <c r="CO14" s="28">
        <v>8.9184272272326055</v>
      </c>
      <c r="CP14" s="28">
        <v>8.1976478666135772</v>
      </c>
      <c r="CQ14" s="28">
        <v>4.6352143900746547</v>
      </c>
      <c r="CR14" s="28">
        <v>6.2734462644585491</v>
      </c>
      <c r="CS14" s="28">
        <v>5.4979472862339946</v>
      </c>
      <c r="CT14" s="28">
        <v>18.098852677679037</v>
      </c>
      <c r="CU14" s="28">
        <v>10.1929425768601</v>
      </c>
      <c r="CV14" s="28">
        <v>23.490155399990613</v>
      </c>
      <c r="CW14" s="28">
        <v>14.300286888415277</v>
      </c>
      <c r="CX14" s="28">
        <v>6.4286890017468483</v>
      </c>
      <c r="CY14" s="28">
        <v>17.472061221949716</v>
      </c>
      <c r="CZ14" s="28">
        <v>0</v>
      </c>
      <c r="DA14" s="28">
        <v>0</v>
      </c>
      <c r="DB14" s="28">
        <v>4.54749521672837</v>
      </c>
      <c r="DC14" s="28">
        <v>8.9184272272326055</v>
      </c>
      <c r="DD14" s="28"/>
      <c r="DE14" s="3">
        <v>563.70000000000005</v>
      </c>
      <c r="DF14" s="3">
        <v>642.20000000000005</v>
      </c>
      <c r="DG14" s="35">
        <v>685.6</v>
      </c>
      <c r="DH14" s="3">
        <v>657.9</v>
      </c>
      <c r="DI14" s="1">
        <v>0.17780046674445737</v>
      </c>
      <c r="DJ14" s="1">
        <v>3.5000000000000003E-2</v>
      </c>
      <c r="DK14" s="28"/>
      <c r="DL14" t="s">
        <v>296</v>
      </c>
      <c r="DM14">
        <v>7</v>
      </c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</row>
    <row r="15" spans="1:151" x14ac:dyDescent="0.3">
      <c r="A15" t="s">
        <v>133</v>
      </c>
      <c r="B15" t="s">
        <v>343</v>
      </c>
      <c r="C15" t="s">
        <v>48</v>
      </c>
      <c r="D15" s="2"/>
      <c r="E15" s="2"/>
      <c r="F15" s="2"/>
      <c r="H15" s="2">
        <v>957419</v>
      </c>
      <c r="I15" s="12">
        <v>4.4299999999999999E-2</v>
      </c>
      <c r="K15" s="2">
        <v>297505</v>
      </c>
      <c r="L15" s="2">
        <v>169039</v>
      </c>
      <c r="M15" s="2">
        <f>Table11132[[#This Row],[Sum of Biden]]+Table11132[[#This Row],[Sum of Trump]]</f>
        <v>466544</v>
      </c>
      <c r="N15" s="2">
        <v>472990</v>
      </c>
      <c r="O15" s="1">
        <f>Table11132[[#This Row],[Total with Other]]/Table11132[[#This Row],[Sum of Population]]</f>
        <v>0.49402612649216276</v>
      </c>
      <c r="P15" s="1">
        <f>Table11132[[#This Row],[Total with Other]]/(Table11132[[#This Row],[18+]]*Table11132[[#This Row],[Sum of Population]])</f>
        <v>0.6362455071777543</v>
      </c>
      <c r="Q15" s="1">
        <f>Table11132[[#This Row],[Sum of Biden]]/Table11132[[#This Row],[2 Party Vote]]</f>
        <v>0.63767833259028084</v>
      </c>
      <c r="R15" s="1">
        <f>Table11132[[#This Row],[Sum of Trump]]/Table11132[[#This Row],[2 Party Vote]]</f>
        <v>0.36232166740971911</v>
      </c>
      <c r="S15" s="1">
        <f>Table11132[[#This Row],[Trump %]]-Table11132[[#This Row],[Biden %]]</f>
        <v>-0.27535666518056173</v>
      </c>
      <c r="T15" s="1">
        <v>0.20069999999999999</v>
      </c>
      <c r="V15" s="1">
        <v>0.57668063825764893</v>
      </c>
      <c r="W15" s="1">
        <v>0.21448394067801035</v>
      </c>
      <c r="X15" s="1">
        <v>0.10443912226517335</v>
      </c>
      <c r="Y15" s="1">
        <v>5.3008139591965479E-2</v>
      </c>
      <c r="Z15" s="1">
        <v>8.9615936178412999E-4</v>
      </c>
      <c r="AA15" s="1">
        <v>1.8069413704971388E-4</v>
      </c>
      <c r="AB15" s="1">
        <v>1.1731540736083157E-2</v>
      </c>
      <c r="AC15" s="1">
        <v>3.8579764972284859E-2</v>
      </c>
      <c r="AD1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1.5563264810310433</v>
      </c>
      <c r="AE1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1.5455333289937787</v>
      </c>
      <c r="AF15" s="4"/>
      <c r="AG15" s="1">
        <v>5.3394595260800128E-2</v>
      </c>
      <c r="AH15" s="1">
        <v>0.11348427386546538</v>
      </c>
      <c r="AI15" s="1">
        <v>5.6650223152036883E-2</v>
      </c>
      <c r="AJ15" s="1">
        <f>SUM(Table11132[[#This Row],[0 to 5]:[14 to 17]])</f>
        <v>0.22352909227830239</v>
      </c>
      <c r="AK15" s="1">
        <v>0.77647090772169758</v>
      </c>
      <c r="AL15" s="1">
        <v>8.9996124998563853E-2</v>
      </c>
      <c r="AM15" s="1">
        <v>0.24018533160507574</v>
      </c>
      <c r="AN15" s="1">
        <v>0.28497554362301147</v>
      </c>
      <c r="AO15" s="1">
        <v>0.16131390749504657</v>
      </c>
      <c r="AP15" s="38">
        <v>40.799999999999997</v>
      </c>
      <c r="AR15" s="2">
        <v>63181</v>
      </c>
      <c r="AS15" s="2">
        <v>134341</v>
      </c>
      <c r="AT15" s="2">
        <v>132517</v>
      </c>
      <c r="AU15" s="2">
        <v>316013</v>
      </c>
      <c r="AV15" s="2">
        <f>SUM(Table11132[[#This Row],[Sum of Less than a high school diploma]:[Sum of Bachelor''s degree or higher]])</f>
        <v>646052</v>
      </c>
      <c r="AW15" s="1">
        <f>Table11132[[#This Row],[Sum of Less than a high school diploma]]/Table11132[[#This Row],[Sum]]</f>
        <v>9.7795533486468578E-2</v>
      </c>
      <c r="AX15" s="1">
        <f>Table11132[[#This Row],[Sum of High school diploma only]]/Table11132[[#This Row],[Sum]]</f>
        <v>0.20794146601202379</v>
      </c>
      <c r="AY15" s="1">
        <f>Table11132[[#This Row],[Sum of Some college or associate''s degree]]/Table11132[[#This Row],[Sum]]</f>
        <v>0.20511816386297077</v>
      </c>
      <c r="AZ15" s="1">
        <f>Table11132[[#This Row],[Sum of Bachelor''s degree or higher]]/Table11132[[#This Row],[Sum]]</f>
        <v>0.48914483663853686</v>
      </c>
      <c r="BA1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3.0856123036535763</v>
      </c>
      <c r="BB15" s="4"/>
      <c r="BC15" s="2">
        <v>468102</v>
      </c>
      <c r="BD15" s="8">
        <v>0.48892073376442291</v>
      </c>
      <c r="BE15" s="7">
        <v>11.9</v>
      </c>
      <c r="BF15" s="7">
        <v>31.4</v>
      </c>
      <c r="BG15" s="4">
        <v>77.7</v>
      </c>
      <c r="BH15" s="4">
        <v>69.5</v>
      </c>
      <c r="BI15" s="4">
        <v>8.3000000000000007</v>
      </c>
      <c r="BJ15" s="4">
        <v>9.3000000000000007</v>
      </c>
      <c r="BK15" s="4">
        <v>2.5</v>
      </c>
      <c r="BL15" s="4">
        <v>0.1</v>
      </c>
      <c r="BM15" s="4">
        <v>1.2</v>
      </c>
      <c r="BN15" s="7">
        <v>9.1999999999999993</v>
      </c>
      <c r="BO15" s="7">
        <v>31.4</v>
      </c>
      <c r="BP15" s="4"/>
      <c r="BQ15" s="2">
        <v>77114999</v>
      </c>
      <c r="BR15" s="4">
        <v>80.544671664130334</v>
      </c>
      <c r="BS15" s="2">
        <v>120244</v>
      </c>
      <c r="BT15" s="4">
        <v>105.586</v>
      </c>
      <c r="BU15" s="4"/>
      <c r="BV15" s="4">
        <v>61.1</v>
      </c>
      <c r="BW15" s="4">
        <v>45.7</v>
      </c>
      <c r="BX15" s="4">
        <v>53.4</v>
      </c>
      <c r="BY15" s="4">
        <v>44.09</v>
      </c>
      <c r="BZ15" s="4">
        <v>33.6</v>
      </c>
      <c r="CA15" s="4">
        <v>15316.04</v>
      </c>
      <c r="CB15" s="4"/>
      <c r="CC15" s="14">
        <v>5</v>
      </c>
      <c r="CD15" s="32">
        <v>5</v>
      </c>
      <c r="CE15" s="4"/>
      <c r="CF15" s="2">
        <v>746</v>
      </c>
      <c r="CG15" s="2">
        <v>540412</v>
      </c>
      <c r="CH15" s="4">
        <v>77.917818635310141</v>
      </c>
      <c r="CI15" s="8">
        <v>0.56444670515208073</v>
      </c>
      <c r="CJ15" s="8"/>
      <c r="CK15" s="3">
        <v>9.0465125630120795</v>
      </c>
      <c r="CL15" s="3">
        <v>0</v>
      </c>
      <c r="CM15" s="3">
        <v>9.3686231436131493</v>
      </c>
      <c r="CN15" s="28">
        <v>10.7855310962847</v>
      </c>
      <c r="CO15" s="28">
        <v>5.6330123933041403</v>
      </c>
      <c r="CP15" s="28">
        <v>5.3907386785326796</v>
      </c>
      <c r="CQ15" s="28">
        <v>2.0589006333107198</v>
      </c>
      <c r="CR15" s="28">
        <v>4.5236482309023804</v>
      </c>
      <c r="CS15" s="28">
        <v>3.3312818079423701</v>
      </c>
      <c r="CT15" s="28">
        <v>20.469328351294497</v>
      </c>
      <c r="CU15" s="28">
        <v>9.8627996768188808</v>
      </c>
      <c r="CV15" s="28">
        <v>15.7844342290889</v>
      </c>
      <c r="CW15" s="28">
        <v>7.0911102713772287</v>
      </c>
      <c r="CX15" s="28">
        <v>18.321474677567</v>
      </c>
      <c r="CY15" s="28">
        <v>13.7913604642203</v>
      </c>
      <c r="CZ15" s="28">
        <v>0</v>
      </c>
      <c r="DA15" s="28">
        <v>0</v>
      </c>
      <c r="DB15" s="28">
        <v>1.3437479957603</v>
      </c>
      <c r="DC15" s="28">
        <v>5.6330123933041403</v>
      </c>
      <c r="DD15" s="28"/>
      <c r="DE15" s="3">
        <v>544</v>
      </c>
      <c r="DF15" s="3">
        <v>630</v>
      </c>
      <c r="DG15" s="35">
        <v>657.7</v>
      </c>
      <c r="DH15" s="3">
        <v>621.1</v>
      </c>
      <c r="DI15" s="1">
        <v>0.17287517105063099</v>
      </c>
      <c r="DJ15" s="1">
        <v>7.3999999999999996E-2</v>
      </c>
      <c r="DK15" s="28"/>
      <c r="DL15" t="s">
        <v>296</v>
      </c>
      <c r="DM15">
        <v>4</v>
      </c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</row>
    <row r="16" spans="1:151" x14ac:dyDescent="0.3">
      <c r="A16" t="s">
        <v>136</v>
      </c>
      <c r="B16" t="s">
        <v>344</v>
      </c>
      <c r="C16" t="s">
        <v>10</v>
      </c>
      <c r="D16" s="2"/>
      <c r="E16" s="2"/>
      <c r="F16" s="2"/>
      <c r="H16" s="2">
        <v>1166902</v>
      </c>
      <c r="I16" s="12">
        <v>2.76E-2</v>
      </c>
      <c r="K16" s="2">
        <v>313203</v>
      </c>
      <c r="L16" s="2">
        <v>253595</v>
      </c>
      <c r="M16" s="2">
        <f>Table11132[[#This Row],[Sum of Biden]]+Table11132[[#This Row],[Sum of Trump]]</f>
        <v>566798</v>
      </c>
      <c r="N16" s="2">
        <v>577101</v>
      </c>
      <c r="O16" s="1">
        <f>Table11132[[#This Row],[Total with Other]]/Table11132[[#This Row],[Sum of Population]]</f>
        <v>0.49455824053776581</v>
      </c>
      <c r="P16" s="1">
        <f>Table11132[[#This Row],[Total with Other]]/(Table11132[[#This Row],[18+]]*Table11132[[#This Row],[Sum of Population]])</f>
        <v>0.62070489840828347</v>
      </c>
      <c r="Q16" s="1">
        <f>Table11132[[#This Row],[Sum of Biden]]/Table11132[[#This Row],[2 Party Vote]]</f>
        <v>0.55258310720927029</v>
      </c>
      <c r="R16" s="1">
        <f>Table11132[[#This Row],[Sum of Trump]]/Table11132[[#This Row],[2 Party Vote]]</f>
        <v>0.44741689279072966</v>
      </c>
      <c r="S16" s="1">
        <f>Table11132[[#This Row],[Trump %]]-Table11132[[#This Row],[Biden %]]</f>
        <v>-0.10516621441854063</v>
      </c>
      <c r="T16" s="1">
        <v>0.2311</v>
      </c>
      <c r="V16" s="1">
        <v>0.7300758761232734</v>
      </c>
      <c r="W16" s="1">
        <v>5.7824907318695142E-2</v>
      </c>
      <c r="X16" s="1">
        <v>0.12518617673120794</v>
      </c>
      <c r="Y16" s="1">
        <v>4.1587896841379993E-2</v>
      </c>
      <c r="Z16" s="1">
        <v>5.9653681286003452E-3</v>
      </c>
      <c r="AA16" s="1">
        <v>2.0910067854884129E-4</v>
      </c>
      <c r="AB16" s="1">
        <v>3.4201672462640391E-3</v>
      </c>
      <c r="AC16" s="1">
        <v>3.5730506932030281E-2</v>
      </c>
      <c r="AD1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1.4009154821041174</v>
      </c>
      <c r="AE1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1.4036224567810067</v>
      </c>
      <c r="AF16" s="4"/>
      <c r="AG16" s="1">
        <v>5.3213551780697949E-2</v>
      </c>
      <c r="AH16" s="1">
        <v>0.10237706336950318</v>
      </c>
      <c r="AI16" s="1">
        <v>4.7640675909373709E-2</v>
      </c>
      <c r="AJ16" s="1">
        <f>SUM(Table11132[[#This Row],[0 to 5]:[14 to 17]])</f>
        <v>0.20323129105957483</v>
      </c>
      <c r="AK16" s="1">
        <v>0.79676870894042517</v>
      </c>
      <c r="AL16" s="1">
        <v>8.7672315241554138E-2</v>
      </c>
      <c r="AM16" s="1">
        <v>0.25456379370332727</v>
      </c>
      <c r="AN16" s="1">
        <v>0.26970559652824316</v>
      </c>
      <c r="AO16" s="1">
        <v>0.1848270034673006</v>
      </c>
      <c r="AP16" s="38">
        <v>40.799999999999997</v>
      </c>
      <c r="AR16" s="2">
        <v>64298</v>
      </c>
      <c r="AS16" s="2">
        <v>222726</v>
      </c>
      <c r="AT16" s="2">
        <v>245731</v>
      </c>
      <c r="AU16" s="2">
        <v>266189</v>
      </c>
      <c r="AV16" s="2">
        <f>SUM(Table11132[[#This Row],[Sum of Less than a high school diploma]:[Sum of Bachelor''s degree or higher]])</f>
        <v>798944</v>
      </c>
      <c r="AW16" s="1">
        <f>Table11132[[#This Row],[Sum of Less than a high school diploma]]/Table11132[[#This Row],[Sum]]</f>
        <v>8.0478731926142508E-2</v>
      </c>
      <c r="AX16" s="1">
        <f>Table11132[[#This Row],[Sum of High school diploma only]]/Table11132[[#This Row],[Sum]]</f>
        <v>0.27877548363840271</v>
      </c>
      <c r="AY16" s="1">
        <f>Table11132[[#This Row],[Sum of Some college or associate''s degree]]/Table11132[[#This Row],[Sum]]</f>
        <v>0.30756974205951859</v>
      </c>
      <c r="AZ16" s="1">
        <f>Table11132[[#This Row],[Sum of Bachelor''s degree or higher]]/Table11132[[#This Row],[Sum]]</f>
        <v>0.33317604237593623</v>
      </c>
      <c r="BA1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2.8934430948852485</v>
      </c>
      <c r="BB16" s="4"/>
      <c r="BC16" s="2">
        <v>536246</v>
      </c>
      <c r="BD16" s="8">
        <v>0.4595467314307457</v>
      </c>
      <c r="BE16" s="7">
        <v>5.8000000000000007</v>
      </c>
      <c r="BF16" s="7">
        <v>21.6</v>
      </c>
      <c r="BG16" s="4">
        <v>87.9</v>
      </c>
      <c r="BH16" s="4">
        <v>80.599999999999994</v>
      </c>
      <c r="BI16" s="4">
        <v>7.3</v>
      </c>
      <c r="BJ16" s="4">
        <v>2.9</v>
      </c>
      <c r="BK16" s="4">
        <v>2.5</v>
      </c>
      <c r="BL16" s="4">
        <v>0.4</v>
      </c>
      <c r="BM16" s="4">
        <v>1</v>
      </c>
      <c r="BN16" s="7">
        <v>5.3</v>
      </c>
      <c r="BO16" s="7">
        <v>21.6</v>
      </c>
      <c r="BP16" s="4"/>
      <c r="BQ16" s="2">
        <v>58623292</v>
      </c>
      <c r="BR16" s="4">
        <v>50.23840219658549</v>
      </c>
      <c r="BS16" s="2">
        <v>55777</v>
      </c>
      <c r="BT16" s="4">
        <v>95.697000000000003</v>
      </c>
      <c r="BU16" s="4"/>
      <c r="BV16" s="4">
        <v>56.8</v>
      </c>
      <c r="BW16" s="4">
        <v>40.9</v>
      </c>
      <c r="BX16" s="4">
        <v>48.8</v>
      </c>
      <c r="BY16" s="4">
        <v>40.68</v>
      </c>
      <c r="BZ16" s="4">
        <v>95.4</v>
      </c>
      <c r="CA16" s="4">
        <v>13842.57</v>
      </c>
      <c r="CB16" s="4"/>
      <c r="CC16" s="14">
        <v>88</v>
      </c>
      <c r="CD16" s="32">
        <v>54</v>
      </c>
      <c r="CE16" s="4"/>
      <c r="CF16" s="2">
        <v>930</v>
      </c>
      <c r="CG16" s="2">
        <v>751392</v>
      </c>
      <c r="CH16" s="4">
        <v>79.698209446894424</v>
      </c>
      <c r="CI16" s="8">
        <v>0.64392039777119248</v>
      </c>
      <c r="CJ16" s="8"/>
      <c r="CK16" s="3">
        <v>14.715449547420604</v>
      </c>
      <c r="CL16" s="3">
        <v>0</v>
      </c>
      <c r="CM16" s="3">
        <v>0</v>
      </c>
      <c r="CN16" s="28">
        <v>28.3048242452771</v>
      </c>
      <c r="CO16" s="28">
        <v>6.4222000644270025</v>
      </c>
      <c r="CP16" s="28">
        <v>7.5760849032566551</v>
      </c>
      <c r="CQ16" s="28">
        <v>9.7828358386249015</v>
      </c>
      <c r="CR16" s="28">
        <v>1.267882991861508</v>
      </c>
      <c r="CS16" s="28">
        <v>6.534781342711006</v>
      </c>
      <c r="CT16" s="28">
        <v>25.625492333255131</v>
      </c>
      <c r="CU16" s="28">
        <v>9.5790914644649305</v>
      </c>
      <c r="CV16" s="28">
        <v>18.76076957856392</v>
      </c>
      <c r="CW16" s="28">
        <v>12.746997069596674</v>
      </c>
      <c r="CX16" s="28">
        <v>10.414071881027038</v>
      </c>
      <c r="CY16" s="28">
        <v>34.045255465424638</v>
      </c>
      <c r="CZ16" s="28">
        <v>0</v>
      </c>
      <c r="DA16" s="28">
        <v>0</v>
      </c>
      <c r="DB16" s="28">
        <v>2.9649821578828441</v>
      </c>
      <c r="DC16" s="28">
        <v>6.4222000644270025</v>
      </c>
      <c r="DD16" s="28"/>
      <c r="DE16" s="3">
        <v>178.5</v>
      </c>
      <c r="DF16" s="3">
        <v>209.9</v>
      </c>
      <c r="DG16" s="35">
        <v>230</v>
      </c>
      <c r="DH16" s="3">
        <v>227.8</v>
      </c>
      <c r="DI16" s="1">
        <v>0.22391304347826091</v>
      </c>
      <c r="DJ16" s="1">
        <v>5.0999999999999997E-2</v>
      </c>
      <c r="DK16" s="28"/>
      <c r="DL16" t="s">
        <v>297</v>
      </c>
      <c r="DM16">
        <v>67</v>
      </c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</row>
    <row r="17" spans="1:151" x14ac:dyDescent="0.3">
      <c r="A17" t="s">
        <v>117</v>
      </c>
      <c r="B17" t="s">
        <v>345</v>
      </c>
      <c r="C17" t="s">
        <v>20</v>
      </c>
      <c r="D17" s="2"/>
      <c r="E17" s="2"/>
      <c r="F17" s="2"/>
      <c r="H17" s="2">
        <v>760822</v>
      </c>
      <c r="I17" s="12">
        <v>0.2296</v>
      </c>
      <c r="K17" s="2">
        <v>157695</v>
      </c>
      <c r="L17" s="2">
        <v>233247</v>
      </c>
      <c r="M17" s="2">
        <f>Table11132[[#This Row],[Sum of Biden]]+Table11132[[#This Row],[Sum of Trump]]</f>
        <v>390942</v>
      </c>
      <c r="N17" s="2">
        <v>393899</v>
      </c>
      <c r="O17" s="1">
        <f>Table11132[[#This Row],[Total with Other]]/Table11132[[#This Row],[Sum of Population]]</f>
        <v>0.5177281939796694</v>
      </c>
      <c r="P17" s="1">
        <f>Table11132[[#This Row],[Total with Other]]/(Table11132[[#This Row],[18+]]*Table11132[[#This Row],[Sum of Population]])</f>
        <v>0.62756447329219656</v>
      </c>
      <c r="Q17" s="1">
        <f>Table11132[[#This Row],[Sum of Biden]]/Table11132[[#This Row],[2 Party Vote]]</f>
        <v>0.40337185567168532</v>
      </c>
      <c r="R17" s="1">
        <f>Table11132[[#This Row],[Sum of Trump]]/Table11132[[#This Row],[2 Party Vote]]</f>
        <v>0.59662814432831468</v>
      </c>
      <c r="S17" s="1">
        <f>Table11132[[#This Row],[Trump %]]-Table11132[[#This Row],[Biden %]]</f>
        <v>0.19325628865662936</v>
      </c>
      <c r="T17" s="1">
        <v>-3.3599999999999998E-2</v>
      </c>
      <c r="V17" s="1">
        <v>0.64466590082831465</v>
      </c>
      <c r="W17" s="1">
        <v>0.22759725665135866</v>
      </c>
      <c r="X17" s="1">
        <v>7.3549397888073687E-2</v>
      </c>
      <c r="Y17" s="1">
        <v>1.6809450830811937E-2</v>
      </c>
      <c r="Z17" s="1">
        <v>1.6140437579354962E-3</v>
      </c>
      <c r="AA17" s="1">
        <v>3.207057629774113E-4</v>
      </c>
      <c r="AB17" s="1">
        <v>5.2232979593124281E-3</v>
      </c>
      <c r="AC17" s="1">
        <v>3.0219946321215739E-2</v>
      </c>
      <c r="AD1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1.4895321549388045</v>
      </c>
      <c r="AE1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1.4862136156693944</v>
      </c>
      <c r="AF17" s="4"/>
      <c r="AG17" s="1">
        <v>4.5143279242713802E-2</v>
      </c>
      <c r="AH17" s="1">
        <v>8.8706688292399541E-2</v>
      </c>
      <c r="AI17" s="1">
        <v>4.1169945138284647E-2</v>
      </c>
      <c r="AJ17" s="1">
        <f>SUM(Table11132[[#This Row],[0 to 5]:[14 to 17]])</f>
        <v>0.175019912673398</v>
      </c>
      <c r="AK17" s="1">
        <v>0.824980087326602</v>
      </c>
      <c r="AL17" s="1">
        <v>6.801590910883229E-2</v>
      </c>
      <c r="AM17" s="1">
        <v>0.21251094211260979</v>
      </c>
      <c r="AN17" s="1">
        <v>0.25722968052974282</v>
      </c>
      <c r="AO17" s="1">
        <v>0.28722355557541712</v>
      </c>
      <c r="AP17" s="38">
        <v>49.2</v>
      </c>
      <c r="AR17" s="2">
        <v>61398</v>
      </c>
      <c r="AS17" s="2">
        <v>177980</v>
      </c>
      <c r="AT17" s="2">
        <v>169176</v>
      </c>
      <c r="AU17" s="2">
        <v>162712</v>
      </c>
      <c r="AV17" s="2">
        <f>SUM(Table11132[[#This Row],[Sum of Less than a high school diploma]:[Sum of Bachelor''s degree or higher]])</f>
        <v>571266</v>
      </c>
      <c r="AW17" s="1">
        <f>Table11132[[#This Row],[Sum of Less than a high school diploma]]/Table11132[[#This Row],[Sum]]</f>
        <v>0.1074770772284715</v>
      </c>
      <c r="AX17" s="1">
        <f>Table11132[[#This Row],[Sum of High school diploma only]]/Table11132[[#This Row],[Sum]]</f>
        <v>0.31155363700972927</v>
      </c>
      <c r="AY17" s="1">
        <f>Table11132[[#This Row],[Sum of Some college or associate''s degree]]/Table11132[[#This Row],[Sum]]</f>
        <v>0.29614225247082793</v>
      </c>
      <c r="AZ17" s="1">
        <f>Table11132[[#This Row],[Sum of Bachelor''s degree or higher]]/Table11132[[#This Row],[Sum]]</f>
        <v>0.28482703329097125</v>
      </c>
      <c r="BA1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2.7583192418242986</v>
      </c>
      <c r="BB17" s="4"/>
      <c r="BC17" s="2">
        <v>316659</v>
      </c>
      <c r="BD17" s="8">
        <v>0.41620641884698389</v>
      </c>
      <c r="BE17" s="7">
        <v>2.6</v>
      </c>
      <c r="BF17" s="7">
        <v>27.6</v>
      </c>
      <c r="BG17" s="4">
        <v>87.7</v>
      </c>
      <c r="BH17" s="4">
        <v>77.8</v>
      </c>
      <c r="BI17" s="4">
        <v>9.8000000000000007</v>
      </c>
      <c r="BJ17" s="4">
        <v>0.7</v>
      </c>
      <c r="BK17" s="4">
        <v>1.1000000000000001</v>
      </c>
      <c r="BL17" s="4">
        <v>0.8</v>
      </c>
      <c r="BM17" s="4">
        <v>2.2999999999999998</v>
      </c>
      <c r="BN17" s="7">
        <v>7.5</v>
      </c>
      <c r="BO17" s="7">
        <v>27.6</v>
      </c>
      <c r="BP17" s="4"/>
      <c r="BQ17" s="2">
        <v>29010141</v>
      </c>
      <c r="BR17" s="4">
        <v>38.129997555275743</v>
      </c>
      <c r="BS17" s="2">
        <v>54707</v>
      </c>
      <c r="BT17" s="4">
        <v>98.99</v>
      </c>
      <c r="BU17" s="4"/>
      <c r="BV17" s="4">
        <v>84.9</v>
      </c>
      <c r="BW17" s="4">
        <v>65.8</v>
      </c>
      <c r="BX17" s="4">
        <v>75.400000000000006</v>
      </c>
      <c r="BY17" s="4">
        <v>57.41</v>
      </c>
      <c r="BZ17" s="4">
        <v>-1</v>
      </c>
      <c r="CA17" s="4">
        <v>19210.16</v>
      </c>
      <c r="CB17" s="4"/>
      <c r="CC17" s="14">
        <v>181</v>
      </c>
      <c r="CD17" s="32">
        <v>89</v>
      </c>
      <c r="CE17" s="4"/>
      <c r="CF17" s="2">
        <v>480</v>
      </c>
      <c r="CG17" s="2">
        <v>316947</v>
      </c>
      <c r="CH17" s="4">
        <v>63.089658290638283</v>
      </c>
      <c r="CI17" s="8">
        <v>0.41658495679672775</v>
      </c>
      <c r="CJ17" s="8"/>
      <c r="CK17" s="3">
        <v>48.811176141244808</v>
      </c>
      <c r="CL17" s="3">
        <v>0</v>
      </c>
      <c r="CM17" s="3">
        <v>47.165174369727701</v>
      </c>
      <c r="CN17" s="28">
        <v>37.530033452024298</v>
      </c>
      <c r="CO17" s="28">
        <v>20.535581103811602</v>
      </c>
      <c r="CP17" s="28">
        <v>4.7893607295707001</v>
      </c>
      <c r="CQ17" s="28">
        <v>5.2211850876535104</v>
      </c>
      <c r="CR17" s="28">
        <v>0</v>
      </c>
      <c r="CS17" s="28">
        <v>66.614081316175998</v>
      </c>
      <c r="CT17" s="28">
        <v>0</v>
      </c>
      <c r="CU17" s="28">
        <v>6.0330477332181296</v>
      </c>
      <c r="CV17" s="28">
        <v>84.352816324635995</v>
      </c>
      <c r="CW17" s="28">
        <v>49.559381901013097</v>
      </c>
      <c r="CX17" s="28">
        <v>9.6791226073620606</v>
      </c>
      <c r="CY17" s="28">
        <v>37.935590678881198</v>
      </c>
      <c r="CZ17" s="28">
        <v>0</v>
      </c>
      <c r="DA17" s="28">
        <v>0</v>
      </c>
      <c r="DB17" s="28">
        <v>51.051899282896898</v>
      </c>
      <c r="DC17" s="28">
        <v>20.535581103811602</v>
      </c>
      <c r="DD17" s="28"/>
      <c r="DE17" s="3">
        <v>289</v>
      </c>
      <c r="DF17" s="3">
        <v>360</v>
      </c>
      <c r="DG17" s="35">
        <v>430</v>
      </c>
      <c r="DH17" s="3">
        <v>414.3</v>
      </c>
      <c r="DI17" s="1">
        <v>0.32790697674418601</v>
      </c>
      <c r="DJ17" s="1">
        <v>0.09</v>
      </c>
      <c r="DK17" s="28"/>
      <c r="DL17" t="s">
        <v>297</v>
      </c>
      <c r="DM17">
        <v>55</v>
      </c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</row>
    <row r="18" spans="1:151" x14ac:dyDescent="0.3">
      <c r="A18" t="s">
        <v>129</v>
      </c>
      <c r="B18" t="s">
        <v>346</v>
      </c>
      <c r="C18" t="s">
        <v>30</v>
      </c>
      <c r="D18" s="2"/>
      <c r="E18" s="2"/>
      <c r="F18" s="2"/>
      <c r="H18" s="2">
        <v>799636</v>
      </c>
      <c r="I18" s="12">
        <v>0.20319999999999999</v>
      </c>
      <c r="K18" s="2">
        <v>200532</v>
      </c>
      <c r="L18" s="2">
        <v>192607</v>
      </c>
      <c r="M18" s="2">
        <f>Table11132[[#This Row],[Sum of Biden]]+Table11132[[#This Row],[Sum of Trump]]</f>
        <v>393139</v>
      </c>
      <c r="N18" s="2">
        <v>400593</v>
      </c>
      <c r="O18" s="1">
        <f>Table11132[[#This Row],[Total with Other]]/Table11132[[#This Row],[Sum of Population]]</f>
        <v>0.50096919098189674</v>
      </c>
      <c r="P18" s="1">
        <f>Table11132[[#This Row],[Total with Other]]/(Table11132[[#This Row],[18+]]*Table11132[[#This Row],[Sum of Population]])</f>
        <v>0.64054295198562194</v>
      </c>
      <c r="Q18" s="1">
        <f>Table11132[[#This Row],[Sum of Biden]]/Table11132[[#This Row],[2 Party Vote]]</f>
        <v>0.51007913231706847</v>
      </c>
      <c r="R18" s="1">
        <f>Table11132[[#This Row],[Sum of Trump]]/Table11132[[#This Row],[2 Party Vote]]</f>
        <v>0.48992086768293147</v>
      </c>
      <c r="S18" s="1">
        <f>Table11132[[#This Row],[Trump %]]-Table11132[[#This Row],[Biden %]]</f>
        <v>-2.0158264634137002E-2</v>
      </c>
      <c r="T18" s="1">
        <v>-0.1168</v>
      </c>
      <c r="V18" s="1">
        <v>0.62596606455937454</v>
      </c>
      <c r="W18" s="1">
        <v>7.5620657399116595E-2</v>
      </c>
      <c r="X18" s="1">
        <v>0.22736345036991831</v>
      </c>
      <c r="Y18" s="1">
        <v>2.0134161043274691E-2</v>
      </c>
      <c r="Z18" s="1">
        <v>3.4740807067215585E-3</v>
      </c>
      <c r="AA18" s="1">
        <v>8.6414318514924288E-4</v>
      </c>
      <c r="AB18" s="1">
        <v>5.0598022100055524E-3</v>
      </c>
      <c r="AC18" s="1">
        <v>4.1517640526439532E-2</v>
      </c>
      <c r="AD1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1.4994284447475912</v>
      </c>
      <c r="AE1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1.4986684488508508</v>
      </c>
      <c r="AF18" s="4"/>
      <c r="AG18" s="1">
        <v>5.8516625064404304E-2</v>
      </c>
      <c r="AH18" s="1">
        <v>0.1113881816226383</v>
      </c>
      <c r="AI18" s="1">
        <v>4.7994337423527704E-2</v>
      </c>
      <c r="AJ18" s="1">
        <f>SUM(Table11132[[#This Row],[0 to 5]:[14 to 17]])</f>
        <v>0.21789914411057032</v>
      </c>
      <c r="AK18" s="1">
        <v>0.78210085588942968</v>
      </c>
      <c r="AL18" s="1">
        <v>8.5401357617716056E-2</v>
      </c>
      <c r="AM18" s="1">
        <v>0.28962427904696636</v>
      </c>
      <c r="AN18" s="1">
        <v>0.25061527995237831</v>
      </c>
      <c r="AO18" s="1">
        <v>0.15645993927236893</v>
      </c>
      <c r="AP18" s="38">
        <v>38</v>
      </c>
      <c r="AR18" s="2">
        <v>50272</v>
      </c>
      <c r="AS18" s="2">
        <v>136339</v>
      </c>
      <c r="AT18" s="2">
        <v>161751</v>
      </c>
      <c r="AU18" s="2">
        <v>200446</v>
      </c>
      <c r="AV18" s="2">
        <f>SUM(Table11132[[#This Row],[Sum of Less than a high school diploma]:[Sum of Bachelor''s degree or higher]])</f>
        <v>548808</v>
      </c>
      <c r="AW18" s="1">
        <f>Table11132[[#This Row],[Sum of Less than a high school diploma]]/Table11132[[#This Row],[Sum]]</f>
        <v>9.1602163233772099E-2</v>
      </c>
      <c r="AX18" s="1">
        <f>Table11132[[#This Row],[Sum of High school diploma only]]/Table11132[[#This Row],[Sum]]</f>
        <v>0.24842750105683592</v>
      </c>
      <c r="AY18" s="1">
        <f>Table11132[[#This Row],[Sum of Some college or associate''s degree]]/Table11132[[#This Row],[Sum]]</f>
        <v>0.29473149079459482</v>
      </c>
      <c r="AZ18" s="1">
        <f>Table11132[[#This Row],[Sum of Bachelor''s degree or higher]]/Table11132[[#This Row],[Sum]]</f>
        <v>0.36523884491479713</v>
      </c>
      <c r="BA1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2.933607017390417</v>
      </c>
      <c r="BB18" s="4"/>
      <c r="BC18" s="2">
        <v>389404</v>
      </c>
      <c r="BD18" s="8">
        <v>0.4869765743413253</v>
      </c>
      <c r="BE18" s="7">
        <v>3.4</v>
      </c>
      <c r="BF18" s="7">
        <v>26.6</v>
      </c>
      <c r="BG18" s="4">
        <v>88.5</v>
      </c>
      <c r="BH18" s="4">
        <v>80.900000000000006</v>
      </c>
      <c r="BI18" s="4">
        <v>7.6</v>
      </c>
      <c r="BJ18" s="4">
        <v>0.8</v>
      </c>
      <c r="BK18" s="4">
        <v>2</v>
      </c>
      <c r="BL18" s="4">
        <v>0.6</v>
      </c>
      <c r="BM18" s="4">
        <v>1.2</v>
      </c>
      <c r="BN18" s="7">
        <v>7</v>
      </c>
      <c r="BO18" s="7">
        <v>26.6</v>
      </c>
      <c r="BP18" s="4"/>
      <c r="BQ18" s="2">
        <v>38831746</v>
      </c>
      <c r="BR18" s="4">
        <v>48.561778109039615</v>
      </c>
      <c r="BS18" s="2">
        <v>55321</v>
      </c>
      <c r="BT18" s="4">
        <v>97.653000000000006</v>
      </c>
      <c r="BU18" s="4"/>
      <c r="BV18" s="4">
        <v>76.7</v>
      </c>
      <c r="BW18" s="4">
        <v>56.4</v>
      </c>
      <c r="BX18" s="4">
        <v>66.5</v>
      </c>
      <c r="BY18" s="4">
        <v>52.51</v>
      </c>
      <c r="BZ18" s="4">
        <v>0.3</v>
      </c>
      <c r="CA18" s="4">
        <v>18696.439999999999</v>
      </c>
      <c r="CB18" s="4"/>
      <c r="CC18" s="14">
        <v>47</v>
      </c>
      <c r="CD18" s="32">
        <v>28</v>
      </c>
      <c r="CE18" s="4"/>
      <c r="CF18" s="2">
        <v>948</v>
      </c>
      <c r="CG18" s="2">
        <v>356789</v>
      </c>
      <c r="CH18" s="4">
        <v>118.55394204362986</v>
      </c>
      <c r="CI18" s="8">
        <v>0.44618926611608284</v>
      </c>
      <c r="CJ18" s="8"/>
      <c r="CK18" s="3">
        <v>19.518806324468205</v>
      </c>
      <c r="CL18" s="3">
        <v>0</v>
      </c>
      <c r="CM18" s="3">
        <v>17.398829536779719</v>
      </c>
      <c r="CN18" s="28">
        <v>0</v>
      </c>
      <c r="CO18" s="28">
        <v>6.0303469790232098</v>
      </c>
      <c r="CP18" s="28">
        <v>18.645320702383803</v>
      </c>
      <c r="CQ18" s="28">
        <v>9.6411192396724505</v>
      </c>
      <c r="CR18" s="28">
        <v>8.573579533474371</v>
      </c>
      <c r="CS18" s="28">
        <v>8.0033666515507171</v>
      </c>
      <c r="CT18" s="28">
        <v>12.411777191935291</v>
      </c>
      <c r="CU18" s="28">
        <v>6.0672472150849011</v>
      </c>
      <c r="CV18" s="28">
        <v>21.303692463013629</v>
      </c>
      <c r="CW18" s="28">
        <v>9.4365246914786418</v>
      </c>
      <c r="CX18" s="28">
        <v>11.025662313735671</v>
      </c>
      <c r="CY18" s="28">
        <v>16.937326736717814</v>
      </c>
      <c r="CZ18" s="28">
        <v>0</v>
      </c>
      <c r="DA18" s="28">
        <v>0</v>
      </c>
      <c r="DB18" s="28">
        <v>18.934915731193446</v>
      </c>
      <c r="DC18" s="28">
        <v>6.0303469790232098</v>
      </c>
      <c r="DD18" s="28"/>
      <c r="DE18" s="3">
        <v>324.39999999999998</v>
      </c>
      <c r="DF18" s="3">
        <v>375.2</v>
      </c>
      <c r="DG18" s="35">
        <v>416.1</v>
      </c>
      <c r="DH18" s="3">
        <v>416.7</v>
      </c>
      <c r="DI18" s="1">
        <v>0.22037971641432352</v>
      </c>
      <c r="DJ18" s="1">
        <v>6.6000000000000003E-2</v>
      </c>
      <c r="DK18" s="28"/>
      <c r="DL18" t="s">
        <v>297</v>
      </c>
      <c r="DM18">
        <v>50</v>
      </c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</row>
    <row r="19" spans="1:151" x14ac:dyDescent="0.3">
      <c r="A19" t="s">
        <v>118</v>
      </c>
      <c r="B19" t="s">
        <v>347</v>
      </c>
      <c r="C19" t="s">
        <v>29</v>
      </c>
      <c r="D19" s="2" t="s">
        <v>30</v>
      </c>
      <c r="E19" s="2"/>
      <c r="F19" s="2"/>
      <c r="H19" s="2">
        <v>2660329</v>
      </c>
      <c r="I19" s="12">
        <v>0.18559999999999999</v>
      </c>
      <c r="K19" s="2">
        <v>680904</v>
      </c>
      <c r="L19" s="2">
        <v>675531</v>
      </c>
      <c r="M19" s="2">
        <f>Table11132[[#This Row],[Sum of Biden]]+Table11132[[#This Row],[Sum of Trump]]</f>
        <v>1356435</v>
      </c>
      <c r="N19" s="2">
        <v>1377654</v>
      </c>
      <c r="O19" s="1">
        <f>Table11132[[#This Row],[Total with Other]]/Table11132[[#This Row],[Sum of Population]]</f>
        <v>0.51785098760341297</v>
      </c>
      <c r="P19" s="1">
        <f>Table11132[[#This Row],[Total with Other]]/(Table11132[[#This Row],[18+]]*Table11132[[#This Row],[Sum of Population]])</f>
        <v>0.67728338203656868</v>
      </c>
      <c r="Q19" s="1">
        <f>Table11132[[#This Row],[Sum of Biden]]/Table11132[[#This Row],[2 Party Vote]]</f>
        <v>0.501980559333842</v>
      </c>
      <c r="R19" s="1">
        <f>Table11132[[#This Row],[Sum of Trump]]/Table11132[[#This Row],[2 Party Vote]]</f>
        <v>0.498019440666158</v>
      </c>
      <c r="S19" s="1">
        <f>Table11132[[#This Row],[Trump %]]-Table11132[[#This Row],[Biden %]]</f>
        <v>-3.9611186676840049E-3</v>
      </c>
      <c r="T19" s="1">
        <v>-1.35E-2</v>
      </c>
      <c r="V19" s="1">
        <v>0.5779529524355822</v>
      </c>
      <c r="W19" s="1">
        <v>0.11734789193366685</v>
      </c>
      <c r="X19" s="1">
        <v>0.21527224640260659</v>
      </c>
      <c r="Y19" s="1">
        <v>4.2977015248865838E-2</v>
      </c>
      <c r="Z19" s="1">
        <v>3.0770630249115803E-3</v>
      </c>
      <c r="AA19" s="1">
        <v>4.0934786637291851E-4</v>
      </c>
      <c r="AB19" s="1">
        <v>4.9211958370562435E-3</v>
      </c>
      <c r="AC19" s="1">
        <v>3.8042287250937758E-2</v>
      </c>
      <c r="AD1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1.5575568103008401</v>
      </c>
      <c r="AE1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1.5560881713040666</v>
      </c>
      <c r="AF19" s="4"/>
      <c r="AG19" s="1">
        <v>6.0038814748100702E-2</v>
      </c>
      <c r="AH19" s="1">
        <v>0.11987427118976637</v>
      </c>
      <c r="AI19" s="1">
        <v>5.5486746188159436E-2</v>
      </c>
      <c r="AJ19" s="1">
        <f>SUM(Table11132[[#This Row],[0 to 5]:[14 to 17]])</f>
        <v>0.23539983212602653</v>
      </c>
      <c r="AK19" s="1">
        <v>0.76460016787397345</v>
      </c>
      <c r="AL19" s="1">
        <v>8.3820083906915269E-2</v>
      </c>
      <c r="AM19" s="1">
        <v>0.2790854063538758</v>
      </c>
      <c r="AN19" s="1">
        <v>0.26303551177316792</v>
      </c>
      <c r="AO19" s="1">
        <v>0.13865916584001453</v>
      </c>
      <c r="AP19" s="38">
        <v>37.9</v>
      </c>
      <c r="AR19" s="2">
        <v>185777</v>
      </c>
      <c r="AS19" s="2">
        <v>407304</v>
      </c>
      <c r="AT19" s="2">
        <v>535766</v>
      </c>
      <c r="AU19" s="2">
        <v>631158</v>
      </c>
      <c r="AV19" s="2">
        <f>SUM(Table11132[[#This Row],[Sum of Less than a high school diploma]:[Sum of Bachelor''s degree or higher]])</f>
        <v>1760005</v>
      </c>
      <c r="AW19" s="1">
        <f>Table11132[[#This Row],[Sum of Less than a high school diploma]]/Table11132[[#This Row],[Sum]]</f>
        <v>0.10555481376473362</v>
      </c>
      <c r="AX19" s="1">
        <f>Table11132[[#This Row],[Sum of High school diploma only]]/Table11132[[#This Row],[Sum]]</f>
        <v>0.23142206982366528</v>
      </c>
      <c r="AY19" s="1">
        <f>Table11132[[#This Row],[Sum of Some college or associate''s degree]]/Table11132[[#This Row],[Sum]]</f>
        <v>0.30441163519421821</v>
      </c>
      <c r="AZ19" s="1">
        <f>Table11132[[#This Row],[Sum of Bachelor''s degree or higher]]/Table11132[[#This Row],[Sum]]</f>
        <v>0.3586114812173829</v>
      </c>
      <c r="BA1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2.9160797838642507</v>
      </c>
      <c r="BB19" s="4"/>
      <c r="BC19" s="2">
        <v>1275938</v>
      </c>
      <c r="BD19" s="8">
        <v>0.47961661884676671</v>
      </c>
      <c r="BE19" s="7">
        <v>2.9</v>
      </c>
      <c r="BF19" s="7">
        <v>27.1</v>
      </c>
      <c r="BG19" s="4">
        <v>86.6</v>
      </c>
      <c r="BH19" s="4">
        <v>77.599999999999994</v>
      </c>
      <c r="BI19" s="4">
        <v>9</v>
      </c>
      <c r="BJ19" s="4">
        <v>1.4</v>
      </c>
      <c r="BK19" s="4">
        <v>1.4</v>
      </c>
      <c r="BL19" s="4">
        <v>0.1</v>
      </c>
      <c r="BM19" s="4">
        <v>1.1000000000000001</v>
      </c>
      <c r="BN19" s="7">
        <v>9.4</v>
      </c>
      <c r="BO19" s="7">
        <v>27.1</v>
      </c>
      <c r="BP19" s="4"/>
      <c r="BQ19" s="2">
        <v>153401791</v>
      </c>
      <c r="BR19" s="4">
        <v>57.662714273309803</v>
      </c>
      <c r="BS19" s="2">
        <v>56682</v>
      </c>
      <c r="BT19" s="4">
        <v>94.581000000000003</v>
      </c>
      <c r="BU19" s="4"/>
      <c r="BV19" s="4">
        <v>72.2</v>
      </c>
      <c r="BW19" s="4">
        <v>50.6</v>
      </c>
      <c r="BX19" s="4">
        <v>61.4</v>
      </c>
      <c r="BY19" s="4">
        <v>43.6</v>
      </c>
      <c r="BZ19" s="4">
        <v>3.5</v>
      </c>
      <c r="CA19" s="4">
        <v>16686.349999999999</v>
      </c>
      <c r="CB19" s="4"/>
      <c r="CC19" s="14">
        <v>92</v>
      </c>
      <c r="CD19" s="32">
        <v>57</v>
      </c>
      <c r="CE19" s="4"/>
      <c r="CF19" s="2">
        <v>3361</v>
      </c>
      <c r="CG19" s="2">
        <v>1490848</v>
      </c>
      <c r="CH19" s="4">
        <v>126.33775747285392</v>
      </c>
      <c r="CI19" s="8">
        <v>0.56039986031802835</v>
      </c>
      <c r="CJ19" s="8"/>
      <c r="CK19" s="3">
        <v>13.596728390728577</v>
      </c>
      <c r="CL19" s="3">
        <v>0</v>
      </c>
      <c r="CM19" s="3">
        <v>0</v>
      </c>
      <c r="CN19" s="28">
        <v>0</v>
      </c>
      <c r="CO19" s="28">
        <v>5.4009963273086141</v>
      </c>
      <c r="CP19" s="28">
        <v>5.7546598325561495</v>
      </c>
      <c r="CQ19" s="28">
        <v>11.84113671646371</v>
      </c>
      <c r="CR19" s="28">
        <v>11.279996046431672</v>
      </c>
      <c r="CS19" s="28">
        <v>6.2076951652034449</v>
      </c>
      <c r="CT19" s="28">
        <v>30.926980380578261</v>
      </c>
      <c r="CU19" s="28">
        <v>10.514829925477693</v>
      </c>
      <c r="CV19" s="28">
        <v>20.465363013164684</v>
      </c>
      <c r="CW19" s="28">
        <v>10.116125005972384</v>
      </c>
      <c r="CX19" s="28">
        <v>17.158948515851304</v>
      </c>
      <c r="CY19" s="28">
        <v>28.793844008782798</v>
      </c>
      <c r="CZ19" s="28">
        <v>0</v>
      </c>
      <c r="DA19" s="28">
        <v>0</v>
      </c>
      <c r="DB19" s="28">
        <v>2.4855541942380013</v>
      </c>
      <c r="DC19" s="28">
        <v>5.4009963273086141</v>
      </c>
      <c r="DD19" s="28"/>
      <c r="DE19" s="3">
        <v>296.2</v>
      </c>
      <c r="DF19" s="3">
        <v>354.1</v>
      </c>
      <c r="DG19" s="35">
        <v>397.7</v>
      </c>
      <c r="DH19" s="3">
        <v>395.5</v>
      </c>
      <c r="DI19" s="1">
        <v>0.25521750062861459</v>
      </c>
      <c r="DJ19" s="1">
        <v>6.8000000000000005E-2</v>
      </c>
      <c r="DK19" s="28"/>
      <c r="DL19" t="s">
        <v>297</v>
      </c>
      <c r="DM19">
        <v>61</v>
      </c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</row>
    <row r="20" spans="1:151" x14ac:dyDescent="0.3">
      <c r="A20" t="s">
        <v>156</v>
      </c>
      <c r="B20" t="s">
        <v>348</v>
      </c>
      <c r="C20" t="s">
        <v>38</v>
      </c>
      <c r="D20" s="2" t="s">
        <v>21</v>
      </c>
      <c r="E20" s="2"/>
      <c r="F20" s="2"/>
      <c r="H20" s="2">
        <v>562647</v>
      </c>
      <c r="I20" s="12">
        <v>6.5299999999999997E-2</v>
      </c>
      <c r="K20" s="2">
        <v>93960</v>
      </c>
      <c r="L20" s="2">
        <v>162280</v>
      </c>
      <c r="M20" s="2">
        <f>Table11132[[#This Row],[Sum of Biden]]+Table11132[[#This Row],[Sum of Trump]]</f>
        <v>256240</v>
      </c>
      <c r="N20" s="2">
        <v>261002</v>
      </c>
      <c r="O20" s="1">
        <f>Table11132[[#This Row],[Total with Other]]/Table11132[[#This Row],[Sum of Population]]</f>
        <v>0.46388232764059883</v>
      </c>
      <c r="P20" s="1">
        <f>Table11132[[#This Row],[Total with Other]]/(Table11132[[#This Row],[18+]]*Table11132[[#This Row],[Sum of Population]])</f>
        <v>0.58857541036471095</v>
      </c>
      <c r="Q20" s="1">
        <f>Table11132[[#This Row],[Sum of Biden]]/Table11132[[#This Row],[2 Party Vote]]</f>
        <v>0.36668748048704342</v>
      </c>
      <c r="R20" s="1">
        <f>Table11132[[#This Row],[Sum of Trump]]/Table11132[[#This Row],[2 Party Vote]]</f>
        <v>0.63331251951295664</v>
      </c>
      <c r="S20" s="1">
        <f>Table11132[[#This Row],[Trump %]]-Table11132[[#This Row],[Biden %]]</f>
        <v>0.26662503902591322</v>
      </c>
      <c r="T20" s="1">
        <v>-0.2321</v>
      </c>
      <c r="V20" s="1">
        <v>0.75314895485091005</v>
      </c>
      <c r="W20" s="1">
        <v>5.8095040051755364E-2</v>
      </c>
      <c r="X20" s="1">
        <v>0.12418621266975564</v>
      </c>
      <c r="Y20" s="1">
        <v>1.7415893091049982E-2</v>
      </c>
      <c r="Z20" s="1">
        <v>2.3282804316027634E-3</v>
      </c>
      <c r="AA20" s="1">
        <v>4.4610563994831572E-4</v>
      </c>
      <c r="AB20" s="1">
        <v>3.0783066469740354E-3</v>
      </c>
      <c r="AC20" s="1">
        <v>4.1301206618003829E-2</v>
      </c>
      <c r="AD2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1.3665078459013822</v>
      </c>
      <c r="AE2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1.3661888294541362</v>
      </c>
      <c r="AF20" s="4"/>
      <c r="AG20" s="1">
        <v>5.6225306453246887E-2</v>
      </c>
      <c r="AH20" s="1">
        <v>0.10686273987064714</v>
      </c>
      <c r="AI20" s="1">
        <v>4.8767699818891772E-2</v>
      </c>
      <c r="AJ20" s="1">
        <f>SUM(Table11132[[#This Row],[0 to 5]:[14 to 17]])</f>
        <v>0.21185574614278579</v>
      </c>
      <c r="AK20" s="1">
        <v>0.78814425385721421</v>
      </c>
      <c r="AL20" s="1">
        <v>8.2597081296087962E-2</v>
      </c>
      <c r="AM20" s="1">
        <v>0.26054702148949521</v>
      </c>
      <c r="AN20" s="1">
        <v>0.26332496218765938</v>
      </c>
      <c r="AO20" s="1">
        <v>0.18167518888397166</v>
      </c>
      <c r="AP20" s="38">
        <v>40.5</v>
      </c>
      <c r="AR20" s="2">
        <v>46177</v>
      </c>
      <c r="AS20" s="2">
        <v>116216</v>
      </c>
      <c r="AT20" s="2">
        <v>121168</v>
      </c>
      <c r="AU20" s="2">
        <v>111645</v>
      </c>
      <c r="AV20" s="2">
        <f>SUM(Table11132[[#This Row],[Sum of Less than a high school diploma]:[Sum of Bachelor''s degree or higher]])</f>
        <v>395206</v>
      </c>
      <c r="AW20" s="1">
        <f>Table11132[[#This Row],[Sum of Less than a high school diploma]]/Table11132[[#This Row],[Sum]]</f>
        <v>0.11684286169744386</v>
      </c>
      <c r="AX20" s="1">
        <f>Table11132[[#This Row],[Sum of High school diploma only]]/Table11132[[#This Row],[Sum]]</f>
        <v>0.29406436137103181</v>
      </c>
      <c r="AY20" s="1">
        <f>Table11132[[#This Row],[Sum of Some college or associate''s degree]]/Table11132[[#This Row],[Sum]]</f>
        <v>0.30659453550806415</v>
      </c>
      <c r="AZ20" s="1">
        <f>Table11132[[#This Row],[Sum of Bachelor''s degree or higher]]/Table11132[[#This Row],[Sum]]</f>
        <v>0.28249824142346019</v>
      </c>
      <c r="BA2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2.7547481566575405</v>
      </c>
      <c r="BB20" s="4"/>
      <c r="BC20" s="2">
        <v>259575</v>
      </c>
      <c r="BD20" s="8">
        <v>0.46134610155212769</v>
      </c>
      <c r="BE20" s="7">
        <v>2.4</v>
      </c>
      <c r="BF20" s="7">
        <v>23.6</v>
      </c>
      <c r="BG20" s="4">
        <v>90.4</v>
      </c>
      <c r="BH20" s="4">
        <v>81</v>
      </c>
      <c r="BI20" s="4">
        <v>9.3000000000000007</v>
      </c>
      <c r="BJ20" s="4">
        <v>0.7</v>
      </c>
      <c r="BK20" s="4">
        <v>1.6</v>
      </c>
      <c r="BL20" s="4">
        <v>0.1</v>
      </c>
      <c r="BM20" s="4">
        <v>0.8</v>
      </c>
      <c r="BN20" s="7">
        <v>6.4</v>
      </c>
      <c r="BO20" s="7">
        <v>23.6</v>
      </c>
      <c r="BP20" s="4"/>
      <c r="BQ20" s="2">
        <v>26543154</v>
      </c>
      <c r="BR20" s="4">
        <v>47.175500802456959</v>
      </c>
      <c r="BS20" s="2">
        <v>49865</v>
      </c>
      <c r="BT20" s="4">
        <v>92.034000000000006</v>
      </c>
      <c r="BU20" s="4"/>
      <c r="BV20" s="4">
        <v>72.2</v>
      </c>
      <c r="BW20" s="4">
        <v>51.5</v>
      </c>
      <c r="BX20" s="4">
        <v>61.9</v>
      </c>
      <c r="BY20" s="4">
        <v>55</v>
      </c>
      <c r="BZ20" s="4">
        <v>3.6</v>
      </c>
      <c r="CA20" s="4">
        <v>16104.91</v>
      </c>
      <c r="CB20" s="4"/>
      <c r="CC20" s="14">
        <v>171</v>
      </c>
      <c r="CD20" s="32">
        <v>86</v>
      </c>
      <c r="CE20" s="4"/>
      <c r="CF20" s="2">
        <v>1029</v>
      </c>
      <c r="CG20" s="2">
        <v>302107</v>
      </c>
      <c r="CH20" s="4">
        <v>182.88553924574379</v>
      </c>
      <c r="CI20" s="8">
        <v>0.53693879110703513</v>
      </c>
      <c r="CJ20" s="8"/>
      <c r="CK20" s="3">
        <v>17.396563458924419</v>
      </c>
      <c r="CL20" s="3">
        <v>0</v>
      </c>
      <c r="CM20" s="3">
        <v>0</v>
      </c>
      <c r="CN20" s="28">
        <v>7.7021769289168409</v>
      </c>
      <c r="CO20" s="28">
        <v>6.4088100784420234</v>
      </c>
      <c r="CP20" s="28">
        <v>10.003900229554191</v>
      </c>
      <c r="CQ20" s="28">
        <v>7.9354836737033674</v>
      </c>
      <c r="CR20" s="28">
        <v>0</v>
      </c>
      <c r="CS20" s="28">
        <v>2.9502827881234377</v>
      </c>
      <c r="CT20" s="28">
        <v>18.561828034802229</v>
      </c>
      <c r="CU20" s="28">
        <v>14.871649163907708</v>
      </c>
      <c r="CV20" s="28">
        <v>22.289370076214915</v>
      </c>
      <c r="CW20" s="28">
        <v>14.373718628252639</v>
      </c>
      <c r="CX20" s="28">
        <v>18.678180009809473</v>
      </c>
      <c r="CY20" s="28">
        <v>39.371888798040594</v>
      </c>
      <c r="CZ20" s="28">
        <v>0</v>
      </c>
      <c r="DA20" s="28">
        <v>0</v>
      </c>
      <c r="DB20" s="28">
        <v>2.3488395631752335</v>
      </c>
      <c r="DC20" s="28">
        <v>6.4088100784420234</v>
      </c>
      <c r="DD20" s="28"/>
      <c r="DE20" s="3">
        <v>220.1</v>
      </c>
      <c r="DF20" s="3">
        <v>255.3</v>
      </c>
      <c r="DG20" s="35">
        <v>290</v>
      </c>
      <c r="DH20" s="3">
        <v>279.60000000000002</v>
      </c>
      <c r="DI20" s="1">
        <v>0.24103448275862072</v>
      </c>
      <c r="DJ20" s="1">
        <v>3.5999999999999997E-2</v>
      </c>
      <c r="DK20" s="28"/>
      <c r="DL20" t="s">
        <v>298</v>
      </c>
      <c r="DM20">
        <v>112</v>
      </c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</row>
    <row r="21" spans="1:151" x14ac:dyDescent="0.3">
      <c r="A21" t="s">
        <v>158</v>
      </c>
      <c r="B21" t="s">
        <v>349</v>
      </c>
      <c r="C21" t="s">
        <v>13</v>
      </c>
      <c r="D21" s="2" t="s">
        <v>14</v>
      </c>
      <c r="E21" s="2" t="s">
        <v>15</v>
      </c>
      <c r="F21" s="2"/>
      <c r="H21" s="2">
        <v>9618502</v>
      </c>
      <c r="I21" s="12">
        <v>1.66E-2</v>
      </c>
      <c r="K21" s="2">
        <v>2883015</v>
      </c>
      <c r="L21" s="2">
        <v>1475610</v>
      </c>
      <c r="M21" s="2">
        <f>Table11132[[#This Row],[Sum of Biden]]+Table11132[[#This Row],[Sum of Trump]]</f>
        <v>4358625</v>
      </c>
      <c r="N21" s="2">
        <v>4439555</v>
      </c>
      <c r="O21" s="1">
        <f>Table11132[[#This Row],[Total with Other]]/Table11132[[#This Row],[Sum of Population]]</f>
        <v>0.46156407723364823</v>
      </c>
      <c r="P21" s="1">
        <f>Table11132[[#This Row],[Total with Other]]/(Table11132[[#This Row],[18+]]*Table11132[[#This Row],[Sum of Population]])</f>
        <v>0.59690877822172461</v>
      </c>
      <c r="Q21" s="1">
        <f>Table11132[[#This Row],[Sum of Biden]]/Table11132[[#This Row],[2 Party Vote]]</f>
        <v>0.66145057214144365</v>
      </c>
      <c r="R21" s="1">
        <f>Table11132[[#This Row],[Sum of Trump]]/Table11132[[#This Row],[2 Party Vote]]</f>
        <v>0.3385494278585563</v>
      </c>
      <c r="S21" s="1">
        <f>Table11132[[#This Row],[Trump %]]-Table11132[[#This Row],[Biden %]]</f>
        <v>-0.32290114428288735</v>
      </c>
      <c r="T21" s="1">
        <v>0.1699</v>
      </c>
      <c r="V21" s="1">
        <v>0.50163736515311841</v>
      </c>
      <c r="W21" s="1">
        <v>0.23281962201598544</v>
      </c>
      <c r="X21" s="1">
        <v>0.16071223980615693</v>
      </c>
      <c r="Y21" s="1">
        <v>7.0558700304891558E-2</v>
      </c>
      <c r="Z21" s="1">
        <v>1.1093203494681396E-3</v>
      </c>
      <c r="AA21" s="1">
        <v>2.0938811469810995E-4</v>
      </c>
      <c r="AB21" s="1">
        <v>3.6798869512113218E-3</v>
      </c>
      <c r="AC21" s="1">
        <v>2.9273477304470073E-2</v>
      </c>
      <c r="AD2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1.6290729070783563</v>
      </c>
      <c r="AE2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1.6266969125883173</v>
      </c>
      <c r="AF21" s="4"/>
      <c r="AG21" s="1">
        <v>5.8015894782784266E-2</v>
      </c>
      <c r="AH21" s="1">
        <v>0.11456170617836332</v>
      </c>
      <c r="AI21" s="1">
        <v>5.4165087245394344E-2</v>
      </c>
      <c r="AJ21" s="1">
        <f>SUM(Table11132[[#This Row],[0 to 5]:[14 to 17]])</f>
        <v>0.22674268820654195</v>
      </c>
      <c r="AK21" s="1">
        <v>0.77325731179345802</v>
      </c>
      <c r="AL21" s="1">
        <v>8.8253971356454464E-2</v>
      </c>
      <c r="AM21" s="1">
        <v>0.27709470767901279</v>
      </c>
      <c r="AN21" s="1">
        <v>0.25804059717407141</v>
      </c>
      <c r="AO21" s="1">
        <v>0.1498680355839194</v>
      </c>
      <c r="AP21" s="38">
        <v>38.1</v>
      </c>
      <c r="AR21" s="2">
        <v>701223</v>
      </c>
      <c r="AS21" s="2">
        <v>1523101</v>
      </c>
      <c r="AT21" s="2">
        <v>1716901</v>
      </c>
      <c r="AU21" s="2">
        <v>2521242</v>
      </c>
      <c r="AV21" s="2">
        <f>SUM(Table11132[[#This Row],[Sum of Less than a high school diploma]:[Sum of Bachelor''s degree or higher]])</f>
        <v>6462467</v>
      </c>
      <c r="AW21" s="1">
        <f>Table11132[[#This Row],[Sum of Less than a high school diploma]]/Table11132[[#This Row],[Sum]]</f>
        <v>0.10850701442653402</v>
      </c>
      <c r="AX21" s="1">
        <f>Table11132[[#This Row],[Sum of High school diploma only]]/Table11132[[#This Row],[Sum]]</f>
        <v>0.23568414353218362</v>
      </c>
      <c r="AY21" s="1">
        <f>Table11132[[#This Row],[Sum of Some college or associate''s degree]]/Table11132[[#This Row],[Sum]]</f>
        <v>0.26567269124933252</v>
      </c>
      <c r="AZ21" s="1">
        <f>Table11132[[#This Row],[Sum of Bachelor''s degree or higher]]/Table11132[[#This Row],[Sum]]</f>
        <v>0.39013615079194991</v>
      </c>
      <c r="BA2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2.9374379784066984</v>
      </c>
      <c r="BB21" s="4"/>
      <c r="BC21" s="2">
        <v>4654790</v>
      </c>
      <c r="BD21" s="8">
        <v>0.48394126237120916</v>
      </c>
      <c r="BE21" s="7">
        <v>14.8</v>
      </c>
      <c r="BF21" s="7">
        <v>31.8</v>
      </c>
      <c r="BG21" s="4">
        <v>76.099999999999994</v>
      </c>
      <c r="BH21" s="4">
        <v>68.3</v>
      </c>
      <c r="BI21" s="4">
        <v>7.7</v>
      </c>
      <c r="BJ21" s="4">
        <v>11.3</v>
      </c>
      <c r="BK21" s="4">
        <v>2.9</v>
      </c>
      <c r="BL21" s="4">
        <v>0.6</v>
      </c>
      <c r="BM21" s="4">
        <v>1.3</v>
      </c>
      <c r="BN21" s="7">
        <v>7.8</v>
      </c>
      <c r="BO21" s="7">
        <v>31.8</v>
      </c>
      <c r="BP21" s="4"/>
      <c r="BQ21" s="2">
        <v>593967185</v>
      </c>
      <c r="BR21" s="4">
        <v>61.75256656389945</v>
      </c>
      <c r="BS21" s="2">
        <v>67671</v>
      </c>
      <c r="BT21" s="4">
        <v>104.846</v>
      </c>
      <c r="BU21" s="4"/>
      <c r="BV21" s="4">
        <v>59.5</v>
      </c>
      <c r="BW21" s="4">
        <v>43</v>
      </c>
      <c r="BX21" s="4">
        <v>51.2</v>
      </c>
      <c r="BY21" s="4">
        <v>37.86</v>
      </c>
      <c r="BZ21" s="4">
        <v>38.4</v>
      </c>
      <c r="CA21" s="4">
        <v>14763.45</v>
      </c>
      <c r="CB21" s="4"/>
      <c r="CC21" s="14">
        <v>27</v>
      </c>
      <c r="CD21" s="32">
        <v>18</v>
      </c>
      <c r="CE21" s="4"/>
      <c r="CF21" s="2">
        <v>6291</v>
      </c>
      <c r="CG21" s="2">
        <v>5037573</v>
      </c>
      <c r="CH21" s="4">
        <v>65.405195112502966</v>
      </c>
      <c r="CI21" s="8">
        <v>0.52373779201792547</v>
      </c>
      <c r="CJ21" s="8"/>
      <c r="CK21" s="3">
        <v>29.770528572519829</v>
      </c>
      <c r="CL21" s="3">
        <v>0</v>
      </c>
      <c r="CM21" s="3">
        <v>0</v>
      </c>
      <c r="CN21" s="28">
        <v>68.475601891905654</v>
      </c>
      <c r="CO21" s="28">
        <v>2.378368040041611</v>
      </c>
      <c r="CP21" s="28">
        <v>11.266883018451862</v>
      </c>
      <c r="CQ21" s="28">
        <v>16.400141371297252</v>
      </c>
      <c r="CR21" s="28">
        <v>42.646841262700121</v>
      </c>
      <c r="CS21" s="28">
        <v>6.9102211083725429</v>
      </c>
      <c r="CT21" s="28">
        <v>28.570309688247381</v>
      </c>
      <c r="CU21" s="28">
        <v>6.9744479511004158</v>
      </c>
      <c r="CV21" s="28">
        <v>31.443521986349786</v>
      </c>
      <c r="CW21" s="28">
        <v>27.398964495671336</v>
      </c>
      <c r="CX21" s="28">
        <v>32.009763439659736</v>
      </c>
      <c r="CY21" s="28">
        <v>62.049333750412309</v>
      </c>
      <c r="CZ21" s="28">
        <v>0</v>
      </c>
      <c r="DA21" s="28">
        <v>0</v>
      </c>
      <c r="DB21" s="28">
        <v>1.8133251852529602</v>
      </c>
      <c r="DC21" s="28">
        <v>2.378368040041611</v>
      </c>
      <c r="DD21" s="28"/>
      <c r="DE21" s="3">
        <v>287.60000000000002</v>
      </c>
      <c r="DF21" s="3">
        <v>330.4</v>
      </c>
      <c r="DG21" s="35">
        <v>345.6</v>
      </c>
      <c r="DH21" s="3">
        <v>323.2</v>
      </c>
      <c r="DI21" s="1">
        <v>0.16782407407407407</v>
      </c>
      <c r="DJ21" s="1">
        <v>1.6E-2</v>
      </c>
      <c r="DK21" s="28"/>
      <c r="DL21" t="s">
        <v>296</v>
      </c>
      <c r="DM21">
        <v>21</v>
      </c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</row>
    <row r="22" spans="1:151" x14ac:dyDescent="0.3">
      <c r="A22" t="s">
        <v>125</v>
      </c>
      <c r="B22" t="s">
        <v>350</v>
      </c>
      <c r="C22" t="s">
        <v>34</v>
      </c>
      <c r="D22" s="2" t="s">
        <v>35</v>
      </c>
      <c r="E22" s="2" t="s">
        <v>14</v>
      </c>
      <c r="F22" s="2"/>
      <c r="H22" s="2">
        <v>2256884</v>
      </c>
      <c r="I22" s="12">
        <v>5.5800000000000002E-2</v>
      </c>
      <c r="K22" s="2">
        <v>487184</v>
      </c>
      <c r="L22" s="2">
        <v>647633</v>
      </c>
      <c r="M22" s="2">
        <f>Table11132[[#This Row],[Sum of Biden]]+Table11132[[#This Row],[Sum of Trump]]</f>
        <v>1134817</v>
      </c>
      <c r="N22" s="2">
        <v>1153574</v>
      </c>
      <c r="O22" s="1">
        <f>Table11132[[#This Row],[Total with Other]]/Table11132[[#This Row],[Sum of Population]]</f>
        <v>0.51113570746214687</v>
      </c>
      <c r="P22" s="1">
        <f>Table11132[[#This Row],[Total with Other]]/(Table11132[[#This Row],[18+]]*Table11132[[#This Row],[Sum of Population]])</f>
        <v>0.66758450030150773</v>
      </c>
      <c r="Q22" s="1">
        <f>Table11132[[#This Row],[Sum of Biden]]/Table11132[[#This Row],[2 Party Vote]]</f>
        <v>0.42930622294167253</v>
      </c>
      <c r="R22" s="1">
        <f>Table11132[[#This Row],[Sum of Trump]]/Table11132[[#This Row],[2 Party Vote]]</f>
        <v>0.57069377705832747</v>
      </c>
      <c r="S22" s="1">
        <f>Table11132[[#This Row],[Trump %]]-Table11132[[#This Row],[Biden %]]</f>
        <v>0.14138755411665493</v>
      </c>
      <c r="T22" s="1">
        <v>-8.0299999999999996E-2</v>
      </c>
      <c r="V22" s="1">
        <v>0.75895438135057003</v>
      </c>
      <c r="W22" s="1">
        <v>4.2125780500903015E-2</v>
      </c>
      <c r="X22" s="1">
        <v>0.11999065968831363</v>
      </c>
      <c r="Y22" s="1">
        <v>2.981189994700658E-2</v>
      </c>
      <c r="Z22" s="1">
        <v>1.433835323392784E-3</v>
      </c>
      <c r="AA22" s="1">
        <v>8.6623858381733396E-4</v>
      </c>
      <c r="AB22" s="1">
        <v>3.8336042082800889E-3</v>
      </c>
      <c r="AC22" s="1">
        <v>4.2983600397716495E-2</v>
      </c>
      <c r="AD2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1.3578053509388088</v>
      </c>
      <c r="AE2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1.3562543178634945</v>
      </c>
      <c r="AF22" s="4"/>
      <c r="AG22" s="1">
        <v>6.0750131597370534E-2</v>
      </c>
      <c r="AH22" s="1">
        <v>0.11907080736094544</v>
      </c>
      <c r="AI22" s="1">
        <v>5.4529608079103759E-2</v>
      </c>
      <c r="AJ22" s="1">
        <f>SUM(Table11132[[#This Row],[0 to 5]:[14 to 17]])</f>
        <v>0.23435054703741973</v>
      </c>
      <c r="AK22" s="1">
        <v>0.76564945296258025</v>
      </c>
      <c r="AL22" s="1">
        <v>9.1955545787909349E-2</v>
      </c>
      <c r="AM22" s="1">
        <v>0.25914934041802767</v>
      </c>
      <c r="AN22" s="1">
        <v>0.25878246290017565</v>
      </c>
      <c r="AO22" s="1">
        <v>0.15576210385646758</v>
      </c>
      <c r="AP22" s="38">
        <v>38.1</v>
      </c>
      <c r="AR22" s="2">
        <v>126039</v>
      </c>
      <c r="AS22" s="2">
        <v>438472</v>
      </c>
      <c r="AT22" s="2">
        <v>410590</v>
      </c>
      <c r="AU22" s="2">
        <v>514601</v>
      </c>
      <c r="AV22" s="2">
        <f>SUM(Table11132[[#This Row],[Sum of Less than a high school diploma]:[Sum of Bachelor''s degree or higher]])</f>
        <v>1489702</v>
      </c>
      <c r="AW22" s="1">
        <f>Table11132[[#This Row],[Sum of Less than a high school diploma]]/Table11132[[#This Row],[Sum]]</f>
        <v>8.4606854256757388E-2</v>
      </c>
      <c r="AX22" s="1">
        <f>Table11132[[#This Row],[Sum of High school diploma only]]/Table11132[[#This Row],[Sum]]</f>
        <v>0.2943353771425426</v>
      </c>
      <c r="AY22" s="1">
        <f>Table11132[[#This Row],[Sum of Some college or associate''s degree]]/Table11132[[#This Row],[Sum]]</f>
        <v>0.27561888216569486</v>
      </c>
      <c r="AZ22" s="1">
        <f>Table11132[[#This Row],[Sum of Bachelor''s degree or higher]]/Table11132[[#This Row],[Sum]]</f>
        <v>0.34543888643500514</v>
      </c>
      <c r="BA2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2.8818898007789477</v>
      </c>
      <c r="BB22" s="4"/>
      <c r="BC22" s="2">
        <v>1082079</v>
      </c>
      <c r="BD22" s="8">
        <v>0.47945707444423374</v>
      </c>
      <c r="BE22" s="7">
        <v>3.7</v>
      </c>
      <c r="BF22" s="7">
        <v>25.2</v>
      </c>
      <c r="BG22" s="4">
        <v>88.6</v>
      </c>
      <c r="BH22" s="4">
        <v>80.599999999999994</v>
      </c>
      <c r="BI22" s="4">
        <v>7.9</v>
      </c>
      <c r="BJ22" s="4">
        <v>1.6</v>
      </c>
      <c r="BK22" s="4">
        <v>1.9</v>
      </c>
      <c r="BL22" s="4">
        <v>0.2</v>
      </c>
      <c r="BM22" s="4">
        <v>0.8</v>
      </c>
      <c r="BN22" s="7">
        <v>7</v>
      </c>
      <c r="BO22" s="7">
        <v>25.2</v>
      </c>
      <c r="BP22" s="4"/>
      <c r="BQ22" s="2">
        <v>130578434</v>
      </c>
      <c r="BR22" s="4">
        <v>57.857840278897811</v>
      </c>
      <c r="BS22" s="2">
        <v>59607</v>
      </c>
      <c r="BT22" s="4">
        <v>93.475999999999999</v>
      </c>
      <c r="BU22" s="4"/>
      <c r="BV22" s="4">
        <v>64.8</v>
      </c>
      <c r="BW22" s="4">
        <v>45.2</v>
      </c>
      <c r="BX22" s="4">
        <v>55</v>
      </c>
      <c r="BY22" s="4">
        <v>47.49</v>
      </c>
      <c r="BZ22" s="4">
        <v>11.4</v>
      </c>
      <c r="CA22" s="4">
        <v>14914.33</v>
      </c>
      <c r="CB22" s="4"/>
      <c r="CC22" s="14">
        <v>93</v>
      </c>
      <c r="CD22" s="32">
        <v>58</v>
      </c>
      <c r="CE22" s="4"/>
      <c r="CF22" s="2">
        <v>2053</v>
      </c>
      <c r="CG22" s="2">
        <v>1161627</v>
      </c>
      <c r="CH22" s="4">
        <v>90.966128520561966</v>
      </c>
      <c r="CI22" s="8">
        <v>0.5147039014854109</v>
      </c>
      <c r="CJ22" s="8"/>
      <c r="CK22" s="3">
        <v>14.232190052891447</v>
      </c>
      <c r="CL22" s="3">
        <v>0</v>
      </c>
      <c r="CM22" s="3">
        <v>0</v>
      </c>
      <c r="CN22" s="28">
        <v>18.118638830477277</v>
      </c>
      <c r="CO22" s="28">
        <v>3.7849553292734379</v>
      </c>
      <c r="CP22" s="28">
        <v>4.811449452249204</v>
      </c>
      <c r="CQ22" s="28">
        <v>8.9686779279449826</v>
      </c>
      <c r="CR22" s="28">
        <v>13.383816005956998</v>
      </c>
      <c r="CS22" s="28">
        <v>2.6910560749446089</v>
      </c>
      <c r="CT22" s="28">
        <v>16.64077530416186</v>
      </c>
      <c r="CU22" s="28">
        <v>13.613138057337972</v>
      </c>
      <c r="CV22" s="28">
        <v>19.704599853056191</v>
      </c>
      <c r="CW22" s="28">
        <v>9.970180039226749</v>
      </c>
      <c r="CX22" s="28">
        <v>20.097328821741282</v>
      </c>
      <c r="CY22" s="28">
        <v>33.01994805523848</v>
      </c>
      <c r="CZ22" s="28">
        <v>0</v>
      </c>
      <c r="DA22" s="28">
        <v>0</v>
      </c>
      <c r="DB22" s="28">
        <v>1.512196356182453</v>
      </c>
      <c r="DC22" s="28">
        <v>3.7849553292734379</v>
      </c>
      <c r="DD22" s="28"/>
      <c r="DE22" s="3">
        <v>208.9</v>
      </c>
      <c r="DF22" s="3">
        <v>243.4</v>
      </c>
      <c r="DG22" s="35">
        <v>263</v>
      </c>
      <c r="DH22" s="3">
        <v>255.3</v>
      </c>
      <c r="DI22" s="1">
        <v>0.20570342205323189</v>
      </c>
      <c r="DJ22" s="1">
        <v>4.3999999999999997E-2</v>
      </c>
      <c r="DK22" s="28"/>
      <c r="DL22" t="s">
        <v>298</v>
      </c>
      <c r="DM22">
        <v>72</v>
      </c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</row>
    <row r="23" spans="1:151" x14ac:dyDescent="0.3">
      <c r="A23" t="s">
        <v>122</v>
      </c>
      <c r="B23" t="s">
        <v>351</v>
      </c>
      <c r="C23" t="s">
        <v>34</v>
      </c>
      <c r="D23" s="2"/>
      <c r="E23" s="2"/>
      <c r="F23" s="2"/>
      <c r="H23" s="2">
        <v>2088251</v>
      </c>
      <c r="I23" s="12">
        <v>5.3E-3</v>
      </c>
      <c r="K23" s="2">
        <v>608358</v>
      </c>
      <c r="L23" s="2">
        <v>454238</v>
      </c>
      <c r="M23" s="2">
        <f>Table11132[[#This Row],[Sum of Biden]]+Table11132[[#This Row],[Sum of Trump]]</f>
        <v>1062596</v>
      </c>
      <c r="N23" s="2">
        <v>1075462</v>
      </c>
      <c r="O23" s="1">
        <f>Table11132[[#This Row],[Total with Other]]/Table11132[[#This Row],[Sum of Population]]</f>
        <v>0.51500609840483735</v>
      </c>
      <c r="P23" s="1">
        <f>Table11132[[#This Row],[Total with Other]]/(Table11132[[#This Row],[18+]]*Table11132[[#This Row],[Sum of Population]])</f>
        <v>0.65243216255386316</v>
      </c>
      <c r="Q23" s="1">
        <f>Table11132[[#This Row],[Sum of Biden]]/Table11132[[#This Row],[2 Party Vote]]</f>
        <v>0.5725205063824822</v>
      </c>
      <c r="R23" s="1">
        <f>Table11132[[#This Row],[Sum of Trump]]/Table11132[[#This Row],[2 Party Vote]]</f>
        <v>0.42747949361751786</v>
      </c>
      <c r="S23" s="1">
        <f>Table11132[[#This Row],[Trump %]]-Table11132[[#This Row],[Biden %]]</f>
        <v>-0.14504101276496434</v>
      </c>
      <c r="T23" s="1">
        <v>-8.0299999999999996E-2</v>
      </c>
      <c r="V23" s="1">
        <v>0.67422115444934538</v>
      </c>
      <c r="W23" s="1">
        <v>6.4102447454831818E-2</v>
      </c>
      <c r="X23" s="1">
        <v>0.19264638206805598</v>
      </c>
      <c r="Y23" s="1">
        <v>2.5577863963671035E-2</v>
      </c>
      <c r="Z23" s="1">
        <v>1.3374828983680601E-3</v>
      </c>
      <c r="AA23" s="1">
        <v>1.7861837489841978E-4</v>
      </c>
      <c r="AB23" s="1">
        <v>3.9161958979069085E-3</v>
      </c>
      <c r="AC23" s="1">
        <v>3.8019854892922353E-2</v>
      </c>
      <c r="AD2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1.4600937170099111</v>
      </c>
      <c r="AE2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1.4576764650299325</v>
      </c>
      <c r="AF23" s="4"/>
      <c r="AG23" s="1">
        <v>5.4321056233182695E-2</v>
      </c>
      <c r="AH23" s="1">
        <v>0.10573106393819517</v>
      </c>
      <c r="AI23" s="1">
        <v>5.05844364494498E-2</v>
      </c>
      <c r="AJ23" s="1">
        <f>SUM(Table11132[[#This Row],[0 to 5]:[14 to 17]])</f>
        <v>0.21063655662082767</v>
      </c>
      <c r="AK23" s="1">
        <v>0.7893634433791723</v>
      </c>
      <c r="AL23" s="1">
        <v>8.253509755292826E-2</v>
      </c>
      <c r="AM23" s="1">
        <v>0.24954902451860433</v>
      </c>
      <c r="AN23" s="1">
        <v>0.26919704575743048</v>
      </c>
      <c r="AO23" s="1">
        <v>0.18808227555020923</v>
      </c>
      <c r="AP23" s="38">
        <v>41.2</v>
      </c>
      <c r="AR23" s="2">
        <v>129863</v>
      </c>
      <c r="AS23" s="2">
        <v>415617</v>
      </c>
      <c r="AT23" s="2">
        <v>439194</v>
      </c>
      <c r="AU23" s="2">
        <v>460978</v>
      </c>
      <c r="AV23" s="2">
        <f>SUM(Table11132[[#This Row],[Sum of Less than a high school diploma]:[Sum of Bachelor''s degree or higher]])</f>
        <v>1445652</v>
      </c>
      <c r="AW23" s="1">
        <f>Table11132[[#This Row],[Sum of Less than a high school diploma]]/Table11132[[#This Row],[Sum]]</f>
        <v>8.9830055919405224E-2</v>
      </c>
      <c r="AX23" s="1">
        <f>Table11132[[#This Row],[Sum of High school diploma only]]/Table11132[[#This Row],[Sum]]</f>
        <v>0.28749450075121813</v>
      </c>
      <c r="AY23" s="1">
        <f>Table11132[[#This Row],[Sum of Some college or associate''s degree]]/Table11132[[#This Row],[Sum]]</f>
        <v>0.30380340496883068</v>
      </c>
      <c r="AZ23" s="1">
        <f>Table11132[[#This Row],[Sum of Bachelor''s degree or higher]]/Table11132[[#This Row],[Sum]]</f>
        <v>0.31887203836054595</v>
      </c>
      <c r="BA2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2.8517174257705173</v>
      </c>
      <c r="BB23" s="4"/>
      <c r="BC23" s="2">
        <v>977536</v>
      </c>
      <c r="BD23" s="8">
        <v>0.46811231025389188</v>
      </c>
      <c r="BE23" s="7">
        <v>5.2</v>
      </c>
      <c r="BF23" s="7">
        <v>24.8</v>
      </c>
      <c r="BG23" s="4">
        <v>87.2</v>
      </c>
      <c r="BH23" s="4">
        <v>79.7</v>
      </c>
      <c r="BI23" s="4">
        <v>7.4</v>
      </c>
      <c r="BJ23" s="4">
        <v>2.8</v>
      </c>
      <c r="BK23" s="4">
        <v>2.1</v>
      </c>
      <c r="BL23" s="4">
        <v>0.3</v>
      </c>
      <c r="BM23" s="4">
        <v>1.1000000000000001</v>
      </c>
      <c r="BN23" s="7">
        <v>6.6</v>
      </c>
      <c r="BO23" s="7">
        <v>24.8</v>
      </c>
      <c r="BP23" s="4"/>
      <c r="BQ23" s="2">
        <v>114297702</v>
      </c>
      <c r="BR23" s="4">
        <v>54.733699157811969</v>
      </c>
      <c r="BS23" s="2">
        <v>58846</v>
      </c>
      <c r="BT23" s="4">
        <v>93.003</v>
      </c>
      <c r="BU23" s="4"/>
      <c r="BV23" s="4">
        <v>60.7</v>
      </c>
      <c r="BW23" s="4">
        <v>44</v>
      </c>
      <c r="BX23" s="4">
        <v>52.4</v>
      </c>
      <c r="BY23" s="4">
        <v>41.03</v>
      </c>
      <c r="BZ23" s="4">
        <v>63.8</v>
      </c>
      <c r="CA23" s="4">
        <v>13989</v>
      </c>
      <c r="CB23" s="4"/>
      <c r="CC23" s="14">
        <v>67</v>
      </c>
      <c r="CD23" s="32">
        <v>39</v>
      </c>
      <c r="CE23" s="4"/>
      <c r="CF23" s="2">
        <v>1773</v>
      </c>
      <c r="CG23" s="2">
        <v>1160115</v>
      </c>
      <c r="CH23" s="4">
        <v>84.903586781474075</v>
      </c>
      <c r="CI23" s="8">
        <v>0.5555438498532983</v>
      </c>
      <c r="CJ23" s="8"/>
      <c r="CK23" s="3">
        <v>18.159917790233848</v>
      </c>
      <c r="CL23" s="3">
        <v>0</v>
      </c>
      <c r="CM23" s="3">
        <v>0</v>
      </c>
      <c r="CN23" s="28">
        <v>46.297615979204032</v>
      </c>
      <c r="CO23" s="28">
        <v>0</v>
      </c>
      <c r="CP23" s="28">
        <v>6.9596268745296204</v>
      </c>
      <c r="CQ23" s="28">
        <v>11.408403611398764</v>
      </c>
      <c r="CR23" s="28">
        <v>18.845415718097307</v>
      </c>
      <c r="CS23" s="28">
        <v>5.3851397056444901</v>
      </c>
      <c r="CT23" s="28">
        <v>15.039877188578771</v>
      </c>
      <c r="CU23" s="28">
        <v>9.20265774047032</v>
      </c>
      <c r="CV23" s="28">
        <v>26.426602477151494</v>
      </c>
      <c r="CW23" s="28">
        <v>20.442409526144374</v>
      </c>
      <c r="CX23" s="28">
        <v>19.066662349793649</v>
      </c>
      <c r="CY23" s="28">
        <v>36.815084187865409</v>
      </c>
      <c r="CZ23" s="28">
        <v>0</v>
      </c>
      <c r="DA23" s="28">
        <v>0</v>
      </c>
      <c r="DB23" s="28">
        <v>0.10628376871502425</v>
      </c>
      <c r="DC23" s="28">
        <v>0</v>
      </c>
      <c r="DD23" s="28"/>
      <c r="DE23" s="3">
        <v>179.5</v>
      </c>
      <c r="DF23" s="3">
        <v>198.8</v>
      </c>
      <c r="DG23" s="35">
        <v>215.7</v>
      </c>
      <c r="DH23" s="3">
        <v>208.7</v>
      </c>
      <c r="DI23" s="1">
        <v>0.16782568382012053</v>
      </c>
      <c r="DJ23" s="1">
        <v>6.6000000000000003E-2</v>
      </c>
      <c r="DK23" s="28"/>
      <c r="DL23" t="s">
        <v>298</v>
      </c>
      <c r="DM23">
        <v>70</v>
      </c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</row>
    <row r="24" spans="1:151" x14ac:dyDescent="0.3">
      <c r="A24" t="s">
        <v>124</v>
      </c>
      <c r="B24" t="s">
        <v>352</v>
      </c>
      <c r="C24" t="s">
        <v>27</v>
      </c>
      <c r="D24" s="2"/>
      <c r="E24" s="2"/>
      <c r="F24" s="2"/>
      <c r="H24" s="2">
        <v>755105</v>
      </c>
      <c r="I24" s="12">
        <v>0.1696</v>
      </c>
      <c r="K24" s="2">
        <v>167219</v>
      </c>
      <c r="L24" s="2">
        <v>214069</v>
      </c>
      <c r="M24" s="2">
        <f>Table11132[[#This Row],[Sum of Biden]]+Table11132[[#This Row],[Sum of Trump]]</f>
        <v>381288</v>
      </c>
      <c r="N24" s="2">
        <v>395788</v>
      </c>
      <c r="O24" s="1">
        <f>Table11132[[#This Row],[Total with Other]]/Table11132[[#This Row],[Sum of Population]]</f>
        <v>0.52414962157580736</v>
      </c>
      <c r="P24" s="1">
        <f>Table11132[[#This Row],[Total with Other]]/(Table11132[[#This Row],[18+]]*Table11132[[#This Row],[Sum of Population]])</f>
        <v>0.68622174754318921</v>
      </c>
      <c r="Q24" s="1">
        <f>Table11132[[#This Row],[Sum of Biden]]/Table11132[[#This Row],[2 Party Vote]]</f>
        <v>0.43856350055601018</v>
      </c>
      <c r="R24" s="1">
        <f>Table11132[[#This Row],[Sum of Trump]]/Table11132[[#This Row],[2 Party Vote]]</f>
        <v>0.56143649944398988</v>
      </c>
      <c r="S24" s="1">
        <f>Table11132[[#This Row],[Trump %]]-Table11132[[#This Row],[Biden %]]</f>
        <v>0.1228729988879797</v>
      </c>
      <c r="T24" s="1">
        <v>0.13500000000000001</v>
      </c>
      <c r="V24" s="1">
        <v>0.66414737023327886</v>
      </c>
      <c r="W24" s="1">
        <v>0.17441283000377431</v>
      </c>
      <c r="X24" s="1">
        <v>5.4152733725773235E-2</v>
      </c>
      <c r="Y24" s="1">
        <v>2.8909886704498049E-2</v>
      </c>
      <c r="Z24" s="1">
        <v>5.2151687513657041E-3</v>
      </c>
      <c r="AA24" s="1">
        <v>3.6577694492818881E-3</v>
      </c>
      <c r="AB24" s="1">
        <v>6.2865429311155406E-3</v>
      </c>
      <c r="AC24" s="1">
        <v>6.3217698200912456E-2</v>
      </c>
      <c r="AD2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1.4463361665797143</v>
      </c>
      <c r="AE2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1.4488424639647723</v>
      </c>
      <c r="AF24" s="4"/>
      <c r="AG24" s="1">
        <v>6.3001834182001185E-2</v>
      </c>
      <c r="AH24" s="1">
        <v>0.12004158362082094</v>
      </c>
      <c r="AI24" s="1">
        <v>5.3136980949669253E-2</v>
      </c>
      <c r="AJ24" s="1">
        <f>SUM(Table11132[[#This Row],[0 to 5]:[14 to 17]])</f>
        <v>0.23618039875249139</v>
      </c>
      <c r="AK24" s="1">
        <v>0.76381960124750858</v>
      </c>
      <c r="AL24" s="1">
        <v>0.10447023923825163</v>
      </c>
      <c r="AM24" s="1">
        <v>0.29007224160878287</v>
      </c>
      <c r="AN24" s="1">
        <v>0.2346998099602042</v>
      </c>
      <c r="AO24" s="1">
        <v>0.13457731044026991</v>
      </c>
      <c r="AP24" s="38">
        <v>35.1</v>
      </c>
      <c r="AR24" s="2">
        <v>26190</v>
      </c>
      <c r="AS24" s="2">
        <v>97202</v>
      </c>
      <c r="AT24" s="2">
        <v>172378</v>
      </c>
      <c r="AU24" s="2">
        <v>185818</v>
      </c>
      <c r="AV24" s="2">
        <f>SUM(Table11132[[#This Row],[Sum of Less than a high school diploma]:[Sum of Bachelor''s degree or higher]])</f>
        <v>481588</v>
      </c>
      <c r="AW24" s="1">
        <f>Table11132[[#This Row],[Sum of Less than a high school diploma]]/Table11132[[#This Row],[Sum]]</f>
        <v>5.438258428366155E-2</v>
      </c>
      <c r="AX24" s="1">
        <f>Table11132[[#This Row],[Sum of High school diploma only]]/Table11132[[#This Row],[Sum]]</f>
        <v>0.20183642449562697</v>
      </c>
      <c r="AY24" s="1">
        <f>Table11132[[#This Row],[Sum of Some college or associate''s degree]]/Table11132[[#This Row],[Sum]]</f>
        <v>0.3579366595513177</v>
      </c>
      <c r="AZ24" s="1">
        <f>Table11132[[#This Row],[Sum of Bachelor''s degree or higher]]/Table11132[[#This Row],[Sum]]</f>
        <v>0.38584433166939375</v>
      </c>
      <c r="BA2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3.0752427386064438</v>
      </c>
      <c r="BB24" s="4"/>
      <c r="BC24" s="2">
        <v>364920</v>
      </c>
      <c r="BD24" s="8">
        <v>0.48327053853437602</v>
      </c>
      <c r="BE24" s="7">
        <v>4.5</v>
      </c>
      <c r="BF24" s="7">
        <v>24.2</v>
      </c>
      <c r="BG24" s="4">
        <v>85.4</v>
      </c>
      <c r="BH24" s="4">
        <v>75.099999999999994</v>
      </c>
      <c r="BI24" s="4">
        <v>10.199999999999999</v>
      </c>
      <c r="BJ24" s="4">
        <v>0.7</v>
      </c>
      <c r="BK24" s="4">
        <v>3.4</v>
      </c>
      <c r="BL24" s="4">
        <v>0.4</v>
      </c>
      <c r="BM24" s="4">
        <v>1</v>
      </c>
      <c r="BN24" s="7">
        <v>9.1999999999999993</v>
      </c>
      <c r="BO24" s="7">
        <v>24.2</v>
      </c>
      <c r="BP24" s="4"/>
      <c r="BQ24" s="2">
        <v>34003714</v>
      </c>
      <c r="BR24" s="4">
        <v>45.031769091715724</v>
      </c>
      <c r="BS24" s="2">
        <v>54166</v>
      </c>
      <c r="BT24" s="4">
        <v>97.918000000000006</v>
      </c>
      <c r="BU24" s="4"/>
      <c r="BV24" s="4">
        <v>64.099999999999994</v>
      </c>
      <c r="BW24" s="4">
        <v>36.799999999999997</v>
      </c>
      <c r="BX24" s="4">
        <v>50.4</v>
      </c>
      <c r="BY24" s="4">
        <v>15.91</v>
      </c>
      <c r="BZ24" s="4">
        <v>32.5</v>
      </c>
      <c r="CA24" s="4">
        <v>17638.55</v>
      </c>
      <c r="CB24" s="4"/>
      <c r="CC24" s="14">
        <v>96</v>
      </c>
      <c r="CD24" s="32">
        <v>60</v>
      </c>
      <c r="CE24" s="4"/>
      <c r="CF24" s="2">
        <v>485</v>
      </c>
      <c r="CG24" s="2">
        <v>323556</v>
      </c>
      <c r="CH24" s="4">
        <v>64.229478019613168</v>
      </c>
      <c r="CI24" s="8">
        <v>0.42849140185801976</v>
      </c>
      <c r="CJ24" s="8"/>
      <c r="CK24" s="3">
        <v>16.592501826518355</v>
      </c>
      <c r="CL24" s="3">
        <v>0.94201489677611072</v>
      </c>
      <c r="CM24" s="3">
        <v>0</v>
      </c>
      <c r="CN24" s="28">
        <v>35.883324598866146</v>
      </c>
      <c r="CO24" s="28">
        <v>5.4674514698409196</v>
      </c>
      <c r="CP24" s="28">
        <v>4.36833028974812</v>
      </c>
      <c r="CQ24" s="28">
        <v>31.339453856627902</v>
      </c>
      <c r="CR24" s="28">
        <v>0</v>
      </c>
      <c r="CS24" s="28">
        <v>0</v>
      </c>
      <c r="CT24" s="28">
        <v>13.802527594375512</v>
      </c>
      <c r="CU24" s="28">
        <v>6.7684203319694083</v>
      </c>
      <c r="CV24" s="28">
        <v>36.826600367459264</v>
      </c>
      <c r="CW24" s="28">
        <v>14.183011975089499</v>
      </c>
      <c r="CX24" s="28">
        <v>12.992495923546343</v>
      </c>
      <c r="CY24" s="28">
        <v>30.598684798952419</v>
      </c>
      <c r="CZ24" s="28">
        <v>0</v>
      </c>
      <c r="DA24" s="28">
        <v>0</v>
      </c>
      <c r="DB24" s="28">
        <v>20.418234697738949</v>
      </c>
      <c r="DC24" s="28">
        <v>5.4674514698409196</v>
      </c>
      <c r="DD24" s="28"/>
      <c r="DE24" s="3">
        <v>361.7</v>
      </c>
      <c r="DF24" s="3">
        <v>432.9</v>
      </c>
      <c r="DG24" s="35">
        <v>463.4</v>
      </c>
      <c r="DH24" s="3">
        <v>443.4</v>
      </c>
      <c r="DI24" s="1">
        <v>0.21946482520500643</v>
      </c>
      <c r="DJ24" s="1">
        <v>2E-3</v>
      </c>
      <c r="DK24" s="28"/>
      <c r="DL24" t="s">
        <v>298</v>
      </c>
      <c r="DM24">
        <v>69</v>
      </c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</row>
    <row r="25" spans="1:151" x14ac:dyDescent="0.3">
      <c r="A25" t="s">
        <v>63</v>
      </c>
      <c r="B25" t="s">
        <v>353</v>
      </c>
      <c r="C25" t="s">
        <v>30</v>
      </c>
      <c r="D25" s="2"/>
      <c r="E25" s="2"/>
      <c r="F25" s="2"/>
      <c r="H25" s="2">
        <v>829470</v>
      </c>
      <c r="I25" s="12">
        <v>8.0600000000000005E-2</v>
      </c>
      <c r="K25" s="2">
        <v>208820</v>
      </c>
      <c r="L25" s="2">
        <v>186741</v>
      </c>
      <c r="M25" s="2">
        <f>Table11132[[#This Row],[Sum of Biden]]+Table11132[[#This Row],[Sum of Trump]]</f>
        <v>395561</v>
      </c>
      <c r="N25" s="2">
        <v>401720</v>
      </c>
      <c r="O25" s="1">
        <f>Table11132[[#This Row],[Total with Other]]/Table11132[[#This Row],[Sum of Population]]</f>
        <v>0.4843092577187843</v>
      </c>
      <c r="P25" s="1">
        <f>Table11132[[#This Row],[Total with Other]]/(Table11132[[#This Row],[18+]]*Table11132[[#This Row],[Sum of Population]])</f>
        <v>0.62240194597442033</v>
      </c>
      <c r="Q25" s="1">
        <f>Table11132[[#This Row],[Sum of Biden]]/Table11132[[#This Row],[2 Party Vote]]</f>
        <v>0.52790846418125148</v>
      </c>
      <c r="R25" s="1">
        <f>Table11132[[#This Row],[Sum of Trump]]/Table11132[[#This Row],[2 Party Vote]]</f>
        <v>0.47209153581874858</v>
      </c>
      <c r="S25" s="1">
        <f>Table11132[[#This Row],[Trump %]]-Table11132[[#This Row],[Biden %]]</f>
        <v>-5.5816928362502904E-2</v>
      </c>
      <c r="T25" s="1">
        <v>-0.1168</v>
      </c>
      <c r="V25" s="1">
        <v>0.54545553184563633</v>
      </c>
      <c r="W25" s="1">
        <v>6.6644966062666525E-2</v>
      </c>
      <c r="X25" s="1">
        <v>0.32092299902347282</v>
      </c>
      <c r="Y25" s="1">
        <v>2.2368500367704679E-2</v>
      </c>
      <c r="Z25" s="1">
        <v>2.5293259551279735E-3</v>
      </c>
      <c r="AA25" s="1">
        <v>7.8845527867192307E-4</v>
      </c>
      <c r="AB25" s="1">
        <v>4.00617261624893E-3</v>
      </c>
      <c r="AC25" s="1">
        <v>3.7284048850470784E-2</v>
      </c>
      <c r="AD2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1.5499328809863484</v>
      </c>
      <c r="AE2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1.5492214210333544</v>
      </c>
      <c r="AF25" s="4"/>
      <c r="AG25" s="1">
        <v>5.6092444573040613E-2</v>
      </c>
      <c r="AH25" s="1">
        <v>0.11325906904408839</v>
      </c>
      <c r="AI25" s="1">
        <v>5.2519078447683464E-2</v>
      </c>
      <c r="AJ25" s="1">
        <f>SUM(Table11132[[#This Row],[0 to 5]:[14 to 17]])</f>
        <v>0.22187059206481247</v>
      </c>
      <c r="AK25" s="1">
        <v>0.77812940793518748</v>
      </c>
      <c r="AL25" s="1">
        <v>0.11081895668318324</v>
      </c>
      <c r="AM25" s="1">
        <v>0.26312585144730971</v>
      </c>
      <c r="AN25" s="1">
        <v>0.25108924976189617</v>
      </c>
      <c r="AO25" s="1">
        <v>0.15309535004279842</v>
      </c>
      <c r="AP25" s="38">
        <v>37.299999999999997</v>
      </c>
      <c r="AR25" s="2">
        <v>54441</v>
      </c>
      <c r="AS25" s="2">
        <v>146402</v>
      </c>
      <c r="AT25" s="2">
        <v>170202</v>
      </c>
      <c r="AU25" s="2">
        <v>182541</v>
      </c>
      <c r="AV25" s="2">
        <f>SUM(Table11132[[#This Row],[Sum of Less than a high school diploma]:[Sum of Bachelor''s degree or higher]])</f>
        <v>553586</v>
      </c>
      <c r="AW25" s="1">
        <f>Table11132[[#This Row],[Sum of Less than a high school diploma]]/Table11132[[#This Row],[Sum]]</f>
        <v>9.8342443631161194E-2</v>
      </c>
      <c r="AX25" s="1">
        <f>Table11132[[#This Row],[Sum of High school diploma only]]/Table11132[[#This Row],[Sum]]</f>
        <v>0.26446116773184292</v>
      </c>
      <c r="AY25" s="1">
        <f>Table11132[[#This Row],[Sum of Some college or associate''s degree]]/Table11132[[#This Row],[Sum]]</f>
        <v>0.30745358444758358</v>
      </c>
      <c r="AZ25" s="1">
        <f>Table11132[[#This Row],[Sum of Bachelor''s degree or higher]]/Table11132[[#This Row],[Sum]]</f>
        <v>0.32974280418941232</v>
      </c>
      <c r="BA2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2.8685967491952473</v>
      </c>
      <c r="BB25" s="4"/>
      <c r="BC25" s="2">
        <v>399428</v>
      </c>
      <c r="BD25" s="8">
        <v>0.48154604747609919</v>
      </c>
      <c r="BE25" s="7">
        <v>5.0999999999999996</v>
      </c>
      <c r="BF25" s="7">
        <v>24.5</v>
      </c>
      <c r="BG25" s="4">
        <v>87.9</v>
      </c>
      <c r="BH25" s="4">
        <v>79.5</v>
      </c>
      <c r="BI25" s="4">
        <v>8.4</v>
      </c>
      <c r="BJ25" s="4">
        <v>0.6</v>
      </c>
      <c r="BK25" s="4">
        <v>4.4000000000000004</v>
      </c>
      <c r="BL25" s="4">
        <v>0.1</v>
      </c>
      <c r="BM25" s="4">
        <v>1.6</v>
      </c>
      <c r="BN25" s="7">
        <v>5.2</v>
      </c>
      <c r="BO25" s="7">
        <v>24.5</v>
      </c>
      <c r="BP25" s="4"/>
      <c r="BQ25" s="2">
        <v>37848198</v>
      </c>
      <c r="BR25" s="4">
        <v>45.629375384281531</v>
      </c>
      <c r="BS25" s="2">
        <v>48971</v>
      </c>
      <c r="BT25" s="4">
        <v>91.31</v>
      </c>
      <c r="BU25" s="4"/>
      <c r="BV25" s="4">
        <v>75.599999999999994</v>
      </c>
      <c r="BW25" s="4">
        <v>52.9</v>
      </c>
      <c r="BX25" s="4">
        <v>64.3</v>
      </c>
      <c r="BY25" s="4">
        <v>45.24</v>
      </c>
      <c r="BZ25" s="4">
        <v>1.2</v>
      </c>
      <c r="CA25" s="4">
        <v>17280.37</v>
      </c>
      <c r="CB25" s="4"/>
      <c r="CC25" s="14">
        <v>153</v>
      </c>
      <c r="CD25" s="32">
        <v>80</v>
      </c>
      <c r="CE25" s="4"/>
      <c r="CF25" s="2">
        <v>1127</v>
      </c>
      <c r="CG25" s="2">
        <v>452235</v>
      </c>
      <c r="CH25" s="4">
        <v>135.86989282312803</v>
      </c>
      <c r="CI25" s="8">
        <v>0.54520959166696803</v>
      </c>
      <c r="CJ25" s="8"/>
      <c r="CK25" s="3">
        <v>15.25176170124965</v>
      </c>
      <c r="CL25" s="3">
        <v>0</v>
      </c>
      <c r="CM25" s="3">
        <v>0</v>
      </c>
      <c r="CN25" s="28">
        <v>0</v>
      </c>
      <c r="CO25" s="28">
        <v>4.309009290495573</v>
      </c>
      <c r="CP25" s="28">
        <v>7.8396179391824248</v>
      </c>
      <c r="CQ25" s="28">
        <v>7.9319467809148669</v>
      </c>
      <c r="CR25" s="28">
        <v>14.296733296704073</v>
      </c>
      <c r="CS25" s="28">
        <v>15.780496775072139</v>
      </c>
      <c r="CT25" s="28">
        <v>30.949332533640437</v>
      </c>
      <c r="CU25" s="28">
        <v>9.8627967037825517</v>
      </c>
      <c r="CV25" s="28">
        <v>19.006788423685734</v>
      </c>
      <c r="CW25" s="28">
        <v>12.820950122271592</v>
      </c>
      <c r="CX25" s="28">
        <v>18.417197581214499</v>
      </c>
      <c r="CY25" s="28">
        <v>25.115544533863588</v>
      </c>
      <c r="CZ25" s="28">
        <v>0</v>
      </c>
      <c r="DA25" s="28">
        <v>0</v>
      </c>
      <c r="DB25" s="28">
        <v>4.8093710439770252</v>
      </c>
      <c r="DC25" s="28">
        <v>4.309009290495573</v>
      </c>
      <c r="DD25" s="28"/>
      <c r="DE25" s="3">
        <v>202.9</v>
      </c>
      <c r="DF25" s="3">
        <v>233.2</v>
      </c>
      <c r="DG25" s="35">
        <v>269.89999999999998</v>
      </c>
      <c r="DH25" s="3">
        <v>264</v>
      </c>
      <c r="DI25" s="1">
        <v>0.24824008892182281</v>
      </c>
      <c r="DJ25" s="1">
        <v>9.4E-2</v>
      </c>
      <c r="DK25" s="28"/>
      <c r="DL25" t="s">
        <v>298</v>
      </c>
      <c r="DM25">
        <v>79</v>
      </c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</row>
    <row r="26" spans="1:151" x14ac:dyDescent="0.3">
      <c r="A26" t="s">
        <v>37</v>
      </c>
      <c r="B26" t="s">
        <v>354</v>
      </c>
      <c r="C26" t="s">
        <v>34</v>
      </c>
      <c r="D26" s="2"/>
      <c r="E26" s="2"/>
      <c r="F26" s="2"/>
      <c r="H26" s="2">
        <v>2138926</v>
      </c>
      <c r="I26" s="12">
        <v>0.1246</v>
      </c>
      <c r="K26" s="2">
        <v>567327</v>
      </c>
      <c r="L26" s="2">
        <v>480172</v>
      </c>
      <c r="M26" s="2">
        <f>Table11132[[#This Row],[Sum of Biden]]+Table11132[[#This Row],[Sum of Trump]]</f>
        <v>1047499</v>
      </c>
      <c r="N26" s="2">
        <v>1064695</v>
      </c>
      <c r="O26" s="1">
        <f>Table11132[[#This Row],[Total with Other]]/Table11132[[#This Row],[Sum of Population]]</f>
        <v>0.49777084387211151</v>
      </c>
      <c r="P26" s="1">
        <f>Table11132[[#This Row],[Total with Other]]/(Table11132[[#This Row],[18+]]*Table11132[[#This Row],[Sum of Population]])</f>
        <v>0.65147130900028327</v>
      </c>
      <c r="Q26" s="1">
        <f>Table11132[[#This Row],[Sum of Biden]]/Table11132[[#This Row],[2 Party Vote]]</f>
        <v>0.54160147169591566</v>
      </c>
      <c r="R26" s="1">
        <f>Table11132[[#This Row],[Sum of Trump]]/Table11132[[#This Row],[2 Party Vote]]</f>
        <v>0.45839852830408429</v>
      </c>
      <c r="S26" s="1">
        <f>Table11132[[#This Row],[Trump %]]-Table11132[[#This Row],[Biden %]]</f>
        <v>-8.3202943391831374E-2</v>
      </c>
      <c r="T26" s="1">
        <v>-8.0299999999999996E-2</v>
      </c>
      <c r="V26" s="1">
        <v>0.69145356127327451</v>
      </c>
      <c r="W26" s="1">
        <v>5.1879775176887841E-2</v>
      </c>
      <c r="X26" s="1">
        <v>0.15460375908282942</v>
      </c>
      <c r="Y26" s="1">
        <v>4.8975046355039867E-2</v>
      </c>
      <c r="Z26" s="1">
        <v>1.6611140357356917E-3</v>
      </c>
      <c r="AA26" s="1">
        <v>2.8191718647582948E-4</v>
      </c>
      <c r="AB26" s="1">
        <v>4.7210609436698601E-3</v>
      </c>
      <c r="AC26" s="1">
        <v>4.6423765946086964E-2</v>
      </c>
      <c r="AD2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1.4398068189672859</v>
      </c>
      <c r="AE2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1.4370036620522539</v>
      </c>
      <c r="AF26" s="4"/>
      <c r="AG26" s="1">
        <v>6.4291611771515239E-2</v>
      </c>
      <c r="AH26" s="1">
        <v>0.11946462850982222</v>
      </c>
      <c r="AI26" s="1">
        <v>5.2171977899188655E-2</v>
      </c>
      <c r="AJ26" s="1">
        <f>SUM(Table11132[[#This Row],[0 to 5]:[14 to 17]])</f>
        <v>0.23592821818052612</v>
      </c>
      <c r="AK26" s="1">
        <v>0.76407178181947388</v>
      </c>
      <c r="AL26" s="1">
        <v>8.9900258353958956E-2</v>
      </c>
      <c r="AM26" s="1">
        <v>0.29214474928071377</v>
      </c>
      <c r="AN26" s="1">
        <v>0.24662798058464855</v>
      </c>
      <c r="AO26" s="1">
        <v>0.13539879360015261</v>
      </c>
      <c r="AP26" s="38">
        <v>36.299999999999997</v>
      </c>
      <c r="AR26" s="2">
        <v>117708</v>
      </c>
      <c r="AS26" s="2">
        <v>386734</v>
      </c>
      <c r="AT26" s="2">
        <v>381834</v>
      </c>
      <c r="AU26" s="2">
        <v>527788</v>
      </c>
      <c r="AV26" s="2">
        <f>SUM(Table11132[[#This Row],[Sum of Less than a high school diploma]:[Sum of Bachelor''s degree or higher]])</f>
        <v>1414064</v>
      </c>
      <c r="AW26" s="1">
        <f>Table11132[[#This Row],[Sum of Less than a high school diploma]]/Table11132[[#This Row],[Sum]]</f>
        <v>8.3240928274816411E-2</v>
      </c>
      <c r="AX26" s="1">
        <f>Table11132[[#This Row],[Sum of High school diploma only]]/Table11132[[#This Row],[Sum]]</f>
        <v>0.2734911574016452</v>
      </c>
      <c r="AY26" s="1">
        <f>Table11132[[#This Row],[Sum of Some college or associate''s degree]]/Table11132[[#This Row],[Sum]]</f>
        <v>0.27002596770726078</v>
      </c>
      <c r="AZ26" s="1">
        <f>Table11132[[#This Row],[Sum of Bachelor''s degree or higher]]/Table11132[[#This Row],[Sum]]</f>
        <v>0.37324194661627763</v>
      </c>
      <c r="BA2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2.9332689326649999</v>
      </c>
      <c r="BB26" s="4"/>
      <c r="BC26" s="2">
        <v>1050158</v>
      </c>
      <c r="BD26" s="8">
        <v>0.49097444231357235</v>
      </c>
      <c r="BE26" s="7">
        <v>4</v>
      </c>
      <c r="BF26" s="7">
        <v>24.1</v>
      </c>
      <c r="BG26" s="4">
        <v>87.1</v>
      </c>
      <c r="BH26" s="4">
        <v>80</v>
      </c>
      <c r="BI26" s="4">
        <v>7.1</v>
      </c>
      <c r="BJ26" s="4">
        <v>1.5</v>
      </c>
      <c r="BK26" s="4">
        <v>2.2000000000000002</v>
      </c>
      <c r="BL26" s="4">
        <v>0.3</v>
      </c>
      <c r="BM26" s="4">
        <v>1</v>
      </c>
      <c r="BN26" s="7">
        <v>8</v>
      </c>
      <c r="BO26" s="7">
        <v>24.1</v>
      </c>
      <c r="BP26" s="4"/>
      <c r="BQ26" s="2">
        <v>117134101</v>
      </c>
      <c r="BR26" s="4">
        <v>54.763045098334395</v>
      </c>
      <c r="BS26" s="2">
        <v>56252</v>
      </c>
      <c r="BT26" s="4">
        <v>94.23</v>
      </c>
      <c r="BU26" s="4"/>
      <c r="BV26" s="4">
        <v>63</v>
      </c>
      <c r="BW26" s="4">
        <v>44</v>
      </c>
      <c r="BX26" s="4">
        <v>53.5</v>
      </c>
      <c r="BY26" s="4">
        <v>41.57</v>
      </c>
      <c r="BZ26" s="4">
        <v>28.2</v>
      </c>
      <c r="CA26" s="4">
        <v>14601.45</v>
      </c>
      <c r="CB26" s="4"/>
      <c r="CC26" s="14">
        <v>103</v>
      </c>
      <c r="CD26" s="32">
        <v>65</v>
      </c>
      <c r="CE26" s="4"/>
      <c r="CF26" s="2">
        <v>1913</v>
      </c>
      <c r="CG26" s="2">
        <v>923093</v>
      </c>
      <c r="CH26" s="4">
        <v>89.437409241834459</v>
      </c>
      <c r="CI26" s="8">
        <v>0.43156846005892679</v>
      </c>
      <c r="CJ26" s="8"/>
      <c r="CK26" s="3">
        <v>14.287129354580232</v>
      </c>
      <c r="CL26" s="3">
        <v>0</v>
      </c>
      <c r="CM26" s="3">
        <v>0</v>
      </c>
      <c r="CN26" s="28">
        <v>13.874876688316805</v>
      </c>
      <c r="CO26" s="28">
        <v>0</v>
      </c>
      <c r="CP26" s="28">
        <v>4.8454554054699859</v>
      </c>
      <c r="CQ26" s="28">
        <v>27.039645669462242</v>
      </c>
      <c r="CR26" s="28">
        <v>14.825794070766067</v>
      </c>
      <c r="CS26" s="28">
        <v>3.1751695441283325</v>
      </c>
      <c r="CT26" s="28">
        <v>32.636254195542953</v>
      </c>
      <c r="CU26" s="28">
        <v>6.4765792268127758</v>
      </c>
      <c r="CV26" s="28">
        <v>19.384218401235771</v>
      </c>
      <c r="CW26" s="28">
        <v>13.869360222705369</v>
      </c>
      <c r="CX26" s="28">
        <v>17.489109334648401</v>
      </c>
      <c r="CY26" s="28">
        <v>24.884499817056973</v>
      </c>
      <c r="CZ26" s="28">
        <v>0</v>
      </c>
      <c r="DA26" s="28">
        <v>0</v>
      </c>
      <c r="DB26" s="28">
        <v>0.74624352613442257</v>
      </c>
      <c r="DC26" s="28">
        <v>0</v>
      </c>
      <c r="DD26" s="28"/>
      <c r="DE26" s="3">
        <v>240.8</v>
      </c>
      <c r="DF26" s="3">
        <v>274.10000000000002</v>
      </c>
      <c r="DG26" s="35">
        <v>301.10000000000002</v>
      </c>
      <c r="DH26" s="3">
        <v>286.7</v>
      </c>
      <c r="DI26" s="1">
        <v>0.20026569246097647</v>
      </c>
      <c r="DJ26" s="1">
        <v>5.0999999999999997E-2</v>
      </c>
      <c r="DK26" s="28"/>
      <c r="DL26" t="s">
        <v>297</v>
      </c>
      <c r="DM26">
        <v>58</v>
      </c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</row>
    <row r="27" spans="1:151" x14ac:dyDescent="0.3">
      <c r="A27" t="s">
        <v>171</v>
      </c>
      <c r="B27" t="s">
        <v>355</v>
      </c>
      <c r="C27" t="s">
        <v>16</v>
      </c>
      <c r="D27" s="2"/>
      <c r="E27" s="2"/>
      <c r="F27" s="2"/>
      <c r="H27" s="2">
        <v>7637387</v>
      </c>
      <c r="I27" s="12">
        <v>0.1996</v>
      </c>
      <c r="K27" s="2">
        <v>1535525</v>
      </c>
      <c r="L27" s="2">
        <v>1495550</v>
      </c>
      <c r="M27" s="2">
        <f>Table11132[[#This Row],[Sum of Biden]]+Table11132[[#This Row],[Sum of Trump]]</f>
        <v>3031075</v>
      </c>
      <c r="N27" s="2">
        <v>3081671</v>
      </c>
      <c r="O27" s="1">
        <f>Table11132[[#This Row],[Total with Other]]/Table11132[[#This Row],[Sum of Population]]</f>
        <v>0.40349808121547331</v>
      </c>
      <c r="P27" s="1">
        <f>Table11132[[#This Row],[Total with Other]]/(Table11132[[#This Row],[18+]]*Table11132[[#This Row],[Sum of Population]])</f>
        <v>0.54383213169836864</v>
      </c>
      <c r="Q27" s="1">
        <f>Table11132[[#This Row],[Sum of Biden]]/Table11132[[#This Row],[2 Party Vote]]</f>
        <v>0.50659419512879089</v>
      </c>
      <c r="R27" s="1">
        <f>Table11132[[#This Row],[Sum of Trump]]/Table11132[[#This Row],[2 Party Vote]]</f>
        <v>0.49340580487120905</v>
      </c>
      <c r="S27" s="1">
        <f>Table11132[[#This Row],[Trump %]]-Table11132[[#This Row],[Biden %]]</f>
        <v>-1.3188390257581839E-2</v>
      </c>
      <c r="T27" s="1">
        <v>-5.5800000000000002E-2</v>
      </c>
      <c r="V27" s="1">
        <v>0.42768213788302201</v>
      </c>
      <c r="W27" s="1">
        <v>0.2926699930224827</v>
      </c>
      <c r="X27" s="1">
        <v>0.15671341520339352</v>
      </c>
      <c r="Y27" s="1">
        <v>7.8720379103481328E-2</v>
      </c>
      <c r="Z27" s="1">
        <v>3.3988064242390756E-3</v>
      </c>
      <c r="AA27" s="1">
        <v>1.0633217879361095E-3</v>
      </c>
      <c r="AB27" s="1">
        <v>3.9613024716437699E-3</v>
      </c>
      <c r="AC27" s="1">
        <v>3.5790644103801471E-2</v>
      </c>
      <c r="AD2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1.656458452133994</v>
      </c>
      <c r="AE2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1.6569309034189195</v>
      </c>
      <c r="AF27" s="4"/>
      <c r="AG27" s="1">
        <v>6.6059504382847176E-2</v>
      </c>
      <c r="AH27" s="1">
        <v>0.13180633638180178</v>
      </c>
      <c r="AI27" s="1">
        <v>6.0180792200264302E-2</v>
      </c>
      <c r="AJ27" s="1">
        <f>SUM(Table11132[[#This Row],[0 to 5]:[14 to 17]])</f>
        <v>0.25804663296491326</v>
      </c>
      <c r="AK27" s="1">
        <v>0.74195336703508674</v>
      </c>
      <c r="AL27" s="1">
        <v>9.0501895478126218E-2</v>
      </c>
      <c r="AM27" s="1">
        <v>0.29009908755442143</v>
      </c>
      <c r="AN27" s="1">
        <v>0.24665399304762217</v>
      </c>
      <c r="AO27" s="1">
        <v>0.11469839095491691</v>
      </c>
      <c r="AP27" s="38">
        <v>35.299999999999997</v>
      </c>
      <c r="AR27" s="2">
        <v>667064</v>
      </c>
      <c r="AS27" s="2">
        <v>1071023</v>
      </c>
      <c r="AT27" s="2">
        <v>1356607</v>
      </c>
      <c r="AU27" s="2">
        <v>1739330</v>
      </c>
      <c r="AV27" s="2">
        <f>SUM(Table11132[[#This Row],[Sum of Less than a high school diploma]:[Sum of Bachelor''s degree or higher]])</f>
        <v>4834024</v>
      </c>
      <c r="AW27" s="1">
        <f>Table11132[[#This Row],[Sum of Less than a high school diploma]]/Table11132[[#This Row],[Sum]]</f>
        <v>0.1379935225807733</v>
      </c>
      <c r="AX27" s="1">
        <f>Table11132[[#This Row],[Sum of High school diploma only]]/Table11132[[#This Row],[Sum]]</f>
        <v>0.22155930545648925</v>
      </c>
      <c r="AY27" s="1">
        <f>Table11132[[#This Row],[Sum of Some college or associate''s degree]]/Table11132[[#This Row],[Sum]]</f>
        <v>0.28063720825548238</v>
      </c>
      <c r="AZ27" s="1">
        <f>Table11132[[#This Row],[Sum of Bachelor''s degree or higher]]/Table11132[[#This Row],[Sum]]</f>
        <v>0.3598099637072551</v>
      </c>
      <c r="BA2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2.8622636130892189</v>
      </c>
      <c r="BB27" s="4"/>
      <c r="BC27" s="2">
        <v>3709605</v>
      </c>
      <c r="BD27" s="8">
        <v>0.48571651534746113</v>
      </c>
      <c r="BE27" s="7">
        <v>2.5</v>
      </c>
      <c r="BF27" s="7">
        <v>28.4</v>
      </c>
      <c r="BG27" s="4">
        <v>87.9</v>
      </c>
      <c r="BH27" s="4">
        <v>78.099999999999994</v>
      </c>
      <c r="BI27" s="4">
        <v>9.6999999999999993</v>
      </c>
      <c r="BJ27" s="4">
        <v>1.2</v>
      </c>
      <c r="BK27" s="4">
        <v>1.2</v>
      </c>
      <c r="BL27" s="4">
        <v>0.1</v>
      </c>
      <c r="BM27" s="4">
        <v>1.2</v>
      </c>
      <c r="BN27" s="7">
        <v>8.4</v>
      </c>
      <c r="BO27" s="7">
        <v>28.4</v>
      </c>
      <c r="BP27" s="4"/>
      <c r="BQ27" s="2">
        <v>477022901</v>
      </c>
      <c r="BR27" s="4">
        <v>62.458914416671568</v>
      </c>
      <c r="BS27" s="2">
        <v>61554</v>
      </c>
      <c r="BT27" s="4">
        <v>105.062</v>
      </c>
      <c r="BU27" s="4"/>
      <c r="BV27" s="4">
        <v>76.7</v>
      </c>
      <c r="BW27" s="4">
        <v>56.5</v>
      </c>
      <c r="BX27" s="4">
        <v>66.599999999999994</v>
      </c>
      <c r="BY27" s="4">
        <v>37.01</v>
      </c>
      <c r="BZ27" s="4">
        <v>1.6</v>
      </c>
      <c r="CA27" s="4">
        <v>17358.810000000001</v>
      </c>
      <c r="CB27" s="4"/>
      <c r="CC27" s="14">
        <v>77</v>
      </c>
      <c r="CD27" s="32">
        <v>46</v>
      </c>
      <c r="CE27" s="4"/>
      <c r="CF27" s="2">
        <v>6507</v>
      </c>
      <c r="CG27" s="2">
        <v>4137811</v>
      </c>
      <c r="CH27" s="4">
        <v>85.199296565697153</v>
      </c>
      <c r="CI27" s="8">
        <v>0.54178359692915912</v>
      </c>
      <c r="CJ27" s="8"/>
      <c r="CK27" s="3">
        <v>28.68058257562992</v>
      </c>
      <c r="CL27" s="3">
        <v>0</v>
      </c>
      <c r="CM27" s="3">
        <v>0</v>
      </c>
      <c r="CN27" s="28">
        <v>0</v>
      </c>
      <c r="CO27" s="28">
        <v>4.8417290429751132</v>
      </c>
      <c r="CP27" s="28">
        <v>5.9228384944180288</v>
      </c>
      <c r="CQ27" s="28">
        <v>63.490809046473544</v>
      </c>
      <c r="CR27" s="28">
        <v>24.707248813509374</v>
      </c>
      <c r="CS27" s="28">
        <v>4.3082376947899981</v>
      </c>
      <c r="CT27" s="28">
        <v>23.313179683385965</v>
      </c>
      <c r="CU27" s="28">
        <v>5.1027249366183973</v>
      </c>
      <c r="CV27" s="28">
        <v>25.16692201923826</v>
      </c>
      <c r="CW27" s="28">
        <v>18.274947149677963</v>
      </c>
      <c r="CX27" s="28">
        <v>22.687983809126088</v>
      </c>
      <c r="CY27" s="28">
        <v>56.787940722788662</v>
      </c>
      <c r="CZ27" s="28">
        <v>0</v>
      </c>
      <c r="DA27" s="28">
        <v>0</v>
      </c>
      <c r="DB27" s="28">
        <v>11.36582500555239</v>
      </c>
      <c r="DC27" s="28">
        <v>4.8417290429751132</v>
      </c>
      <c r="DD27" s="28"/>
      <c r="DE27" s="3">
        <v>287.2</v>
      </c>
      <c r="DF27" s="3">
        <v>336.7</v>
      </c>
      <c r="DG27" s="35">
        <v>385.5</v>
      </c>
      <c r="DH27" s="3">
        <v>375</v>
      </c>
      <c r="DI27" s="1">
        <v>0.25499351491569389</v>
      </c>
      <c r="DJ27" s="1">
        <v>7.0999999999999994E-2</v>
      </c>
      <c r="DK27" s="28"/>
      <c r="DL27" t="s">
        <v>297</v>
      </c>
      <c r="DM27">
        <v>30</v>
      </c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</row>
    <row r="28" spans="1:151" x14ac:dyDescent="0.3">
      <c r="A28" t="s">
        <v>126</v>
      </c>
      <c r="B28" t="s">
        <v>356</v>
      </c>
      <c r="C28" t="s">
        <v>34</v>
      </c>
      <c r="D28" s="2"/>
      <c r="E28" s="2"/>
      <c r="F28" s="2"/>
      <c r="H28" s="2">
        <v>814049</v>
      </c>
      <c r="I28" s="12">
        <v>1.8499999999999999E-2</v>
      </c>
      <c r="K28" s="2">
        <v>185525</v>
      </c>
      <c r="L28" s="2">
        <v>222477</v>
      </c>
      <c r="M28" s="2">
        <f>Table11132[[#This Row],[Sum of Biden]]+Table11132[[#This Row],[Sum of Trump]]</f>
        <v>408002</v>
      </c>
      <c r="N28" s="2">
        <v>415120</v>
      </c>
      <c r="O28" s="1">
        <f>Table11132[[#This Row],[Total with Other]]/Table11132[[#This Row],[Sum of Population]]</f>
        <v>0.50994473305660959</v>
      </c>
      <c r="P28" s="1">
        <f>Table11132[[#This Row],[Total with Other]]/(Table11132[[#This Row],[18+]]*Table11132[[#This Row],[Sum of Population]])</f>
        <v>0.65453112065907204</v>
      </c>
      <c r="Q28" s="1">
        <f>Table11132[[#This Row],[Sum of Biden]]/Table11132[[#This Row],[2 Party Vote]]</f>
        <v>0.45471590825535169</v>
      </c>
      <c r="R28" s="1">
        <f>Table11132[[#This Row],[Sum of Trump]]/Table11132[[#This Row],[2 Party Vote]]</f>
        <v>0.54528409174464831</v>
      </c>
      <c r="S28" s="1">
        <f>Table11132[[#This Row],[Trump %]]-Table11132[[#This Row],[Biden %]]</f>
        <v>9.0568183489296628E-2</v>
      </c>
      <c r="T28" s="1">
        <v>-8.0299999999999996E-2</v>
      </c>
      <c r="V28" s="1">
        <v>0.72841192606341876</v>
      </c>
      <c r="W28" s="1">
        <v>3.5125649684478455E-2</v>
      </c>
      <c r="X28" s="1">
        <v>0.15559505631724871</v>
      </c>
      <c r="Y28" s="1">
        <v>2.4413763790631766E-2</v>
      </c>
      <c r="Z28" s="1">
        <v>1.7431383123128951E-3</v>
      </c>
      <c r="AA28" s="1">
        <v>4.3240640305436157E-4</v>
      </c>
      <c r="AB28" s="1">
        <v>4.8486024797033105E-3</v>
      </c>
      <c r="AC28" s="1">
        <v>4.9429456949151712E-2</v>
      </c>
      <c r="AD2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1.3869175574762975</v>
      </c>
      <c r="AE2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1.384217765259482</v>
      </c>
      <c r="AF28" s="4"/>
      <c r="AG28" s="1">
        <v>5.9211423390975237E-2</v>
      </c>
      <c r="AH28" s="1">
        <v>0.11116652683069447</v>
      </c>
      <c r="AI28" s="1">
        <v>5.0522757229601659E-2</v>
      </c>
      <c r="AJ28" s="1">
        <f>SUM(Table11132[[#This Row],[0 to 5]:[14 to 17]])</f>
        <v>0.22090070745127138</v>
      </c>
      <c r="AK28" s="1">
        <v>0.77909929254872867</v>
      </c>
      <c r="AL28" s="1">
        <v>9.3775681807851868E-2</v>
      </c>
      <c r="AM28" s="1">
        <v>0.25183864853344207</v>
      </c>
      <c r="AN28" s="1">
        <v>0.25375376666515159</v>
      </c>
      <c r="AO28" s="1">
        <v>0.17973119554228309</v>
      </c>
      <c r="AP28" s="38">
        <v>39.200000000000003</v>
      </c>
      <c r="AR28" s="2">
        <v>47391</v>
      </c>
      <c r="AS28" s="2">
        <v>155857</v>
      </c>
      <c r="AT28" s="2">
        <v>184110</v>
      </c>
      <c r="AU28" s="2">
        <v>165127</v>
      </c>
      <c r="AV28" s="2">
        <f>SUM(Table11132[[#This Row],[Sum of Less than a high school diploma]:[Sum of Bachelor''s degree or higher]])</f>
        <v>552485</v>
      </c>
      <c r="AW28" s="1">
        <f>Table11132[[#This Row],[Sum of Less than a high school diploma]]/Table11132[[#This Row],[Sum]]</f>
        <v>8.5777894422473008E-2</v>
      </c>
      <c r="AX28" s="1">
        <f>Table11132[[#This Row],[Sum of High school diploma only]]/Table11132[[#This Row],[Sum]]</f>
        <v>0.28210177651881951</v>
      </c>
      <c r="AY28" s="1">
        <f>Table11132[[#This Row],[Sum of Some college or associate''s degree]]/Table11132[[#This Row],[Sum]]</f>
        <v>0.33323981646560541</v>
      </c>
      <c r="AZ28" s="1">
        <f>Table11132[[#This Row],[Sum of Bachelor''s degree or higher]]/Table11132[[#This Row],[Sum]]</f>
        <v>0.29888051259310205</v>
      </c>
      <c r="BA2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2.8452229472293364</v>
      </c>
      <c r="BB28" s="4"/>
      <c r="BC28" s="2">
        <v>374030</v>
      </c>
      <c r="BD28" s="8">
        <v>0.45946865606370135</v>
      </c>
      <c r="BE28" s="7">
        <v>4.4000000000000004</v>
      </c>
      <c r="BF28" s="7">
        <v>21.8</v>
      </c>
      <c r="BG28" s="4">
        <v>89.6</v>
      </c>
      <c r="BH28" s="4">
        <v>81.8</v>
      </c>
      <c r="BI28" s="4">
        <v>7.8</v>
      </c>
      <c r="BJ28" s="4">
        <v>1.6</v>
      </c>
      <c r="BK28" s="4">
        <v>2.6</v>
      </c>
      <c r="BL28" s="4">
        <v>0.2</v>
      </c>
      <c r="BM28" s="4">
        <v>0.7</v>
      </c>
      <c r="BN28" s="7">
        <v>5.3</v>
      </c>
      <c r="BO28" s="7">
        <v>21.8</v>
      </c>
      <c r="BP28" s="4"/>
      <c r="BQ28" s="2">
        <v>38765740</v>
      </c>
      <c r="BR28" s="4">
        <v>47.620892599831215</v>
      </c>
      <c r="BS28" s="2">
        <v>52367</v>
      </c>
      <c r="BT28" s="4">
        <v>91.186000000000007</v>
      </c>
      <c r="BU28" s="4"/>
      <c r="BV28" s="4">
        <v>63.4</v>
      </c>
      <c r="BW28" s="4">
        <v>44.5</v>
      </c>
      <c r="BX28" s="4">
        <v>53.9</v>
      </c>
      <c r="BY28" s="4">
        <v>41.33</v>
      </c>
      <c r="BZ28" s="4">
        <v>25</v>
      </c>
      <c r="CA28" s="4">
        <v>14682.29</v>
      </c>
      <c r="CB28" s="4"/>
      <c r="CC28" s="14">
        <v>150</v>
      </c>
      <c r="CD28" s="32">
        <v>79</v>
      </c>
      <c r="CE28" s="4"/>
      <c r="CF28" s="2">
        <v>962</v>
      </c>
      <c r="CG28" s="2">
        <v>432386</v>
      </c>
      <c r="CH28" s="4">
        <v>118.17470447110676</v>
      </c>
      <c r="CI28" s="8">
        <v>0.53115475849733862</v>
      </c>
      <c r="CJ28" s="8"/>
      <c r="CK28" s="3">
        <v>15.00098987184489</v>
      </c>
      <c r="CL28" s="3">
        <v>0</v>
      </c>
      <c r="CM28" s="3">
        <v>0</v>
      </c>
      <c r="CN28" s="28">
        <v>18.093427465671596</v>
      </c>
      <c r="CO28" s="28">
        <v>1.4171674433731949</v>
      </c>
      <c r="CP28" s="28">
        <v>6.5373151832892722</v>
      </c>
      <c r="CQ28" s="28">
        <v>28.138516493695768</v>
      </c>
      <c r="CR28" s="28">
        <v>16.899995202841247</v>
      </c>
      <c r="CS28" s="28">
        <v>3.8781404211922532</v>
      </c>
      <c r="CT28" s="28">
        <v>21.112943546911875</v>
      </c>
      <c r="CU28" s="28">
        <v>9.6101282660189291</v>
      </c>
      <c r="CV28" s="28">
        <v>19.985958883853751</v>
      </c>
      <c r="CW28" s="28">
        <v>13.207343878961835</v>
      </c>
      <c r="CX28" s="28">
        <v>23.257769643578275</v>
      </c>
      <c r="CY28" s="28">
        <v>26.233817900013229</v>
      </c>
      <c r="CZ28" s="28">
        <v>0</v>
      </c>
      <c r="DA28" s="28">
        <v>0</v>
      </c>
      <c r="DB28" s="28">
        <v>0.86461548546652156</v>
      </c>
      <c r="DC28" s="28">
        <v>1.4171674433731949</v>
      </c>
      <c r="DD28" s="28"/>
      <c r="DE28" s="3">
        <v>175.8</v>
      </c>
      <c r="DF28" s="3">
        <v>193.1</v>
      </c>
      <c r="DG28" s="35">
        <v>212.3</v>
      </c>
      <c r="DH28" s="3">
        <v>200.7</v>
      </c>
      <c r="DI28" s="1">
        <v>0.17192651907677814</v>
      </c>
      <c r="DJ28" s="1">
        <v>2.9000000000000001E-2</v>
      </c>
      <c r="DK28" s="28"/>
      <c r="DL28" t="s">
        <v>298</v>
      </c>
      <c r="DM28">
        <v>105</v>
      </c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</row>
    <row r="29" spans="1:151" x14ac:dyDescent="0.3">
      <c r="A29" t="s">
        <v>98</v>
      </c>
      <c r="B29" t="s">
        <v>357</v>
      </c>
      <c r="C29" t="s">
        <v>20</v>
      </c>
      <c r="D29" s="2"/>
      <c r="E29" s="2"/>
      <c r="F29" s="2"/>
      <c r="H29" s="2">
        <v>668921</v>
      </c>
      <c r="I29" s="12">
        <v>0.13320000000000001</v>
      </c>
      <c r="K29" s="2">
        <v>158736</v>
      </c>
      <c r="L29" s="2">
        <v>216864</v>
      </c>
      <c r="M29" s="2">
        <f>Table11132[[#This Row],[Sum of Biden]]+Table11132[[#This Row],[Sum of Trump]]</f>
        <v>375600</v>
      </c>
      <c r="N29" s="2">
        <v>379155</v>
      </c>
      <c r="O29" s="1">
        <f>Table11132[[#This Row],[Total with Other]]/Table11132[[#This Row],[Sum of Population]]</f>
        <v>0.56681581233060407</v>
      </c>
      <c r="P29" s="1">
        <f>Table11132[[#This Row],[Total with Other]]/(Table11132[[#This Row],[18+]]*Table11132[[#This Row],[Sum of Population]])</f>
        <v>0.68734817446793084</v>
      </c>
      <c r="Q29" s="1">
        <f>Table11132[[#This Row],[Sum of Biden]]/Table11132[[#This Row],[2 Party Vote]]</f>
        <v>0.42261980830670925</v>
      </c>
      <c r="R29" s="1">
        <f>Table11132[[#This Row],[Sum of Trump]]/Table11132[[#This Row],[2 Party Vote]]</f>
        <v>0.57738019169329069</v>
      </c>
      <c r="S29" s="1">
        <f>Table11132[[#This Row],[Trump %]]-Table11132[[#This Row],[Biden %]]</f>
        <v>0.15476038338658143</v>
      </c>
      <c r="T29" s="1">
        <v>-3.3599999999999998E-2</v>
      </c>
      <c r="V29" s="1">
        <v>0.69338232765902097</v>
      </c>
      <c r="W29" s="1">
        <v>0.14194650788359164</v>
      </c>
      <c r="X29" s="1">
        <v>9.8479491599157448E-2</v>
      </c>
      <c r="Y29" s="1">
        <v>1.9326646943361024E-2</v>
      </c>
      <c r="Z29" s="1">
        <v>2.3216493427474995E-3</v>
      </c>
      <c r="AA29" s="1">
        <v>4.8585707430324359E-4</v>
      </c>
      <c r="AB29" s="1">
        <v>5.0768326902578933E-3</v>
      </c>
      <c r="AC29" s="1">
        <v>3.8980686807560234E-2</v>
      </c>
      <c r="AD2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1.4421312901998922</v>
      </c>
      <c r="AE2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1.4398305635837527</v>
      </c>
      <c r="AF29" s="4"/>
      <c r="AG29" s="1">
        <v>4.4479093943828943E-2</v>
      </c>
      <c r="AH29" s="1">
        <v>8.9503842755721527E-2</v>
      </c>
      <c r="AI29" s="1">
        <v>4.1375588447664223E-2</v>
      </c>
      <c r="AJ29" s="1">
        <f>SUM(Table11132[[#This Row],[0 to 5]:[14 to 17]])</f>
        <v>0.1753585251472147</v>
      </c>
      <c r="AK29" s="1">
        <v>0.82464147485278527</v>
      </c>
      <c r="AL29" s="1">
        <v>7.5307846517002758E-2</v>
      </c>
      <c r="AM29" s="1">
        <v>0.21687314346537184</v>
      </c>
      <c r="AN29" s="1">
        <v>0.27519991149926526</v>
      </c>
      <c r="AO29" s="1">
        <v>0.2572605733711455</v>
      </c>
      <c r="AP29" s="38">
        <v>48.1</v>
      </c>
      <c r="AR29" s="2">
        <v>44713</v>
      </c>
      <c r="AS29" s="2">
        <v>156162</v>
      </c>
      <c r="AT29" s="2">
        <v>170165</v>
      </c>
      <c r="AU29" s="2">
        <v>121363</v>
      </c>
      <c r="AV29" s="2">
        <f>SUM(Table11132[[#This Row],[Sum of Less than a high school diploma]:[Sum of Bachelor''s degree or higher]])</f>
        <v>492403</v>
      </c>
      <c r="AW29" s="1">
        <f>Table11132[[#This Row],[Sum of Less than a high school diploma]]/Table11132[[#This Row],[Sum]]</f>
        <v>9.0805701833660643E-2</v>
      </c>
      <c r="AX29" s="1">
        <f>Table11132[[#This Row],[Sum of High school diploma only]]/Table11132[[#This Row],[Sum]]</f>
        <v>0.3171426656620695</v>
      </c>
      <c r="AY29" s="1">
        <f>Table11132[[#This Row],[Sum of Some college or associate''s degree]]/Table11132[[#This Row],[Sum]]</f>
        <v>0.34558075397590998</v>
      </c>
      <c r="AZ29" s="1">
        <f>Table11132[[#This Row],[Sum of Bachelor''s degree or higher]]/Table11132[[#This Row],[Sum]]</f>
        <v>0.24647087852835989</v>
      </c>
      <c r="BA2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2.7477168091989692</v>
      </c>
      <c r="BB29" s="4"/>
      <c r="BC29" s="2">
        <v>275350</v>
      </c>
      <c r="BD29" s="8">
        <v>0.41163306279814804</v>
      </c>
      <c r="BE29" s="7">
        <v>2.5</v>
      </c>
      <c r="BF29" s="7">
        <v>26.4</v>
      </c>
      <c r="BG29" s="4">
        <v>87.7</v>
      </c>
      <c r="BH29" s="4">
        <v>79.599999999999994</v>
      </c>
      <c r="BI29" s="4">
        <v>8</v>
      </c>
      <c r="BJ29" s="4">
        <v>0.8</v>
      </c>
      <c r="BK29" s="4">
        <v>1.1000000000000001</v>
      </c>
      <c r="BL29" s="4">
        <v>0.6</v>
      </c>
      <c r="BM29" s="4">
        <v>1.5</v>
      </c>
      <c r="BN29" s="7">
        <v>8.1999999999999993</v>
      </c>
      <c r="BO29" s="7">
        <v>26.4</v>
      </c>
      <c r="BP29" s="4"/>
      <c r="BQ29" s="2">
        <v>19208435</v>
      </c>
      <c r="BR29" s="4">
        <v>28.715550864750846</v>
      </c>
      <c r="BS29" s="2">
        <v>47194</v>
      </c>
      <c r="BT29" s="4">
        <v>95.968999999999994</v>
      </c>
      <c r="BU29" s="4"/>
      <c r="BV29" s="4">
        <v>81</v>
      </c>
      <c r="BW29" s="4">
        <v>59.6</v>
      </c>
      <c r="BX29" s="4">
        <v>70.3</v>
      </c>
      <c r="BY29" s="4">
        <v>55.49</v>
      </c>
      <c r="BZ29" s="4">
        <v>0</v>
      </c>
      <c r="CA29" s="4">
        <v>18750.740000000002</v>
      </c>
      <c r="CB29" s="4"/>
      <c r="CC29" s="14">
        <v>243</v>
      </c>
      <c r="CD29" s="32">
        <v>106</v>
      </c>
      <c r="CE29" s="4"/>
      <c r="CF29" s="2">
        <v>561</v>
      </c>
      <c r="CG29" s="2">
        <v>270612</v>
      </c>
      <c r="CH29" s="4">
        <v>83.866405748959892</v>
      </c>
      <c r="CI29" s="8">
        <v>0.4045500141272288</v>
      </c>
      <c r="CJ29" s="8"/>
      <c r="CK29" s="3">
        <v>34.334118830753823</v>
      </c>
      <c r="CL29" s="3">
        <v>0</v>
      </c>
      <c r="CM29" s="3">
        <v>35.767779140028232</v>
      </c>
      <c r="CN29" s="28">
        <v>59.267487586019364</v>
      </c>
      <c r="CO29" s="28">
        <v>4.041279780966013</v>
      </c>
      <c r="CP29" s="28">
        <v>5.4788566342474443</v>
      </c>
      <c r="CQ29" s="28">
        <v>4.3864369859962826</v>
      </c>
      <c r="CR29" s="28">
        <v>0</v>
      </c>
      <c r="CS29" s="28">
        <v>45.415056899195605</v>
      </c>
      <c r="CT29" s="28">
        <v>0</v>
      </c>
      <c r="CU29" s="28">
        <v>9.3145779553312131</v>
      </c>
      <c r="CV29" s="28">
        <v>48.465490844269603</v>
      </c>
      <c r="CW29" s="28">
        <v>24.587471439961771</v>
      </c>
      <c r="CX29" s="28">
        <v>16.673243919596946</v>
      </c>
      <c r="CY29" s="28">
        <v>48.712327346593185</v>
      </c>
      <c r="CZ29" s="28">
        <v>0</v>
      </c>
      <c r="DA29" s="28">
        <v>0</v>
      </c>
      <c r="DB29" s="28">
        <v>44.564610771464189</v>
      </c>
      <c r="DC29" s="28">
        <v>4.041279780966013</v>
      </c>
      <c r="DD29" s="28"/>
      <c r="DE29" s="3">
        <v>244.9</v>
      </c>
      <c r="DF29" s="3">
        <v>290</v>
      </c>
      <c r="DG29" s="35">
        <v>349.9</v>
      </c>
      <c r="DH29" s="3">
        <v>353.8</v>
      </c>
      <c r="DI29" s="1">
        <v>0.30008573878250921</v>
      </c>
      <c r="DJ29" s="1">
        <v>0.14499999999999999</v>
      </c>
      <c r="DK29" s="28"/>
      <c r="DL29" t="s">
        <v>298</v>
      </c>
      <c r="DM29">
        <v>91</v>
      </c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</row>
    <row r="30" spans="1:151" x14ac:dyDescent="0.3">
      <c r="A30" t="s">
        <v>100</v>
      </c>
      <c r="B30" t="s">
        <v>358</v>
      </c>
      <c r="C30" t="s">
        <v>27</v>
      </c>
      <c r="D30" s="2"/>
      <c r="E30" s="2"/>
      <c r="F30" s="2"/>
      <c r="H30" s="2">
        <v>2963821</v>
      </c>
      <c r="I30" s="12">
        <v>0.1653</v>
      </c>
      <c r="K30" s="2">
        <v>1028448</v>
      </c>
      <c r="L30" s="2">
        <v>606185</v>
      </c>
      <c r="M30" s="2">
        <f>Table11132[[#This Row],[Sum of Biden]]+Table11132[[#This Row],[Sum of Trump]]</f>
        <v>1634633</v>
      </c>
      <c r="N30" s="2">
        <v>1678340</v>
      </c>
      <c r="O30" s="1">
        <f>Table11132[[#This Row],[Total with Other]]/Table11132[[#This Row],[Sum of Population]]</f>
        <v>0.56627576361730347</v>
      </c>
      <c r="P30" s="1">
        <f>Table11132[[#This Row],[Total with Other]]/(Table11132[[#This Row],[18+]]*Table11132[[#This Row],[Sum of Population]])</f>
        <v>0.72633369700363659</v>
      </c>
      <c r="Q30" s="1">
        <f>Table11132[[#This Row],[Sum of Biden]]/Table11132[[#This Row],[2 Party Vote]]</f>
        <v>0.6291614080958845</v>
      </c>
      <c r="R30" s="1">
        <f>Table11132[[#This Row],[Sum of Trump]]/Table11132[[#This Row],[2 Party Vote]]</f>
        <v>0.3708385919041155</v>
      </c>
      <c r="S30" s="1">
        <f>Table11132[[#This Row],[Trump %]]-Table11132[[#This Row],[Biden %]]</f>
        <v>-0.258322816191769</v>
      </c>
      <c r="T30" s="1">
        <v>0.13500000000000001</v>
      </c>
      <c r="V30" s="1">
        <v>0.61211962530800612</v>
      </c>
      <c r="W30" s="1">
        <v>0.23338487715688633</v>
      </c>
      <c r="X30" s="1">
        <v>5.3297753136913463E-2</v>
      </c>
      <c r="Y30" s="1">
        <v>4.544235296261144E-2</v>
      </c>
      <c r="Z30" s="1">
        <v>4.6018298675932186E-3</v>
      </c>
      <c r="AA30" s="1">
        <v>1.5712824762359131E-3</v>
      </c>
      <c r="AB30" s="1">
        <v>4.9510412403448115E-3</v>
      </c>
      <c r="AC30" s="1">
        <v>4.4631237851408705E-2</v>
      </c>
      <c r="AD3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1.5101753046467961</v>
      </c>
      <c r="AE3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1.5113492171741663</v>
      </c>
      <c r="AF30" s="4"/>
      <c r="AG30" s="1">
        <v>5.6726772635729353E-2</v>
      </c>
      <c r="AH30" s="1">
        <v>0.11160862953599425</v>
      </c>
      <c r="AI30" s="1">
        <v>5.2028783114769751E-2</v>
      </c>
      <c r="AJ30" s="1">
        <f>SUM(Table11132[[#This Row],[0 to 5]:[14 to 17]])</f>
        <v>0.22036418528649335</v>
      </c>
      <c r="AK30" s="1">
        <v>0.77963581471350663</v>
      </c>
      <c r="AL30" s="1">
        <v>7.8966307344471881E-2</v>
      </c>
      <c r="AM30" s="1">
        <v>0.32043264421164436</v>
      </c>
      <c r="AN30" s="1">
        <v>0.24743565822632338</v>
      </c>
      <c r="AO30" s="1">
        <v>0.13280120493106704</v>
      </c>
      <c r="AP30" s="38">
        <v>36.9</v>
      </c>
      <c r="AR30" s="2">
        <v>170737</v>
      </c>
      <c r="AS30" s="2">
        <v>404945</v>
      </c>
      <c r="AT30" s="2">
        <v>550705</v>
      </c>
      <c r="AU30" s="2">
        <v>911121</v>
      </c>
      <c r="AV30" s="2">
        <f>SUM(Table11132[[#This Row],[Sum of Less than a high school diploma]:[Sum of Bachelor''s degree or higher]])</f>
        <v>2037508</v>
      </c>
      <c r="AW30" s="1">
        <f>Table11132[[#This Row],[Sum of Less than a high school diploma]]/Table11132[[#This Row],[Sum]]</f>
        <v>8.3796971594712763E-2</v>
      </c>
      <c r="AX30" s="1">
        <f>Table11132[[#This Row],[Sum of High school diploma only]]/Table11132[[#This Row],[Sum]]</f>
        <v>0.19874523192056179</v>
      </c>
      <c r="AY30" s="1">
        <f>Table11132[[#This Row],[Sum of Some college or associate''s degree]]/Table11132[[#This Row],[Sum]]</f>
        <v>0.27028360134046098</v>
      </c>
      <c r="AZ30" s="1">
        <f>Table11132[[#This Row],[Sum of Bachelor''s degree or higher]]/Table11132[[#This Row],[Sum]]</f>
        <v>0.44717419514426449</v>
      </c>
      <c r="BA3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3.0808350200342769</v>
      </c>
      <c r="BB30" s="4"/>
      <c r="BC30" s="2">
        <v>1574045</v>
      </c>
      <c r="BD30" s="8">
        <v>0.5310863915195958</v>
      </c>
      <c r="BE30" s="7">
        <v>6.8</v>
      </c>
      <c r="BF30" s="7">
        <v>27.8</v>
      </c>
      <c r="BG30" s="4">
        <v>80.599999999999994</v>
      </c>
      <c r="BH30" s="4">
        <v>72.7</v>
      </c>
      <c r="BI30" s="4">
        <v>7.9</v>
      </c>
      <c r="BJ30" s="4">
        <v>3.8</v>
      </c>
      <c r="BK30" s="4">
        <v>2.2000000000000002</v>
      </c>
      <c r="BL30" s="4">
        <v>0.8</v>
      </c>
      <c r="BM30" s="4">
        <v>1.1000000000000001</v>
      </c>
      <c r="BN30" s="7">
        <v>11.4</v>
      </c>
      <c r="BO30" s="7">
        <v>27.8</v>
      </c>
      <c r="BP30" s="4"/>
      <c r="BQ30" s="2">
        <v>196695234</v>
      </c>
      <c r="BR30" s="4">
        <v>66.365422878102294</v>
      </c>
      <c r="BS30" s="2">
        <v>69822</v>
      </c>
      <c r="BT30" s="4">
        <v>107.292</v>
      </c>
      <c r="BU30" s="4"/>
      <c r="BV30" s="4">
        <v>66.2</v>
      </c>
      <c r="BW30" s="4">
        <v>36.5</v>
      </c>
      <c r="BX30" s="4">
        <v>51.3</v>
      </c>
      <c r="BY30" s="4">
        <v>15.36</v>
      </c>
      <c r="BZ30" s="4">
        <v>49</v>
      </c>
      <c r="CA30" s="4">
        <v>17102.48</v>
      </c>
      <c r="CB30" s="4"/>
      <c r="CC30" s="14">
        <v>18</v>
      </c>
      <c r="CD30" s="32">
        <v>14</v>
      </c>
      <c r="CE30" s="4"/>
      <c r="CF30" s="2">
        <v>1665</v>
      </c>
      <c r="CG30" s="2">
        <v>1018958</v>
      </c>
      <c r="CH30" s="4">
        <v>56.177481703517188</v>
      </c>
      <c r="CI30" s="8">
        <v>0.34379876517508984</v>
      </c>
      <c r="CJ30" s="8"/>
      <c r="CK30" s="3">
        <v>17.253728079961377</v>
      </c>
      <c r="CL30" s="3">
        <v>3.3841659033654268</v>
      </c>
      <c r="CM30" s="3">
        <v>0</v>
      </c>
      <c r="CN30" s="28">
        <v>18.166596374140642</v>
      </c>
      <c r="CO30" s="28">
        <v>2.7287651806025885</v>
      </c>
      <c r="CP30" s="28">
        <v>4.893187591931186</v>
      </c>
      <c r="CQ30" s="28">
        <v>43.734531017980657</v>
      </c>
      <c r="CR30" s="28">
        <v>0</v>
      </c>
      <c r="CS30" s="28">
        <v>0</v>
      </c>
      <c r="CT30" s="28">
        <v>9.4934767275964553</v>
      </c>
      <c r="CU30" s="28">
        <v>4.9977639412912191</v>
      </c>
      <c r="CV30" s="28">
        <v>18.97763215688353</v>
      </c>
      <c r="CW30" s="28">
        <v>7.7640457206159699</v>
      </c>
      <c r="CX30" s="28">
        <v>10.010135386483592</v>
      </c>
      <c r="CY30" s="28">
        <v>29.763935969713806</v>
      </c>
      <c r="CZ30" s="28">
        <v>0</v>
      </c>
      <c r="DA30" s="28">
        <v>0</v>
      </c>
      <c r="DB30" s="28">
        <v>7.3735991503161307</v>
      </c>
      <c r="DC30" s="28">
        <v>2.7287651806025885</v>
      </c>
      <c r="DD30" s="28"/>
      <c r="DE30" s="3">
        <v>492.7</v>
      </c>
      <c r="DF30" s="3">
        <v>607.1</v>
      </c>
      <c r="DG30" s="35">
        <v>670.1</v>
      </c>
      <c r="DH30" s="3">
        <v>640</v>
      </c>
      <c r="DI30" s="1">
        <v>0.26473660647664532</v>
      </c>
      <c r="DJ30" s="1">
        <v>3.5999999999999997E-2</v>
      </c>
      <c r="DK30" s="28"/>
      <c r="DL30" t="s">
        <v>297</v>
      </c>
      <c r="DM30">
        <v>34</v>
      </c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</row>
    <row r="31" spans="1:151" x14ac:dyDescent="0.3">
      <c r="A31" t="s">
        <v>111</v>
      </c>
      <c r="B31" t="s">
        <v>359</v>
      </c>
      <c r="C31" t="s">
        <v>56</v>
      </c>
      <c r="D31" s="2"/>
      <c r="E31" s="2"/>
      <c r="F31" s="2"/>
      <c r="H31" s="2">
        <v>709466</v>
      </c>
      <c r="I31" s="12">
        <v>0.16980000000000001</v>
      </c>
      <c r="K31" s="2">
        <v>198559</v>
      </c>
      <c r="L31" s="2">
        <v>175432</v>
      </c>
      <c r="M31" s="2">
        <f>Table11132[[#This Row],[Sum of Biden]]+Table11132[[#This Row],[Sum of Trump]]</f>
        <v>373991</v>
      </c>
      <c r="N31" s="2">
        <v>382195</v>
      </c>
      <c r="O31" s="1">
        <f>Table11132[[#This Row],[Total with Other]]/Table11132[[#This Row],[Sum of Population]]</f>
        <v>0.53870798600637659</v>
      </c>
      <c r="P31" s="1">
        <f>Table11132[[#This Row],[Total with Other]]/(Table11132[[#This Row],[18+]]*Table11132[[#This Row],[Sum of Population]])</f>
        <v>0.71881565014923798</v>
      </c>
      <c r="Q31" s="1">
        <f>Table11132[[#This Row],[Sum of Biden]]/Table11132[[#This Row],[2 Party Vote]]</f>
        <v>0.53091919324261816</v>
      </c>
      <c r="R31" s="1">
        <f>Table11132[[#This Row],[Sum of Trump]]/Table11132[[#This Row],[2 Party Vote]]</f>
        <v>0.46908080675738184</v>
      </c>
      <c r="S31" s="1">
        <f>Table11132[[#This Row],[Trump %]]-Table11132[[#This Row],[Biden %]]</f>
        <v>-6.1838386485236319E-2</v>
      </c>
      <c r="T31" s="1">
        <v>-8.2000000000000003E-2</v>
      </c>
      <c r="V31" s="1">
        <v>0.77773142053318978</v>
      </c>
      <c r="W31" s="1">
        <v>8.1617723752794358E-2</v>
      </c>
      <c r="X31" s="1">
        <v>5.4763723702051965E-2</v>
      </c>
      <c r="Y31" s="1">
        <v>4.2306467117522194E-2</v>
      </c>
      <c r="Z31" s="1">
        <v>2.0085529116264907E-3</v>
      </c>
      <c r="AA31" s="1">
        <v>5.4125215302777013E-4</v>
      </c>
      <c r="AB31" s="1">
        <v>3.4279303025092113E-3</v>
      </c>
      <c r="AC31" s="1">
        <v>3.7602929527278263E-2</v>
      </c>
      <c r="AD3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1.3400988760947132</v>
      </c>
      <c r="AE3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1.3392046729120075</v>
      </c>
      <c r="AF31" s="4"/>
      <c r="AG31" s="1">
        <v>6.6974315893925856E-2</v>
      </c>
      <c r="AH31" s="1">
        <v>0.12773691762536893</v>
      </c>
      <c r="AI31" s="1">
        <v>5.5850456540553033E-2</v>
      </c>
      <c r="AJ31" s="1">
        <f>SUM(Table11132[[#This Row],[0 to 5]:[14 to 17]])</f>
        <v>0.2505616900598478</v>
      </c>
      <c r="AK31" s="1">
        <v>0.74943830994015215</v>
      </c>
      <c r="AL31" s="1">
        <v>8.3342964990570367E-2</v>
      </c>
      <c r="AM31" s="1">
        <v>0.28567260446589404</v>
      </c>
      <c r="AN31" s="1">
        <v>0.24166344828363867</v>
      </c>
      <c r="AO31" s="1">
        <v>0.13875929220004904</v>
      </c>
      <c r="AP31" s="38">
        <v>36.5</v>
      </c>
      <c r="AR31" s="2">
        <v>32023</v>
      </c>
      <c r="AS31" s="2">
        <v>118685</v>
      </c>
      <c r="AT31" s="2">
        <v>138575</v>
      </c>
      <c r="AU31" s="2">
        <v>170899</v>
      </c>
      <c r="AV31" s="2">
        <f>SUM(Table11132[[#This Row],[Sum of Less than a high school diploma]:[Sum of Bachelor''s degree or higher]])</f>
        <v>460182</v>
      </c>
      <c r="AW31" s="1">
        <f>Table11132[[#This Row],[Sum of Less than a high school diploma]]/Table11132[[#This Row],[Sum]]</f>
        <v>6.9587684872506966E-2</v>
      </c>
      <c r="AX31" s="1">
        <f>Table11132[[#This Row],[Sum of High school diploma only]]/Table11132[[#This Row],[Sum]]</f>
        <v>0.25790882737699433</v>
      </c>
      <c r="AY31" s="1">
        <f>Table11132[[#This Row],[Sum of Some college or associate''s degree]]/Table11132[[#This Row],[Sum]]</f>
        <v>0.30113085692182656</v>
      </c>
      <c r="AZ31" s="1">
        <f>Table11132[[#This Row],[Sum of Bachelor''s degree or higher]]/Table11132[[#This Row],[Sum]]</f>
        <v>0.37137263082867211</v>
      </c>
      <c r="BA3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2.974288433706664</v>
      </c>
      <c r="BB31" s="4"/>
      <c r="BC31" s="2">
        <v>360092</v>
      </c>
      <c r="BD31" s="8">
        <v>0.50755356845853083</v>
      </c>
      <c r="BE31" s="7">
        <v>2.9000000000000004</v>
      </c>
      <c r="BF31" s="7">
        <v>20.7</v>
      </c>
      <c r="BG31" s="4">
        <v>89.1</v>
      </c>
      <c r="BH31" s="4">
        <v>81.400000000000006</v>
      </c>
      <c r="BI31" s="4">
        <v>7.7</v>
      </c>
      <c r="BJ31" s="4">
        <v>0.9</v>
      </c>
      <c r="BK31" s="4">
        <v>1.8</v>
      </c>
      <c r="BL31" s="4">
        <v>0.2</v>
      </c>
      <c r="BM31" s="4">
        <v>0.9</v>
      </c>
      <c r="BN31" s="7">
        <v>7.2</v>
      </c>
      <c r="BO31" s="7">
        <v>20.7</v>
      </c>
      <c r="BP31" s="4"/>
      <c r="BQ31" s="2">
        <v>47733267</v>
      </c>
      <c r="BR31" s="4">
        <v>67.280556080206807</v>
      </c>
      <c r="BS31" s="2">
        <v>58076</v>
      </c>
      <c r="BT31" s="4">
        <v>94.858000000000004</v>
      </c>
      <c r="BU31" s="4"/>
      <c r="BV31" s="4">
        <v>60.5</v>
      </c>
      <c r="BW31" s="4">
        <v>41.3</v>
      </c>
      <c r="BX31" s="4">
        <v>50.9</v>
      </c>
      <c r="BY31" s="4">
        <v>36.549999999999997</v>
      </c>
      <c r="BZ31" s="4">
        <v>36.5</v>
      </c>
      <c r="CA31" s="4">
        <v>14753.33</v>
      </c>
      <c r="CB31" s="4"/>
      <c r="CC31" s="14">
        <v>86</v>
      </c>
      <c r="CD31" s="32">
        <v>52</v>
      </c>
      <c r="CE31" s="4"/>
      <c r="CF31" s="2">
        <v>715</v>
      </c>
      <c r="CG31" s="2">
        <v>277231</v>
      </c>
      <c r="CH31" s="4">
        <v>100.78002328511866</v>
      </c>
      <c r="CI31" s="8">
        <v>0.39076009280219209</v>
      </c>
      <c r="CJ31" s="8"/>
      <c r="CK31" s="3">
        <v>12.67410399804441</v>
      </c>
      <c r="CL31" s="3">
        <v>0</v>
      </c>
      <c r="CM31" s="3">
        <v>0</v>
      </c>
      <c r="CN31" s="28">
        <v>20.347974032905075</v>
      </c>
      <c r="CO31" s="28">
        <v>10.347282891069453</v>
      </c>
      <c r="CP31" s="28">
        <v>1.8708418768638408</v>
      </c>
      <c r="CQ31" s="28">
        <v>17.217721174025019</v>
      </c>
      <c r="CR31" s="28">
        <v>5.6212855282483032</v>
      </c>
      <c r="CS31" s="28">
        <v>3.3014376855829997</v>
      </c>
      <c r="CT31" s="28">
        <v>8.7413971719460584</v>
      </c>
      <c r="CU31" s="28">
        <v>7.8722109493239198</v>
      </c>
      <c r="CV31" s="28">
        <v>11.436602291012287</v>
      </c>
      <c r="CW31" s="28">
        <v>9.1387258559968458</v>
      </c>
      <c r="CX31" s="28">
        <v>25.436390772490586</v>
      </c>
      <c r="CY31" s="28">
        <v>25.57254018697509</v>
      </c>
      <c r="CZ31" s="28">
        <v>0</v>
      </c>
      <c r="DA31" s="28">
        <v>0</v>
      </c>
      <c r="DB31" s="28">
        <v>3.3816464629949778</v>
      </c>
      <c r="DC31" s="28">
        <v>10.347282891069453</v>
      </c>
      <c r="DD31" s="28"/>
      <c r="DE31" s="3">
        <v>229.6</v>
      </c>
      <c r="DF31" s="3">
        <v>258.2</v>
      </c>
      <c r="DG31" s="35">
        <v>274.89999999999998</v>
      </c>
      <c r="DH31" s="3">
        <v>261</v>
      </c>
      <c r="DI31" s="1">
        <v>0.16478719534376129</v>
      </c>
      <c r="DJ31" s="1">
        <v>3.0000000000000001E-3</v>
      </c>
      <c r="DK31" s="28"/>
      <c r="DL31" t="s">
        <v>298</v>
      </c>
      <c r="DM31">
        <v>88</v>
      </c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</row>
    <row r="32" spans="1:151" x14ac:dyDescent="0.3">
      <c r="A32" t="s">
        <v>104</v>
      </c>
      <c r="B32" t="s">
        <v>360</v>
      </c>
      <c r="C32" t="s">
        <v>24</v>
      </c>
      <c r="D32" s="2"/>
      <c r="E32" s="2"/>
      <c r="F32" s="2"/>
      <c r="H32" s="2">
        <v>4392041</v>
      </c>
      <c r="I32" s="12">
        <v>2.23E-2</v>
      </c>
      <c r="K32" s="2">
        <v>1351220</v>
      </c>
      <c r="L32" s="2">
        <v>1026036</v>
      </c>
      <c r="M32" s="2">
        <f>Table11132[[#This Row],[Sum of Biden]]+Table11132[[#This Row],[Sum of Trump]]</f>
        <v>2377256</v>
      </c>
      <c r="N32" s="2">
        <v>2408987</v>
      </c>
      <c r="O32" s="1">
        <f>Table11132[[#This Row],[Total with Other]]/Table11132[[#This Row],[Sum of Population]]</f>
        <v>0.54848918760093546</v>
      </c>
      <c r="P32" s="1">
        <f>Table11132[[#This Row],[Total with Other]]/(Table11132[[#This Row],[18+]]*Table11132[[#This Row],[Sum of Population]])</f>
        <v>0.70382897886105888</v>
      </c>
      <c r="Q32" s="1">
        <f>Table11132[[#This Row],[Sum of Biden]]/Table11132[[#This Row],[2 Party Vote]]</f>
        <v>0.56839482159262611</v>
      </c>
      <c r="R32" s="1">
        <f>Table11132[[#This Row],[Sum of Trump]]/Table11132[[#This Row],[2 Party Vote]]</f>
        <v>0.43160517840737389</v>
      </c>
      <c r="S32" s="1">
        <f>Table11132[[#This Row],[Trump %]]-Table11132[[#This Row],[Biden %]]</f>
        <v>-0.13678964318525222</v>
      </c>
      <c r="T32" s="1">
        <v>2.7799999999999998E-2</v>
      </c>
      <c r="V32" s="1">
        <v>0.63741048865436367</v>
      </c>
      <c r="W32" s="1">
        <v>5.0079905902517756E-2</v>
      </c>
      <c r="X32" s="1">
        <v>0.21686090817458215</v>
      </c>
      <c r="Y32" s="1">
        <v>4.8119769373737631E-2</v>
      </c>
      <c r="Z32" s="1">
        <v>2.1896425830268888E-3</v>
      </c>
      <c r="AA32" s="1">
        <v>2.1698340247734482E-4</v>
      </c>
      <c r="AB32" s="1">
        <v>3.9623947044210199E-3</v>
      </c>
      <c r="AC32" s="1">
        <v>4.1159907204873544E-2</v>
      </c>
      <c r="AD3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1.4943224496930843</v>
      </c>
      <c r="AE3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1.4927461387859355</v>
      </c>
      <c r="AF32" s="4"/>
      <c r="AG32" s="1">
        <v>5.765929780710153E-2</v>
      </c>
      <c r="AH32" s="1">
        <v>0.11044773944505527</v>
      </c>
      <c r="AI32" s="1">
        <v>5.2599691123101991E-2</v>
      </c>
      <c r="AJ32" s="1">
        <f>SUM(Table11132[[#This Row],[0 to 5]:[14 to 17]])</f>
        <v>0.22070672837525879</v>
      </c>
      <c r="AK32" s="1">
        <v>0.77929327162474116</v>
      </c>
      <c r="AL32" s="1">
        <v>8.0748790824129377E-2</v>
      </c>
      <c r="AM32" s="1">
        <v>0.25660621109866688</v>
      </c>
      <c r="AN32" s="1">
        <v>0.27426269472438897</v>
      </c>
      <c r="AO32" s="1">
        <v>0.167675574977556</v>
      </c>
      <c r="AP32" s="38">
        <v>40.1</v>
      </c>
      <c r="AR32" s="2">
        <v>282389</v>
      </c>
      <c r="AS32" s="2">
        <v>787739</v>
      </c>
      <c r="AT32" s="2">
        <v>964404</v>
      </c>
      <c r="AU32" s="2">
        <v>968270</v>
      </c>
      <c r="AV32" s="2">
        <f>SUM(Table11132[[#This Row],[Sum of Less than a high school diploma]:[Sum of Bachelor''s degree or higher]])</f>
        <v>3002802</v>
      </c>
      <c r="AW32" s="1">
        <f>Table11132[[#This Row],[Sum of Less than a high school diploma]]/Table11132[[#This Row],[Sum]]</f>
        <v>9.4041831595956041E-2</v>
      </c>
      <c r="AX32" s="1">
        <f>Table11132[[#This Row],[Sum of High school diploma only]]/Table11132[[#This Row],[Sum]]</f>
        <v>0.26233464610720253</v>
      </c>
      <c r="AY32" s="1">
        <f>Table11132[[#This Row],[Sum of Some college or associate''s degree]]/Table11132[[#This Row],[Sum]]</f>
        <v>0.32116802906085717</v>
      </c>
      <c r="AZ32" s="1">
        <f>Table11132[[#This Row],[Sum of Bachelor''s degree or higher]]/Table11132[[#This Row],[Sum]]</f>
        <v>0.32245549323598427</v>
      </c>
      <c r="BA3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2.8720371839368699</v>
      </c>
      <c r="BB32" s="4"/>
      <c r="BC32" s="2">
        <v>1987070</v>
      </c>
      <c r="BD32" s="8">
        <v>0.45242519366280959</v>
      </c>
      <c r="BE32" s="7">
        <v>2.9000000000000004</v>
      </c>
      <c r="BF32" s="7">
        <v>27</v>
      </c>
      <c r="BG32" s="4">
        <v>89.9</v>
      </c>
      <c r="BH32" s="4">
        <v>81.7</v>
      </c>
      <c r="BI32" s="4">
        <v>8.1999999999999993</v>
      </c>
      <c r="BJ32" s="4">
        <v>1.3</v>
      </c>
      <c r="BK32" s="4">
        <v>1.4</v>
      </c>
      <c r="BL32" s="4">
        <v>0.2</v>
      </c>
      <c r="BM32" s="4">
        <v>1</v>
      </c>
      <c r="BN32" s="7">
        <v>6.2</v>
      </c>
      <c r="BO32" s="7">
        <v>27</v>
      </c>
      <c r="BP32" s="4"/>
      <c r="BQ32" s="2">
        <v>220765119</v>
      </c>
      <c r="BR32" s="4">
        <v>50.264812874014609</v>
      </c>
      <c r="BS32" s="2">
        <v>58356</v>
      </c>
      <c r="BT32" s="4">
        <v>97.09</v>
      </c>
      <c r="BU32" s="4"/>
      <c r="BV32" s="4">
        <v>59.1</v>
      </c>
      <c r="BW32" s="4">
        <v>42</v>
      </c>
      <c r="BX32" s="4">
        <v>50.6</v>
      </c>
      <c r="BY32" s="4">
        <v>34.32</v>
      </c>
      <c r="BZ32" s="4">
        <v>45</v>
      </c>
      <c r="CA32" s="4">
        <v>14352.43</v>
      </c>
      <c r="CB32" s="4"/>
      <c r="CC32" s="14">
        <v>101</v>
      </c>
      <c r="CD32" s="32">
        <v>63</v>
      </c>
      <c r="CE32" s="4"/>
      <c r="CF32" s="2">
        <v>3015</v>
      </c>
      <c r="CG32" s="2">
        <v>1923924</v>
      </c>
      <c r="CH32" s="4">
        <v>68.646900154165237</v>
      </c>
      <c r="CI32" s="8">
        <v>0.43804782332405368</v>
      </c>
      <c r="CJ32" s="8"/>
      <c r="CK32" s="3">
        <v>23.38592861478821</v>
      </c>
      <c r="CL32" s="3">
        <v>0</v>
      </c>
      <c r="CM32" s="3">
        <v>0</v>
      </c>
      <c r="CN32" s="28">
        <v>47.839882717817702</v>
      </c>
      <c r="CO32" s="28">
        <v>0</v>
      </c>
      <c r="CP32" s="28">
        <v>6.4745583835940854</v>
      </c>
      <c r="CQ32" s="28">
        <v>11.439105101912986</v>
      </c>
      <c r="CR32" s="28">
        <v>31.445619364117885</v>
      </c>
      <c r="CS32" s="28">
        <v>5.4676816076565995</v>
      </c>
      <c r="CT32" s="28">
        <v>28.86598408503092</v>
      </c>
      <c r="CU32" s="28">
        <v>6.1989944675291255</v>
      </c>
      <c r="CV32" s="28">
        <v>27.266115563226137</v>
      </c>
      <c r="CW32" s="28">
        <v>29.896784221563038</v>
      </c>
      <c r="CX32" s="28">
        <v>38.495796644986903</v>
      </c>
      <c r="CY32" s="28">
        <v>32.367228136750832</v>
      </c>
      <c r="CZ32" s="28">
        <v>0</v>
      </c>
      <c r="DA32" s="28">
        <v>0</v>
      </c>
      <c r="DB32" s="28">
        <v>1.1136080992180128</v>
      </c>
      <c r="DC32" s="28">
        <v>0</v>
      </c>
      <c r="DD32" s="28"/>
      <c r="DE32" s="3">
        <v>221.3</v>
      </c>
      <c r="DF32" s="3">
        <v>245.7</v>
      </c>
      <c r="DG32" s="35">
        <v>250.9</v>
      </c>
      <c r="DH32" s="3">
        <v>237</v>
      </c>
      <c r="DI32" s="1">
        <v>0.11797528895974485</v>
      </c>
      <c r="DJ32" s="1">
        <v>-1.6E-2</v>
      </c>
      <c r="DK32" s="28"/>
      <c r="DL32" t="s">
        <v>297</v>
      </c>
      <c r="DM32">
        <v>36</v>
      </c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</row>
    <row r="33" spans="1:151" x14ac:dyDescent="0.3">
      <c r="A33" t="s">
        <v>99</v>
      </c>
      <c r="B33" t="s">
        <v>361</v>
      </c>
      <c r="C33" t="s">
        <v>29</v>
      </c>
      <c r="D33" s="2"/>
      <c r="E33" s="2"/>
      <c r="F33" s="2"/>
      <c r="H33" s="2">
        <v>649903</v>
      </c>
      <c r="I33" s="12">
        <v>0.15179999999999999</v>
      </c>
      <c r="K33" s="2">
        <v>258099</v>
      </c>
      <c r="L33" s="2">
        <v>103652</v>
      </c>
      <c r="M33" s="2">
        <f>Table11132[[#This Row],[Sum of Biden]]+Table11132[[#This Row],[Sum of Trump]]</f>
        <v>361751</v>
      </c>
      <c r="N33" s="2">
        <v>367002</v>
      </c>
      <c r="O33" s="1">
        <f>Table11132[[#This Row],[Total with Other]]/Table11132[[#This Row],[Sum of Population]]</f>
        <v>0.5647027325616284</v>
      </c>
      <c r="P33" s="1">
        <f>Table11132[[#This Row],[Total with Other]]/(Table11132[[#This Row],[18+]]*Table11132[[#This Row],[Sum of Population]])</f>
        <v>0.70731965856112311</v>
      </c>
      <c r="Q33" s="1">
        <f>Table11132[[#This Row],[Sum of Biden]]/Table11132[[#This Row],[2 Party Vote]]</f>
        <v>0.71347142094976934</v>
      </c>
      <c r="R33" s="1">
        <f>Table11132[[#This Row],[Sum of Trump]]/Table11132[[#This Row],[2 Party Vote]]</f>
        <v>0.28652857905023066</v>
      </c>
      <c r="S33" s="1">
        <f>Table11132[[#This Row],[Trump %]]-Table11132[[#This Row],[Biden %]]</f>
        <v>-0.42694284189953868</v>
      </c>
      <c r="T33" s="1">
        <v>-1.35E-2</v>
      </c>
      <c r="V33" s="1">
        <v>0.52643856083138563</v>
      </c>
      <c r="W33" s="1">
        <v>0.13031790898026321</v>
      </c>
      <c r="X33" s="1">
        <v>0.24735691326244069</v>
      </c>
      <c r="Y33" s="1">
        <v>4.8357985730178195E-2</v>
      </c>
      <c r="Z33" s="1">
        <v>2.5480725585202714E-3</v>
      </c>
      <c r="AA33" s="1">
        <v>2.8004179085186557E-4</v>
      </c>
      <c r="AB33" s="1">
        <v>4.989975427102198E-3</v>
      </c>
      <c r="AC33" s="1">
        <v>3.971054141925795E-2</v>
      </c>
      <c r="AD3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1.5948229452990907</v>
      </c>
      <c r="AE3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1.5926296132694295</v>
      </c>
      <c r="AF33" s="4"/>
      <c r="AG33" s="1">
        <v>5.3591074360327617E-2</v>
      </c>
      <c r="AH33" s="1">
        <v>0.10143821462587493</v>
      </c>
      <c r="AI33" s="1">
        <v>4.6600800427140668E-2</v>
      </c>
      <c r="AJ33" s="1">
        <f>SUM(Table11132[[#This Row],[0 to 5]:[14 to 17]])</f>
        <v>0.20163008941334321</v>
      </c>
      <c r="AK33" s="1">
        <v>0.79836991058665674</v>
      </c>
      <c r="AL33" s="1">
        <v>0.11128122196697046</v>
      </c>
      <c r="AM33" s="1">
        <v>0.27441479728513329</v>
      </c>
      <c r="AN33" s="1">
        <v>0.25274233231728427</v>
      </c>
      <c r="AO33" s="1">
        <v>0.15993155901726874</v>
      </c>
      <c r="AP33" s="38">
        <v>38.1</v>
      </c>
      <c r="AR33" s="2">
        <v>44286</v>
      </c>
      <c r="AS33" s="2">
        <v>84173</v>
      </c>
      <c r="AT33" s="2">
        <v>104604</v>
      </c>
      <c r="AU33" s="2">
        <v>202061</v>
      </c>
      <c r="AV33" s="2">
        <f>SUM(Table11132[[#This Row],[Sum of Less than a high school diploma]:[Sum of Bachelor''s degree or higher]])</f>
        <v>435124</v>
      </c>
      <c r="AW33" s="1">
        <f>Table11132[[#This Row],[Sum of Less than a high school diploma]]/Table11132[[#This Row],[Sum]]</f>
        <v>0.10177788400547889</v>
      </c>
      <c r="AX33" s="1">
        <f>Table11132[[#This Row],[Sum of High school diploma only]]/Table11132[[#This Row],[Sum]]</f>
        <v>0.19344600619593494</v>
      </c>
      <c r="AY33" s="1">
        <f>Table11132[[#This Row],[Sum of Some college or associate''s degree]]/Table11132[[#This Row],[Sum]]</f>
        <v>0.24040043757641499</v>
      </c>
      <c r="AZ33" s="1">
        <f>Table11132[[#This Row],[Sum of Bachelor''s degree or higher]]/Table11132[[#This Row],[Sum]]</f>
        <v>0.46437567222217113</v>
      </c>
      <c r="BA3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3.067373898015278</v>
      </c>
      <c r="BB33" s="4"/>
      <c r="BC33" s="2">
        <v>309701</v>
      </c>
      <c r="BD33" s="8">
        <v>0.47653419048688805</v>
      </c>
      <c r="BE33" s="7">
        <v>6.4</v>
      </c>
      <c r="BF33" s="7">
        <v>24.9</v>
      </c>
      <c r="BG33" s="4">
        <v>82</v>
      </c>
      <c r="BH33" s="4">
        <v>74.2</v>
      </c>
      <c r="BI33" s="4">
        <v>7.8</v>
      </c>
      <c r="BJ33" s="4">
        <v>3.1</v>
      </c>
      <c r="BK33" s="4">
        <v>2.7</v>
      </c>
      <c r="BL33" s="4">
        <v>0.6</v>
      </c>
      <c r="BM33" s="4">
        <v>1.4</v>
      </c>
      <c r="BN33" s="7">
        <v>10.199999999999999</v>
      </c>
      <c r="BO33" s="7">
        <v>24.9</v>
      </c>
      <c r="BP33" s="4"/>
      <c r="BQ33" s="2">
        <v>47254217</v>
      </c>
      <c r="BR33" s="4">
        <v>72.709645901003682</v>
      </c>
      <c r="BS33" s="2">
        <v>56703</v>
      </c>
      <c r="BT33" s="4">
        <v>93.834000000000003</v>
      </c>
      <c r="BU33" s="4"/>
      <c r="BV33" s="4">
        <v>70.8</v>
      </c>
      <c r="BW33" s="4">
        <v>48.7</v>
      </c>
      <c r="BX33" s="4">
        <v>59.7</v>
      </c>
      <c r="BY33" s="4">
        <v>48.86</v>
      </c>
      <c r="BZ33" s="4">
        <v>2.8</v>
      </c>
      <c r="CA33" s="4">
        <v>16277.56</v>
      </c>
      <c r="CB33" s="4"/>
      <c r="CC33" s="14">
        <v>14</v>
      </c>
      <c r="CD33" s="32">
        <v>10</v>
      </c>
      <c r="CE33" s="4"/>
      <c r="CF33" s="2">
        <v>844</v>
      </c>
      <c r="CG33" s="2">
        <v>300951</v>
      </c>
      <c r="CH33" s="4">
        <v>129.86553377965635</v>
      </c>
      <c r="CI33" s="8">
        <v>0.46307064284977911</v>
      </c>
      <c r="CJ33" s="8"/>
      <c r="CK33" s="3">
        <v>13.77436367203425</v>
      </c>
      <c r="CL33" s="3">
        <v>0</v>
      </c>
      <c r="CM33" s="3">
        <v>0</v>
      </c>
      <c r="CN33" s="28">
        <v>0</v>
      </c>
      <c r="CO33" s="28">
        <v>10.525037937700173</v>
      </c>
      <c r="CP33" s="28">
        <v>2.9606940516669322</v>
      </c>
      <c r="CQ33" s="28">
        <v>11.085796789417953</v>
      </c>
      <c r="CR33" s="28">
        <v>12.59388641361012</v>
      </c>
      <c r="CS33" s="28">
        <v>17.359923022897014</v>
      </c>
      <c r="CT33" s="28">
        <v>10.909944147125644</v>
      </c>
      <c r="CU33" s="28">
        <v>12.028848323755589</v>
      </c>
      <c r="CV33" s="28">
        <v>15.907702625001932</v>
      </c>
      <c r="CW33" s="28">
        <v>10.87103188837353</v>
      </c>
      <c r="CX33" s="28">
        <v>11.349407359600569</v>
      </c>
      <c r="CY33" s="28">
        <v>24.855316812872029</v>
      </c>
      <c r="CZ33" s="28">
        <v>0</v>
      </c>
      <c r="DA33" s="28">
        <v>0</v>
      </c>
      <c r="DB33" s="28">
        <v>1.5946469327034614</v>
      </c>
      <c r="DC33" s="28">
        <v>10.525037937700173</v>
      </c>
      <c r="DD33" s="28"/>
      <c r="DE33" s="3">
        <v>326.3</v>
      </c>
      <c r="DF33" s="3">
        <v>397.9</v>
      </c>
      <c r="DG33" s="35">
        <v>453.6</v>
      </c>
      <c r="DH33" s="3">
        <v>425.6</v>
      </c>
      <c r="DI33" s="1">
        <v>0.28064373897707229</v>
      </c>
      <c r="DJ33" s="1">
        <v>2.5999999999999999E-2</v>
      </c>
      <c r="DK33" s="28"/>
      <c r="DL33" t="s">
        <v>298</v>
      </c>
      <c r="DM33">
        <v>73</v>
      </c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</row>
    <row r="34" spans="1:151" x14ac:dyDescent="0.3">
      <c r="A34" t="s">
        <v>62</v>
      </c>
      <c r="B34" t="s">
        <v>362</v>
      </c>
      <c r="C34" t="s">
        <v>16</v>
      </c>
      <c r="D34" s="2"/>
      <c r="E34" s="2"/>
      <c r="F34" s="2"/>
      <c r="H34" s="2">
        <v>868859</v>
      </c>
      <c r="I34" s="12">
        <v>8.0500000000000002E-2</v>
      </c>
      <c r="K34" s="2">
        <v>178497</v>
      </c>
      <c r="L34" s="2">
        <v>85110</v>
      </c>
      <c r="M34" s="2">
        <f>Table11132[[#This Row],[Sum of Biden]]+Table11132[[#This Row],[Sum of Trump]]</f>
        <v>263607</v>
      </c>
      <c r="N34" s="2">
        <v>268380</v>
      </c>
      <c r="O34" s="1">
        <f>Table11132[[#This Row],[Total with Other]]/Table11132[[#This Row],[Sum of Population]]</f>
        <v>0.30888786327816137</v>
      </c>
      <c r="P34" s="1">
        <f>Table11132[[#This Row],[Total with Other]]/(Table11132[[#This Row],[18+]]*Table11132[[#This Row],[Sum of Population]])</f>
        <v>0.4227162329459721</v>
      </c>
      <c r="Q34" s="1">
        <f>Table11132[[#This Row],[Sum of Biden]]/Table11132[[#This Row],[2 Party Vote]]</f>
        <v>0.67713300481398442</v>
      </c>
      <c r="R34" s="1">
        <f>Table11132[[#This Row],[Sum of Trump]]/Table11132[[#This Row],[2 Party Vote]]</f>
        <v>0.32286699518601553</v>
      </c>
      <c r="S34" s="1">
        <f>Table11132[[#This Row],[Trump %]]-Table11132[[#This Row],[Biden %]]</f>
        <v>-0.35426600962796889</v>
      </c>
      <c r="T34" s="1">
        <v>-5.5800000000000002E-2</v>
      </c>
      <c r="V34" s="1">
        <v>0.11430278100359206</v>
      </c>
      <c r="W34" s="1">
        <v>0.82566561432867702</v>
      </c>
      <c r="X34" s="1">
        <v>2.8106977081436689E-2</v>
      </c>
      <c r="Y34" s="1">
        <v>1.231730349803593E-2</v>
      </c>
      <c r="Z34" s="1">
        <v>2.7288662487239012E-3</v>
      </c>
      <c r="AA34" s="1">
        <v>1.7574773352177972E-3</v>
      </c>
      <c r="AB34" s="1">
        <v>2.7956204631591547E-3</v>
      </c>
      <c r="AC34" s="1">
        <v>1.2325360041157425E-2</v>
      </c>
      <c r="AD3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1.284660865024954</v>
      </c>
      <c r="AE3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1.2863332372143752</v>
      </c>
      <c r="AF34" s="4"/>
      <c r="AG34" s="1">
        <v>7.0995408921355474E-2</v>
      </c>
      <c r="AH34" s="1">
        <v>0.13681391341978388</v>
      </c>
      <c r="AI34" s="1">
        <v>6.1469122147552131E-2</v>
      </c>
      <c r="AJ34" s="1">
        <f>SUM(Table11132[[#This Row],[0 to 5]:[14 to 17]])</f>
        <v>0.26927844448869148</v>
      </c>
      <c r="AK34" s="1">
        <v>0.73072155551130846</v>
      </c>
      <c r="AL34" s="1">
        <v>0.1107993356804729</v>
      </c>
      <c r="AM34" s="1">
        <v>0.27716695113936785</v>
      </c>
      <c r="AN34" s="1">
        <v>0.21888937100265982</v>
      </c>
      <c r="AO34" s="1">
        <v>0.12386589768880797</v>
      </c>
      <c r="AP34" s="38">
        <v>32.799999999999997</v>
      </c>
      <c r="AR34" s="2">
        <v>109565</v>
      </c>
      <c r="AS34" s="2">
        <v>120043</v>
      </c>
      <c r="AT34" s="2">
        <v>163821</v>
      </c>
      <c r="AU34" s="2">
        <v>123851</v>
      </c>
      <c r="AV34" s="2">
        <f>SUM(Table11132[[#This Row],[Sum of Less than a high school diploma]:[Sum of Bachelor''s degree or higher]])</f>
        <v>517280</v>
      </c>
      <c r="AW34" s="1">
        <f>Table11132[[#This Row],[Sum of Less than a high school diploma]]/Table11132[[#This Row],[Sum]]</f>
        <v>0.21180985153108567</v>
      </c>
      <c r="AX34" s="1">
        <f>Table11132[[#This Row],[Sum of High school diploma only]]/Table11132[[#This Row],[Sum]]</f>
        <v>0.23206580575317043</v>
      </c>
      <c r="AY34" s="1">
        <f>Table11132[[#This Row],[Sum of Some college or associate''s degree]]/Table11132[[#This Row],[Sum]]</f>
        <v>0.31669695329415404</v>
      </c>
      <c r="AZ34" s="1">
        <f>Table11132[[#This Row],[Sum of Bachelor''s degree or higher]]/Table11132[[#This Row],[Sum]]</f>
        <v>0.23942738942158986</v>
      </c>
      <c r="BA3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2.5837418806062482</v>
      </c>
      <c r="BB34" s="4"/>
      <c r="BC34" s="2">
        <v>365210</v>
      </c>
      <c r="BD34" s="8">
        <v>0.42033287334308561</v>
      </c>
      <c r="BE34" s="7">
        <v>2.8000000000000003</v>
      </c>
      <c r="BF34" s="7">
        <v>23.8</v>
      </c>
      <c r="BG34" s="4">
        <v>90.6</v>
      </c>
      <c r="BH34" s="4">
        <v>79.7</v>
      </c>
      <c r="BI34" s="4">
        <v>10.9</v>
      </c>
      <c r="BJ34" s="4">
        <v>1.3</v>
      </c>
      <c r="BK34" s="4">
        <v>1.4</v>
      </c>
      <c r="BL34" s="4">
        <v>0.1</v>
      </c>
      <c r="BM34" s="4">
        <v>2.2000000000000002</v>
      </c>
      <c r="BN34" s="7">
        <v>4.4000000000000004</v>
      </c>
      <c r="BO34" s="7">
        <v>23.8</v>
      </c>
      <c r="BP34" s="4"/>
      <c r="BQ34" s="2">
        <v>29723131</v>
      </c>
      <c r="BR34" s="4">
        <v>34.209383801054024</v>
      </c>
      <c r="BS34" s="2">
        <v>41732</v>
      </c>
      <c r="BT34" s="4">
        <v>93.212000000000003</v>
      </c>
      <c r="BU34" s="4"/>
      <c r="BV34" s="4">
        <v>78.599999999999994</v>
      </c>
      <c r="BW34" s="4">
        <v>53.8</v>
      </c>
      <c r="BX34" s="4">
        <v>66.2</v>
      </c>
      <c r="BY34" s="4">
        <v>8.7799999999999994</v>
      </c>
      <c r="BZ34" s="4">
        <v>2.8</v>
      </c>
      <c r="CA34" s="4">
        <v>20022.71</v>
      </c>
      <c r="CB34" s="4"/>
      <c r="CC34" s="14">
        <v>274</v>
      </c>
      <c r="CD34" s="32">
        <v>111</v>
      </c>
      <c r="CE34" s="4"/>
      <c r="CF34" s="2">
        <v>518</v>
      </c>
      <c r="CG34" s="2">
        <v>541657</v>
      </c>
      <c r="CH34" s="4">
        <v>59.618419099071311</v>
      </c>
      <c r="CI34" s="8">
        <v>0.62341185393717513</v>
      </c>
      <c r="CJ34" s="8"/>
      <c r="CK34" s="3">
        <v>35.563893806016523</v>
      </c>
      <c r="CL34" s="3">
        <v>0</v>
      </c>
      <c r="CM34" s="3">
        <v>0</v>
      </c>
      <c r="CN34" s="28">
        <v>0</v>
      </c>
      <c r="CO34" s="28">
        <v>29.926610409176174</v>
      </c>
      <c r="CP34" s="28">
        <v>22.872348116460248</v>
      </c>
      <c r="CQ34" s="28">
        <v>50.038514952648775</v>
      </c>
      <c r="CR34" s="28">
        <v>0</v>
      </c>
      <c r="CS34" s="28">
        <v>5.5711605583244053</v>
      </c>
      <c r="CT34" s="28">
        <v>30.903622946799469</v>
      </c>
      <c r="CU34" s="28">
        <v>16.623237524634547</v>
      </c>
      <c r="CV34" s="28">
        <v>72.198090343095203</v>
      </c>
      <c r="CW34" s="28">
        <v>48.272684072380876</v>
      </c>
      <c r="CX34" s="28">
        <v>26.452762723519708</v>
      </c>
      <c r="CY34" s="28">
        <v>20.155434502822658</v>
      </c>
      <c r="CZ34" s="28">
        <v>0</v>
      </c>
      <c r="DA34" s="28">
        <v>0</v>
      </c>
      <c r="DB34" s="28">
        <v>12.839192859356913</v>
      </c>
      <c r="DC34" s="28">
        <v>29.926610409176174</v>
      </c>
      <c r="DD34" s="28"/>
      <c r="DE34" s="3">
        <v>177.8</v>
      </c>
      <c r="DF34" s="3">
        <v>200.8</v>
      </c>
      <c r="DG34" s="35">
        <v>237.1</v>
      </c>
      <c r="DH34" s="3">
        <v>244.5</v>
      </c>
      <c r="DI34" s="1">
        <v>0.25010544074230279</v>
      </c>
      <c r="DJ34" s="1">
        <v>0.152</v>
      </c>
      <c r="DK34" s="28"/>
      <c r="DL34" t="s">
        <v>298</v>
      </c>
      <c r="DM34">
        <v>114</v>
      </c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</row>
    <row r="35" spans="1:151" x14ac:dyDescent="0.3">
      <c r="A35" t="s">
        <v>78</v>
      </c>
      <c r="B35" t="s">
        <v>363</v>
      </c>
      <c r="C35" t="s">
        <v>44</v>
      </c>
      <c r="D35" s="2"/>
      <c r="E35" s="2"/>
      <c r="F35" s="2"/>
      <c r="H35" s="2">
        <v>546725</v>
      </c>
      <c r="I35" s="12">
        <v>0.2422</v>
      </c>
      <c r="K35" s="2">
        <v>87636</v>
      </c>
      <c r="L35" s="2">
        <v>127127</v>
      </c>
      <c r="M35" s="2">
        <f>Table11132[[#This Row],[Sum of Biden]]+Table11132[[#This Row],[Sum of Trump]]</f>
        <v>214763</v>
      </c>
      <c r="N35" s="2">
        <v>221529</v>
      </c>
      <c r="O35" s="1">
        <f>Table11132[[#This Row],[Total with Other]]/Table11132[[#This Row],[Sum of Population]]</f>
        <v>0.40519273857972471</v>
      </c>
      <c r="P35" s="1">
        <f>Table11132[[#This Row],[Total with Other]]/(Table11132[[#This Row],[18+]]*Table11132[[#This Row],[Sum of Population]])</f>
        <v>0.54189140596907592</v>
      </c>
      <c r="Q35" s="1">
        <f>Table11132[[#This Row],[Sum of Biden]]/Table11132[[#This Row],[2 Party Vote]]</f>
        <v>0.40805911632823161</v>
      </c>
      <c r="R35" s="1">
        <f>Table11132[[#This Row],[Sum of Trump]]/Table11132[[#This Row],[2 Party Vote]]</f>
        <v>0.59194088367176845</v>
      </c>
      <c r="S35" s="1">
        <f>Table11132[[#This Row],[Trump %]]-Table11132[[#This Row],[Biden %]]</f>
        <v>0.18388176734353684</v>
      </c>
      <c r="T35" s="1">
        <v>-0.2762</v>
      </c>
      <c r="V35" s="1">
        <v>0.6701760482875303</v>
      </c>
      <c r="W35" s="1">
        <v>0.17592939777767616</v>
      </c>
      <c r="X35" s="1">
        <v>2.3574923407563217E-2</v>
      </c>
      <c r="Y35" s="1">
        <v>3.5365128721020621E-2</v>
      </c>
      <c r="Z35" s="1">
        <v>1.1792034386574604E-2</v>
      </c>
      <c r="AA35" s="1">
        <v>2.1162375965979242E-2</v>
      </c>
      <c r="AB35" s="1">
        <v>3.0161415702592712E-3</v>
      </c>
      <c r="AC35" s="1">
        <v>5.8983949883396586E-2</v>
      </c>
      <c r="AD3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1.4231456307503385</v>
      </c>
      <c r="AE3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1.4524879041911616</v>
      </c>
      <c r="AF35" s="4"/>
      <c r="AG35" s="1">
        <v>6.6801408386300248E-2</v>
      </c>
      <c r="AH35" s="1">
        <v>0.12829484658649229</v>
      </c>
      <c r="AI35" s="1">
        <v>5.7165851204901919E-2</v>
      </c>
      <c r="AJ35" s="1">
        <f>SUM(Table11132[[#This Row],[0 to 5]:[14 to 17]])</f>
        <v>0.25226210617769446</v>
      </c>
      <c r="AK35" s="1">
        <v>0.7477378938223056</v>
      </c>
      <c r="AL35" s="1">
        <v>0.10816955507796425</v>
      </c>
      <c r="AM35" s="1">
        <v>0.28702546984315697</v>
      </c>
      <c r="AN35" s="1">
        <v>0.22322739951529563</v>
      </c>
      <c r="AO35" s="1">
        <v>0.1293154693858887</v>
      </c>
      <c r="AP35" s="38">
        <v>34.5</v>
      </c>
      <c r="AR35" s="2">
        <v>41342</v>
      </c>
      <c r="AS35" s="2">
        <v>95671</v>
      </c>
      <c r="AT35" s="2">
        <v>86659</v>
      </c>
      <c r="AU35" s="2">
        <v>111326</v>
      </c>
      <c r="AV35" s="2">
        <f>SUM(Table11132[[#This Row],[Sum of Less than a high school diploma]:[Sum of Bachelor''s degree or higher]])</f>
        <v>334998</v>
      </c>
      <c r="AW35" s="1">
        <f>Table11132[[#This Row],[Sum of Less than a high school diploma]]/Table11132[[#This Row],[Sum]]</f>
        <v>0.12340969199816118</v>
      </c>
      <c r="AX35" s="1">
        <f>Table11132[[#This Row],[Sum of High school diploma only]]/Table11132[[#This Row],[Sum]]</f>
        <v>0.2855867796225649</v>
      </c>
      <c r="AY35" s="1">
        <f>Table11132[[#This Row],[Sum of Some college or associate''s degree]]/Table11132[[#This Row],[Sum]]</f>
        <v>0.25868512647836706</v>
      </c>
      <c r="AZ35" s="1">
        <f>Table11132[[#This Row],[Sum of Bachelor''s degree or higher]]/Table11132[[#This Row],[Sum]]</f>
        <v>0.33231840190090689</v>
      </c>
      <c r="BA3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2.7999122382820198</v>
      </c>
      <c r="BB35" s="4"/>
      <c r="BC35" s="2">
        <v>251005</v>
      </c>
      <c r="BD35" s="8">
        <v>0.45910649778224882</v>
      </c>
      <c r="BE35" s="7">
        <v>2.1999999999999997</v>
      </c>
      <c r="BF35" s="7">
        <v>20.6</v>
      </c>
      <c r="BG35" s="4">
        <v>90.8</v>
      </c>
      <c r="BH35" s="4">
        <v>80.5</v>
      </c>
      <c r="BI35" s="4">
        <v>10.3</v>
      </c>
      <c r="BJ35" s="4">
        <v>0.4</v>
      </c>
      <c r="BK35" s="4">
        <v>1.4</v>
      </c>
      <c r="BL35" s="4">
        <v>0.4</v>
      </c>
      <c r="BM35" s="4">
        <v>0.5</v>
      </c>
      <c r="BN35" s="7">
        <v>6.5</v>
      </c>
      <c r="BO35" s="7">
        <v>20.6</v>
      </c>
      <c r="BP35" s="4"/>
      <c r="BQ35" s="2">
        <v>25223582</v>
      </c>
      <c r="BR35" s="4">
        <v>46.135775755635834</v>
      </c>
      <c r="BS35" s="2">
        <v>70085</v>
      </c>
      <c r="BT35" s="4">
        <v>93.281000000000006</v>
      </c>
      <c r="BU35" s="4"/>
      <c r="BV35" s="4">
        <v>69.3</v>
      </c>
      <c r="BW35" s="4">
        <v>45.6</v>
      </c>
      <c r="BX35" s="4">
        <v>57.4</v>
      </c>
      <c r="BY35" s="4">
        <v>46.96</v>
      </c>
      <c r="BZ35" s="4">
        <v>6.5</v>
      </c>
      <c r="CA35" s="4">
        <v>16165.61</v>
      </c>
      <c r="CB35" s="4"/>
      <c r="CC35" s="14">
        <v>200</v>
      </c>
      <c r="CD35" s="32">
        <v>97</v>
      </c>
      <c r="CE35" s="4"/>
      <c r="CF35" s="2">
        <v>715</v>
      </c>
      <c r="CG35" s="2">
        <v>289919</v>
      </c>
      <c r="CH35" s="4">
        <v>130.77872787964699</v>
      </c>
      <c r="CI35" s="8">
        <v>0.53028304906488632</v>
      </c>
      <c r="CJ35" s="8"/>
      <c r="CK35" s="3">
        <v>14.1603416959843</v>
      </c>
      <c r="CL35" s="3">
        <v>0</v>
      </c>
      <c r="CM35" s="3">
        <v>0</v>
      </c>
      <c r="CN35" s="28">
        <v>35.970336702146568</v>
      </c>
      <c r="CO35" s="28">
        <v>16.435740357780382</v>
      </c>
      <c r="CP35" s="28">
        <v>4.0422895105850882</v>
      </c>
      <c r="CQ35" s="28">
        <v>15.158327711814913</v>
      </c>
      <c r="CR35" s="28">
        <v>18.435023983133462</v>
      </c>
      <c r="CS35" s="28">
        <v>3.4638364869859606</v>
      </c>
      <c r="CT35" s="28">
        <v>33.774962235986564</v>
      </c>
      <c r="CU35" s="28">
        <v>11.185835045619793</v>
      </c>
      <c r="CV35" s="28">
        <v>18.64899700860645</v>
      </c>
      <c r="CW35" s="28">
        <v>13.320615203806607</v>
      </c>
      <c r="CX35" s="28">
        <v>17.658512644290358</v>
      </c>
      <c r="CY35" s="28">
        <v>22.039624079727421</v>
      </c>
      <c r="CZ35" s="28">
        <v>0</v>
      </c>
      <c r="DA35" s="28">
        <v>0</v>
      </c>
      <c r="DB35" s="28">
        <v>13.296797126424655</v>
      </c>
      <c r="DC35" s="28">
        <v>16.435740357780382</v>
      </c>
      <c r="DD35" s="28"/>
      <c r="DE35" s="3">
        <v>226.3</v>
      </c>
      <c r="DF35" s="3">
        <v>271.2</v>
      </c>
      <c r="DG35" s="35">
        <v>329.2</v>
      </c>
      <c r="DH35" s="3">
        <v>323.5</v>
      </c>
      <c r="DI35" s="1">
        <v>0.31257594167679215</v>
      </c>
      <c r="DJ35" s="1">
        <v>0.14099999999999999</v>
      </c>
      <c r="DK35" s="28"/>
      <c r="DL35" t="s">
        <v>298</v>
      </c>
      <c r="DM35">
        <v>89</v>
      </c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</row>
    <row r="36" spans="1:151" x14ac:dyDescent="0.3">
      <c r="A36" t="s">
        <v>77</v>
      </c>
      <c r="B36" t="s">
        <v>363</v>
      </c>
      <c r="C36" t="s">
        <v>29</v>
      </c>
      <c r="D36" s="2"/>
      <c r="E36" s="2"/>
      <c r="F36" s="2"/>
      <c r="H36" s="2">
        <v>520378</v>
      </c>
      <c r="I36" s="12">
        <v>8.1699999999999995E-2</v>
      </c>
      <c r="K36" s="2">
        <v>118366</v>
      </c>
      <c r="L36" s="2">
        <v>104662</v>
      </c>
      <c r="M36" s="2">
        <f>Table11132[[#This Row],[Sum of Biden]]+Table11132[[#This Row],[Sum of Trump]]</f>
        <v>223028</v>
      </c>
      <c r="N36" s="2">
        <v>227082</v>
      </c>
      <c r="O36" s="1">
        <f>Table11132[[#This Row],[Total with Other]]/Table11132[[#This Row],[Sum of Population]]</f>
        <v>0.43637893992443955</v>
      </c>
      <c r="P36" s="1">
        <f>Table11132[[#This Row],[Total with Other]]/(Table11132[[#This Row],[18+]]*Table11132[[#This Row],[Sum of Population]])</f>
        <v>0.58571727035664267</v>
      </c>
      <c r="Q36" s="1">
        <f>Table11132[[#This Row],[Sum of Biden]]/Table11132[[#This Row],[2 Party Vote]]</f>
        <v>0.53072259985293324</v>
      </c>
      <c r="R36" s="1">
        <f>Table11132[[#This Row],[Sum of Trump]]/Table11132[[#This Row],[2 Party Vote]]</f>
        <v>0.46927740014706676</v>
      </c>
      <c r="S36" s="1">
        <f>Table11132[[#This Row],[Trump %]]-Table11132[[#This Row],[Biden %]]</f>
        <v>-6.1445199705866482E-2</v>
      </c>
      <c r="T36" s="1">
        <v>-1.35E-2</v>
      </c>
      <c r="V36" s="1">
        <v>0.443416132119344</v>
      </c>
      <c r="W36" s="1">
        <v>0.12699230174988183</v>
      </c>
      <c r="X36" s="1">
        <v>0.32154895095488278</v>
      </c>
      <c r="Y36" s="1">
        <v>2.1267232665485473E-2</v>
      </c>
      <c r="Z36" s="1">
        <v>1.8117599129863292E-2</v>
      </c>
      <c r="AA36" s="1">
        <v>3.4359638570423809E-3</v>
      </c>
      <c r="AB36" s="1">
        <v>6.2435383509679499E-3</v>
      </c>
      <c r="AC36" s="1">
        <v>5.8978281172532274E-2</v>
      </c>
      <c r="AD3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1.596627374757271</v>
      </c>
      <c r="AE3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1.6115583643762115</v>
      </c>
      <c r="AF36" s="4"/>
      <c r="AG36" s="1">
        <v>7.4019270607135576E-2</v>
      </c>
      <c r="AH36" s="1">
        <v>0.12894472863956585</v>
      </c>
      <c r="AI36" s="1">
        <v>5.2002582737932811E-2</v>
      </c>
      <c r="AJ36" s="1">
        <f>SUM(Table11132[[#This Row],[0 to 5]:[14 to 17]])</f>
        <v>0.25496658198463423</v>
      </c>
      <c r="AK36" s="1">
        <v>0.74503341801536571</v>
      </c>
      <c r="AL36" s="1">
        <v>0.11191672207510694</v>
      </c>
      <c r="AM36" s="1">
        <v>0.2923105896098605</v>
      </c>
      <c r="AN36" s="1">
        <v>0.21817601820215304</v>
      </c>
      <c r="AO36" s="1">
        <v>0.12263008812824523</v>
      </c>
      <c r="AP36" s="38">
        <v>32.9</v>
      </c>
      <c r="AR36" s="2">
        <v>32420</v>
      </c>
      <c r="AS36" s="2">
        <v>90508</v>
      </c>
      <c r="AT36" s="2">
        <v>128574</v>
      </c>
      <c r="AU36" s="2">
        <v>78997</v>
      </c>
      <c r="AV36" s="2">
        <f>SUM(Table11132[[#This Row],[Sum of Less than a high school diploma]:[Sum of Bachelor''s degree or higher]])</f>
        <v>330499</v>
      </c>
      <c r="AW36" s="1">
        <f>Table11132[[#This Row],[Sum of Less than a high school diploma]]/Table11132[[#This Row],[Sum]]</f>
        <v>9.8094094081979069E-2</v>
      </c>
      <c r="AX36" s="1">
        <f>Table11132[[#This Row],[Sum of High school diploma only]]/Table11132[[#This Row],[Sum]]</f>
        <v>0.27385256838901179</v>
      </c>
      <c r="AY36" s="1">
        <f>Table11132[[#This Row],[Sum of Some college or associate''s degree]]/Table11132[[#This Row],[Sum]]</f>
        <v>0.38902992142185</v>
      </c>
      <c r="AZ36" s="1">
        <f>Table11132[[#This Row],[Sum of Bachelor''s degree or higher]]/Table11132[[#This Row],[Sum]]</f>
        <v>0.23902341610715919</v>
      </c>
      <c r="BA3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2.7689826595541893</v>
      </c>
      <c r="BB36" s="4"/>
      <c r="BC36" s="2">
        <v>233205</v>
      </c>
      <c r="BD36" s="8">
        <v>0.44814538662280112</v>
      </c>
      <c r="BE36" s="7">
        <v>4.5</v>
      </c>
      <c r="BF36" s="7">
        <v>24.8</v>
      </c>
      <c r="BG36" s="4">
        <v>89.9</v>
      </c>
      <c r="BH36" s="4">
        <v>80.400000000000006</v>
      </c>
      <c r="BI36" s="4">
        <v>9.4</v>
      </c>
      <c r="BJ36" s="4">
        <v>0.5</v>
      </c>
      <c r="BK36" s="4">
        <v>3.9</v>
      </c>
      <c r="BL36" s="4">
        <v>0.1</v>
      </c>
      <c r="BM36" s="4">
        <v>1.5</v>
      </c>
      <c r="BN36" s="7">
        <v>4.2</v>
      </c>
      <c r="BO36" s="7">
        <v>24.8</v>
      </c>
      <c r="BP36" s="4"/>
      <c r="BQ36" s="2">
        <v>18968545</v>
      </c>
      <c r="BR36" s="4">
        <v>36.451473736399308</v>
      </c>
      <c r="BS36" s="2">
        <v>40972</v>
      </c>
      <c r="BT36" s="4">
        <v>89.796000000000006</v>
      </c>
      <c r="BU36" s="4"/>
      <c r="BV36" s="4">
        <v>73.3</v>
      </c>
      <c r="BW36" s="4">
        <v>50.6</v>
      </c>
      <c r="BX36" s="4">
        <v>61.9</v>
      </c>
      <c r="BY36" s="4">
        <v>47.93</v>
      </c>
      <c r="BZ36" s="4">
        <v>1.2</v>
      </c>
      <c r="CA36" s="4">
        <v>16504.77</v>
      </c>
      <c r="CB36" s="4"/>
      <c r="CC36" s="14">
        <v>311</v>
      </c>
      <c r="CD36" s="32">
        <v>114</v>
      </c>
      <c r="CE36" s="4"/>
      <c r="CF36" s="2">
        <v>718</v>
      </c>
      <c r="CG36" s="2">
        <v>270725</v>
      </c>
      <c r="CH36" s="4">
        <v>137.97662468436405</v>
      </c>
      <c r="CI36" s="8">
        <v>0.52024682058042426</v>
      </c>
      <c r="CJ36" s="8"/>
      <c r="CK36" s="3">
        <v>16.445466759176192</v>
      </c>
      <c r="CL36" s="3">
        <v>0</v>
      </c>
      <c r="CM36" s="3">
        <v>1.3175043163032751</v>
      </c>
      <c r="CN36" s="28">
        <v>0</v>
      </c>
      <c r="CO36" s="28">
        <v>18.469517950428557</v>
      </c>
      <c r="CP36" s="28">
        <v>4.3190014595486206</v>
      </c>
      <c r="CQ36" s="28">
        <v>11.842717085362874</v>
      </c>
      <c r="CR36" s="28">
        <v>13.88585608439992</v>
      </c>
      <c r="CS36" s="28">
        <v>20.086770668927773</v>
      </c>
      <c r="CT36" s="28">
        <v>15.56281780875336</v>
      </c>
      <c r="CU36" s="28">
        <v>8.9436744271060622</v>
      </c>
      <c r="CV36" s="28">
        <v>22.996397010802699</v>
      </c>
      <c r="CW36" s="28">
        <v>15.94489567313024</v>
      </c>
      <c r="CX36" s="28">
        <v>13.455479546133349</v>
      </c>
      <c r="CY36" s="28">
        <v>25.03975635006746</v>
      </c>
      <c r="CZ36" s="28">
        <v>0</v>
      </c>
      <c r="DA36" s="28">
        <v>0</v>
      </c>
      <c r="DB36" s="28">
        <v>11.069824716033841</v>
      </c>
      <c r="DC36" s="28">
        <v>18.469517950428557</v>
      </c>
      <c r="DD36" s="28"/>
      <c r="DE36" s="3">
        <v>163.19999999999999</v>
      </c>
      <c r="DF36" s="3">
        <v>189.8</v>
      </c>
      <c r="DG36" s="35">
        <v>217.9</v>
      </c>
      <c r="DH36" s="3">
        <v>220.9</v>
      </c>
      <c r="DI36" s="1">
        <v>0.25103258375401571</v>
      </c>
      <c r="DJ36" s="1">
        <v>0.14299999999999999</v>
      </c>
      <c r="DK36" s="28"/>
      <c r="DL36" t="s">
        <v>298</v>
      </c>
      <c r="DM36">
        <v>110</v>
      </c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</row>
    <row r="37" spans="1:151" x14ac:dyDescent="0.3">
      <c r="A37" t="s">
        <v>54</v>
      </c>
      <c r="B37" t="s">
        <v>364</v>
      </c>
      <c r="C37" t="s">
        <v>12</v>
      </c>
      <c r="D37" s="2"/>
      <c r="E37" s="2"/>
      <c r="F37" s="2"/>
      <c r="H37" s="2">
        <v>1008654</v>
      </c>
      <c r="I37" s="12">
        <v>8.4000000000000005E-2</v>
      </c>
      <c r="K37" s="2">
        <v>193025</v>
      </c>
      <c r="L37" s="2">
        <v>164464</v>
      </c>
      <c r="M37" s="2">
        <f>Table11132[[#This Row],[Sum of Biden]]+Table11132[[#This Row],[Sum of Trump]]</f>
        <v>357489</v>
      </c>
      <c r="N37" s="2">
        <v>364809</v>
      </c>
      <c r="O37" s="1">
        <f>Table11132[[#This Row],[Total with Other]]/Table11132[[#This Row],[Sum of Population]]</f>
        <v>0.36167902967717375</v>
      </c>
      <c r="P37" s="1">
        <f>Table11132[[#This Row],[Total with Other]]/(Table11132[[#This Row],[18+]]*Table11132[[#This Row],[Sum of Population]])</f>
        <v>0.50574424224107939</v>
      </c>
      <c r="Q37" s="1">
        <f>Table11132[[#This Row],[Sum of Biden]]/Table11132[[#This Row],[2 Party Vote]]</f>
        <v>0.53994668367418297</v>
      </c>
      <c r="R37" s="1">
        <f>Table11132[[#This Row],[Sum of Trump]]/Table11132[[#This Row],[2 Party Vote]]</f>
        <v>0.46005331632581703</v>
      </c>
      <c r="S37" s="1">
        <f>Table11132[[#This Row],[Trump %]]-Table11132[[#This Row],[Biden %]]</f>
        <v>-7.989336734836594E-2</v>
      </c>
      <c r="T37" s="1">
        <v>0.29160000000000003</v>
      </c>
      <c r="V37" s="1">
        <v>0.26955626012487932</v>
      </c>
      <c r="W37" s="1">
        <v>0.53610355979354662</v>
      </c>
      <c r="X37" s="1">
        <v>4.3914959936707729E-2</v>
      </c>
      <c r="Y37" s="1">
        <v>0.10872410162454121</v>
      </c>
      <c r="Z37" s="1">
        <v>6.021886593420539E-3</v>
      </c>
      <c r="AA37" s="1">
        <v>1.2224211672188878E-3</v>
      </c>
      <c r="AB37" s="1">
        <v>5.164308077893906E-3</v>
      </c>
      <c r="AC37" s="1">
        <v>2.9292502681791774E-2</v>
      </c>
      <c r="AD3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1.5844787777931004</v>
      </c>
      <c r="AE3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1.5864943499662685</v>
      </c>
      <c r="AF37" s="4"/>
      <c r="AG37" s="1">
        <v>7.3313544585160026E-2</v>
      </c>
      <c r="AH37" s="1">
        <v>0.14834819472286831</v>
      </c>
      <c r="AI37" s="1">
        <v>6.3196100942444086E-2</v>
      </c>
      <c r="AJ37" s="1">
        <f>SUM(Table11132[[#This Row],[0 to 5]:[14 to 17]])</f>
        <v>0.28485784025047245</v>
      </c>
      <c r="AK37" s="1">
        <v>0.71514215974952755</v>
      </c>
      <c r="AL37" s="1">
        <v>9.5510452543686938E-2</v>
      </c>
      <c r="AM37" s="1">
        <v>0.28176659191357989</v>
      </c>
      <c r="AN37" s="1">
        <v>0.21415569660160966</v>
      </c>
      <c r="AO37" s="1">
        <v>0.12370941869065111</v>
      </c>
      <c r="AP37" s="38">
        <v>32.799999999999997</v>
      </c>
      <c r="AR37" s="2">
        <v>138814</v>
      </c>
      <c r="AS37" s="2">
        <v>138139</v>
      </c>
      <c r="AT37" s="2">
        <v>199363</v>
      </c>
      <c r="AU37" s="2">
        <v>134611</v>
      </c>
      <c r="AV37" s="2">
        <f>SUM(Table11132[[#This Row],[Sum of Less than a high school diploma]:[Sum of Bachelor''s degree or higher]])</f>
        <v>610927</v>
      </c>
      <c r="AW37" s="1">
        <f>Table11132[[#This Row],[Sum of Less than a high school diploma]]/Table11132[[#This Row],[Sum]]</f>
        <v>0.22721863659651645</v>
      </c>
      <c r="AX37" s="1">
        <f>Table11132[[#This Row],[Sum of High school diploma only]]/Table11132[[#This Row],[Sum]]</f>
        <v>0.22611375827226493</v>
      </c>
      <c r="AY37" s="1">
        <f>Table11132[[#This Row],[Sum of Some college or associate''s degree]]/Table11132[[#This Row],[Sum]]</f>
        <v>0.32632867756704154</v>
      </c>
      <c r="AZ37" s="1">
        <f>Table11132[[#This Row],[Sum of Bachelor''s degree or higher]]/Table11132[[#This Row],[Sum]]</f>
        <v>0.22033892756417706</v>
      </c>
      <c r="BA3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2.5397878960988791</v>
      </c>
      <c r="BB37" s="4"/>
      <c r="BC37" s="2">
        <v>397002</v>
      </c>
      <c r="BD37" s="8">
        <v>0.39359582175850194</v>
      </c>
      <c r="BE37" s="7">
        <v>2.8</v>
      </c>
      <c r="BF37" s="7">
        <v>23.3</v>
      </c>
      <c r="BG37" s="4">
        <v>90.2</v>
      </c>
      <c r="BH37" s="4">
        <v>78.3</v>
      </c>
      <c r="BI37" s="4">
        <v>11.9</v>
      </c>
      <c r="BJ37" s="4">
        <v>0.9</v>
      </c>
      <c r="BK37" s="4">
        <v>1.5</v>
      </c>
      <c r="BL37" s="4">
        <v>0.4</v>
      </c>
      <c r="BM37" s="4">
        <v>1.2</v>
      </c>
      <c r="BN37" s="7">
        <v>5.6</v>
      </c>
      <c r="BO37" s="7">
        <v>23.3</v>
      </c>
      <c r="BP37" s="4"/>
      <c r="BQ37" s="2">
        <v>41216318</v>
      </c>
      <c r="BR37" s="4">
        <v>40.862692261171816</v>
      </c>
      <c r="BS37" s="2">
        <v>48495</v>
      </c>
      <c r="BT37" s="4">
        <v>99.835999999999999</v>
      </c>
      <c r="BU37" s="4"/>
      <c r="BV37" s="4">
        <v>76.3</v>
      </c>
      <c r="BW37" s="4">
        <v>53.7</v>
      </c>
      <c r="BX37" s="4">
        <v>65</v>
      </c>
      <c r="BY37" s="4">
        <v>10.99</v>
      </c>
      <c r="BZ37" s="4">
        <v>0</v>
      </c>
      <c r="CA37" s="4">
        <v>19368.97</v>
      </c>
      <c r="CB37" s="4"/>
      <c r="CC37" s="14">
        <v>229</v>
      </c>
      <c r="CD37" s="32">
        <v>103</v>
      </c>
      <c r="CE37" s="4"/>
      <c r="CF37" s="2">
        <v>725</v>
      </c>
      <c r="CG37" s="2">
        <v>432774</v>
      </c>
      <c r="CH37" s="4">
        <v>71.877968064370933</v>
      </c>
      <c r="CI37" s="8">
        <v>0.4290609069115871</v>
      </c>
      <c r="CJ37" s="8"/>
      <c r="CK37" s="3">
        <v>36.469475480178197</v>
      </c>
      <c r="CL37" s="3">
        <v>1.8282557546842599</v>
      </c>
      <c r="CM37" s="3">
        <v>0</v>
      </c>
      <c r="CN37" s="28">
        <v>0</v>
      </c>
      <c r="CO37" s="28">
        <v>54.837863328555997</v>
      </c>
      <c r="CP37" s="28">
        <v>29.214267812121399</v>
      </c>
      <c r="CQ37" s="28">
        <v>21.230796622242099</v>
      </c>
      <c r="CR37" s="28">
        <v>28.529785919945699</v>
      </c>
      <c r="CS37" s="28">
        <v>0</v>
      </c>
      <c r="CT37" s="28">
        <v>14.792890399390799</v>
      </c>
      <c r="CU37" s="28">
        <v>11.0701987380166</v>
      </c>
      <c r="CV37" s="28">
        <v>15.761926865300101</v>
      </c>
      <c r="CW37" s="28">
        <v>31.154357108534199</v>
      </c>
      <c r="CX37" s="28">
        <v>6.5605616561349196</v>
      </c>
      <c r="CY37" s="28">
        <v>16.0801909604182</v>
      </c>
      <c r="CZ37" s="28">
        <v>0</v>
      </c>
      <c r="DA37" s="28">
        <v>11.288742775455001</v>
      </c>
      <c r="DB37" s="28">
        <v>42.968521678346299</v>
      </c>
      <c r="DC37" s="28">
        <v>54.837863328555997</v>
      </c>
      <c r="DD37" s="28"/>
      <c r="DE37" s="3">
        <v>314</v>
      </c>
      <c r="DF37" s="3">
        <v>370</v>
      </c>
      <c r="DG37" s="35">
        <v>410</v>
      </c>
      <c r="DH37" s="3">
        <v>399</v>
      </c>
      <c r="DI37" s="1">
        <v>0.23414634146341462</v>
      </c>
      <c r="DJ37" s="1">
        <v>0.03</v>
      </c>
      <c r="DK37" s="28"/>
      <c r="DL37" t="s">
        <v>297</v>
      </c>
      <c r="DM37">
        <v>49</v>
      </c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</row>
    <row r="38" spans="1:151" x14ac:dyDescent="0.3">
      <c r="A38" t="s">
        <v>107</v>
      </c>
      <c r="B38" t="s">
        <v>365</v>
      </c>
      <c r="C38" t="s">
        <v>24</v>
      </c>
      <c r="D38" s="2"/>
      <c r="E38" s="2"/>
      <c r="F38" s="2"/>
      <c r="H38" s="2">
        <v>1087592</v>
      </c>
      <c r="I38" s="12">
        <v>9.4500000000000001E-2</v>
      </c>
      <c r="K38" s="2">
        <v>273224</v>
      </c>
      <c r="L38" s="2">
        <v>309126</v>
      </c>
      <c r="M38" s="2">
        <f>Table11132[[#This Row],[Sum of Biden]]+Table11132[[#This Row],[Sum of Trump]]</f>
        <v>582350</v>
      </c>
      <c r="N38" s="2">
        <v>594070</v>
      </c>
      <c r="O38" s="1">
        <f>Table11132[[#This Row],[Total with Other]]/Table11132[[#This Row],[Sum of Population]]</f>
        <v>0.54622505498385421</v>
      </c>
      <c r="P38" s="1">
        <f>Table11132[[#This Row],[Total with Other]]/(Table11132[[#This Row],[18+]]*Table11132[[#This Row],[Sum of Population]])</f>
        <v>0.71653949790249938</v>
      </c>
      <c r="Q38" s="1">
        <f>Table11132[[#This Row],[Sum of Biden]]/Table11132[[#This Row],[2 Party Vote]]</f>
        <v>0.46917489482270114</v>
      </c>
      <c r="R38" s="1">
        <f>Table11132[[#This Row],[Sum of Trump]]/Table11132[[#This Row],[2 Party Vote]]</f>
        <v>0.53082510517729886</v>
      </c>
      <c r="S38" s="1">
        <f>Table11132[[#This Row],[Trump %]]-Table11132[[#This Row],[Biden %]]</f>
        <v>6.1650210354597723E-2</v>
      </c>
      <c r="T38" s="1">
        <v>2.7799999999999998E-2</v>
      </c>
      <c r="V38" s="1">
        <v>0.75718467954894852</v>
      </c>
      <c r="W38" s="1">
        <v>0.10175782830326079</v>
      </c>
      <c r="X38" s="1">
        <v>6.6898248607933863E-2</v>
      </c>
      <c r="Y38" s="1">
        <v>2.7719953806206739E-2</v>
      </c>
      <c r="Z38" s="1">
        <v>2.7602262613185828E-3</v>
      </c>
      <c r="AA38" s="1">
        <v>2.7399980875181132E-4</v>
      </c>
      <c r="AB38" s="1">
        <v>3.162031349991541E-3</v>
      </c>
      <c r="AC38" s="1">
        <v>4.0243032313588181E-2</v>
      </c>
      <c r="AD3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1.3646294156570988</v>
      </c>
      <c r="AE3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1.3644839180100103</v>
      </c>
      <c r="AF38" s="4"/>
      <c r="AG38" s="1">
        <v>6.1854077632053195E-2</v>
      </c>
      <c r="AH38" s="1">
        <v>0.12107205643292705</v>
      </c>
      <c r="AI38" s="1">
        <v>5.4764102714988709E-2</v>
      </c>
      <c r="AJ38" s="1">
        <f>SUM(Table11132[[#This Row],[0 to 5]:[14 to 17]])</f>
        <v>0.23769023677996898</v>
      </c>
      <c r="AK38" s="1">
        <v>0.76230976322003108</v>
      </c>
      <c r="AL38" s="1">
        <v>0.10098180199927914</v>
      </c>
      <c r="AM38" s="1">
        <v>0.27221697107003362</v>
      </c>
      <c r="AN38" s="1">
        <v>0.24192436134138537</v>
      </c>
      <c r="AO38" s="1">
        <v>0.14718662880933292</v>
      </c>
      <c r="AP38" s="38">
        <v>36.200000000000003</v>
      </c>
      <c r="AR38" s="2">
        <v>57759</v>
      </c>
      <c r="AS38" s="2">
        <v>188949</v>
      </c>
      <c r="AT38" s="2">
        <v>219139</v>
      </c>
      <c r="AU38" s="2">
        <v>237193</v>
      </c>
      <c r="AV38" s="2">
        <f>SUM(Table11132[[#This Row],[Sum of Less than a high school diploma]:[Sum of Bachelor''s degree or higher]])</f>
        <v>703040</v>
      </c>
      <c r="AW38" s="1">
        <f>Table11132[[#This Row],[Sum of Less than a high school diploma]]/Table11132[[#This Row],[Sum]]</f>
        <v>8.2156065088757391E-2</v>
      </c>
      <c r="AX38" s="1">
        <f>Table11132[[#This Row],[Sum of High school diploma only]]/Table11132[[#This Row],[Sum]]</f>
        <v>0.2687599567592171</v>
      </c>
      <c r="AY38" s="1">
        <f>Table11132[[#This Row],[Sum of Some college or associate''s degree]]/Table11132[[#This Row],[Sum]]</f>
        <v>0.31170203686845699</v>
      </c>
      <c r="AZ38" s="1">
        <f>Table11132[[#This Row],[Sum of Bachelor''s degree or higher]]/Table11132[[#This Row],[Sum]]</f>
        <v>0.33738194128356852</v>
      </c>
      <c r="BA3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2.9043098543468364</v>
      </c>
      <c r="BB38" s="4"/>
      <c r="BC38" s="2">
        <v>532509</v>
      </c>
      <c r="BD38" s="8">
        <v>0.48962202737791377</v>
      </c>
      <c r="BE38" s="7">
        <v>4</v>
      </c>
      <c r="BF38" s="7">
        <v>21.8</v>
      </c>
      <c r="BG38" s="4">
        <v>89.1</v>
      </c>
      <c r="BH38" s="4">
        <v>80.3</v>
      </c>
      <c r="BI38" s="4">
        <v>8.8000000000000007</v>
      </c>
      <c r="BJ38" s="4">
        <v>1.4</v>
      </c>
      <c r="BK38" s="4">
        <v>2.2000000000000002</v>
      </c>
      <c r="BL38" s="4">
        <v>0.4</v>
      </c>
      <c r="BM38" s="4">
        <v>0.7</v>
      </c>
      <c r="BN38" s="7">
        <v>6.2</v>
      </c>
      <c r="BO38" s="7">
        <v>21.8</v>
      </c>
      <c r="BP38" s="4"/>
      <c r="BQ38" s="2">
        <v>52787476</v>
      </c>
      <c r="BR38" s="4">
        <v>48.536101773459166</v>
      </c>
      <c r="BS38" s="2">
        <v>54037</v>
      </c>
      <c r="BT38" s="4">
        <v>94.731999999999999</v>
      </c>
      <c r="BU38" s="4"/>
      <c r="BV38" s="4">
        <v>58.2</v>
      </c>
      <c r="BW38" s="4">
        <v>40.5</v>
      </c>
      <c r="BX38" s="4">
        <v>49.3</v>
      </c>
      <c r="BY38" s="4">
        <v>39.4</v>
      </c>
      <c r="BZ38" s="4">
        <v>77.599999999999994</v>
      </c>
      <c r="CA38" s="4">
        <v>14212.02</v>
      </c>
      <c r="CB38" s="4"/>
      <c r="CC38" s="14">
        <v>102</v>
      </c>
      <c r="CD38" s="32">
        <v>64</v>
      </c>
      <c r="CE38" s="4"/>
      <c r="CF38" s="2">
        <v>1071</v>
      </c>
      <c r="CG38" s="2">
        <v>451391</v>
      </c>
      <c r="CH38" s="4">
        <v>98.474427910466417</v>
      </c>
      <c r="CI38" s="8">
        <v>0.41503707272580159</v>
      </c>
      <c r="CJ38" s="8"/>
      <c r="CK38" s="3">
        <v>11.502565554242903</v>
      </c>
      <c r="CL38" s="3">
        <v>0</v>
      </c>
      <c r="CM38" s="3">
        <v>0</v>
      </c>
      <c r="CN38" s="28">
        <v>34.660049495127957</v>
      </c>
      <c r="CO38" s="28">
        <v>0</v>
      </c>
      <c r="CP38" s="28">
        <v>2.7498164091833956</v>
      </c>
      <c r="CQ38" s="28">
        <v>11.723896675276452</v>
      </c>
      <c r="CR38" s="28">
        <v>14.316010906362974</v>
      </c>
      <c r="CS38" s="28">
        <v>5.0478208829645785</v>
      </c>
      <c r="CT38" s="28">
        <v>15.404116306409918</v>
      </c>
      <c r="CU38" s="28">
        <v>8.7531379393073809</v>
      </c>
      <c r="CV38" s="28">
        <v>16.787021548079011</v>
      </c>
      <c r="CW38" s="28">
        <v>7.7665712093726</v>
      </c>
      <c r="CX38" s="28">
        <v>25.607766747950858</v>
      </c>
      <c r="CY38" s="28">
        <v>18.874544823725707</v>
      </c>
      <c r="CZ38" s="28">
        <v>0</v>
      </c>
      <c r="DA38" s="28">
        <v>0</v>
      </c>
      <c r="DB38" s="28">
        <v>1.4465813645289261</v>
      </c>
      <c r="DC38" s="28">
        <v>0</v>
      </c>
      <c r="DD38" s="28"/>
      <c r="DE38" s="3">
        <v>230.1</v>
      </c>
      <c r="DF38" s="3">
        <v>267.7</v>
      </c>
      <c r="DG38" s="35">
        <v>297.7</v>
      </c>
      <c r="DH38" s="3">
        <v>284.5</v>
      </c>
      <c r="DI38" s="1">
        <v>0.22707423580786024</v>
      </c>
      <c r="DJ38" s="1">
        <v>7.0999999999999994E-2</v>
      </c>
      <c r="DK38" s="28"/>
      <c r="DL38" t="s">
        <v>298</v>
      </c>
      <c r="DM38">
        <v>90</v>
      </c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</row>
    <row r="39" spans="1:151" x14ac:dyDescent="0.3">
      <c r="A39" t="s">
        <v>116</v>
      </c>
      <c r="B39" t="s">
        <v>366</v>
      </c>
      <c r="C39" t="s">
        <v>29</v>
      </c>
      <c r="D39" s="2"/>
      <c r="E39" s="2"/>
      <c r="F39" s="2"/>
      <c r="H39" s="2">
        <v>776566</v>
      </c>
      <c r="I39" s="12">
        <v>7.2900000000000006E-2</v>
      </c>
      <c r="K39" s="2">
        <v>204696</v>
      </c>
      <c r="L39" s="2">
        <v>195489</v>
      </c>
      <c r="M39" s="2">
        <f>Table11132[[#This Row],[Sum of Biden]]+Table11132[[#This Row],[Sum of Trump]]</f>
        <v>400185</v>
      </c>
      <c r="N39" s="2">
        <v>405611</v>
      </c>
      <c r="O39" s="1">
        <f>Table11132[[#This Row],[Total with Other]]/Table11132[[#This Row],[Sum of Population]]</f>
        <v>0.52231362176556795</v>
      </c>
      <c r="P39" s="1">
        <f>Table11132[[#This Row],[Total with Other]]/(Table11132[[#This Row],[18+]]*Table11132[[#This Row],[Sum of Population]])</f>
        <v>0.67097372917945253</v>
      </c>
      <c r="Q39" s="1">
        <f>Table11132[[#This Row],[Sum of Biden]]/Table11132[[#This Row],[2 Party Vote]]</f>
        <v>0.51150342966378048</v>
      </c>
      <c r="R39" s="1">
        <f>Table11132[[#This Row],[Sum of Trump]]/Table11132[[#This Row],[2 Party Vote]]</f>
        <v>0.48849657033621952</v>
      </c>
      <c r="S39" s="1">
        <f>Table11132[[#This Row],[Trump %]]-Table11132[[#This Row],[Biden %]]</f>
        <v>-2.3006859327560969E-2</v>
      </c>
      <c r="T39" s="1">
        <v>-1.35E-2</v>
      </c>
      <c r="V39" s="1">
        <v>0.55141739401415979</v>
      </c>
      <c r="W39" s="1">
        <v>9.9526633924225366E-2</v>
      </c>
      <c r="X39" s="1">
        <v>0.26350110615195615</v>
      </c>
      <c r="Y39" s="1">
        <v>4.0395793789581309E-2</v>
      </c>
      <c r="Z39" s="1">
        <v>3.690607108732548E-3</v>
      </c>
      <c r="AA39" s="1">
        <v>3.2836874135617577E-4</v>
      </c>
      <c r="AB39" s="1">
        <v>4.5701202473453642E-3</v>
      </c>
      <c r="AC39" s="1">
        <v>3.656997602264328E-2</v>
      </c>
      <c r="AD3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1.5698057524749154</v>
      </c>
      <c r="AE3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1.5692199936717222</v>
      </c>
      <c r="AF39" s="4"/>
      <c r="AG39" s="1">
        <v>5.6096970508623861E-2</v>
      </c>
      <c r="AH39" s="1">
        <v>0.11265236953459204</v>
      </c>
      <c r="AI39" s="1">
        <v>5.280941993339909E-2</v>
      </c>
      <c r="AJ39" s="1">
        <f>SUM(Table11132[[#This Row],[0 to 5]:[14 to 17]])</f>
        <v>0.22155875997661501</v>
      </c>
      <c r="AK39" s="1">
        <v>0.77844124002338499</v>
      </c>
      <c r="AL39" s="1">
        <v>9.855311718514588E-2</v>
      </c>
      <c r="AM39" s="1">
        <v>0.24943919769858583</v>
      </c>
      <c r="AN39" s="1">
        <v>0.26518802007813891</v>
      </c>
      <c r="AO39" s="1">
        <v>0.16526090506151442</v>
      </c>
      <c r="AP39" s="38">
        <v>39.200000000000003</v>
      </c>
      <c r="AR39" s="2">
        <v>65056</v>
      </c>
      <c r="AS39" s="2">
        <v>140357</v>
      </c>
      <c r="AT39" s="2">
        <v>159791</v>
      </c>
      <c r="AU39" s="2">
        <v>156456</v>
      </c>
      <c r="AV39" s="2">
        <f>SUM(Table11132[[#This Row],[Sum of Less than a high school diploma]:[Sum of Bachelor''s degree or higher]])</f>
        <v>521660</v>
      </c>
      <c r="AW39" s="1">
        <f>Table11132[[#This Row],[Sum of Less than a high school diploma]]/Table11132[[#This Row],[Sum]]</f>
        <v>0.12470958095311122</v>
      </c>
      <c r="AX39" s="1">
        <f>Table11132[[#This Row],[Sum of High school diploma only]]/Table11132[[#This Row],[Sum]]</f>
        <v>0.26905839052256258</v>
      </c>
      <c r="AY39" s="1">
        <f>Table11132[[#This Row],[Sum of Some college or associate''s degree]]/Table11132[[#This Row],[Sum]]</f>
        <v>0.30631254073534486</v>
      </c>
      <c r="AZ39" s="1">
        <f>Table11132[[#This Row],[Sum of Bachelor''s degree or higher]]/Table11132[[#This Row],[Sum]]</f>
        <v>0.29991948778898131</v>
      </c>
      <c r="BA3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2.7814419353601965</v>
      </c>
      <c r="BB39" s="4"/>
      <c r="BC39" s="2">
        <v>355155</v>
      </c>
      <c r="BD39" s="8">
        <v>0.45734039347589256</v>
      </c>
      <c r="BE39" s="7">
        <v>2.8000000000000003</v>
      </c>
      <c r="BF39" s="7">
        <v>22.8</v>
      </c>
      <c r="BG39" s="4">
        <v>90.4</v>
      </c>
      <c r="BH39" s="4">
        <v>81.400000000000006</v>
      </c>
      <c r="BI39" s="4">
        <v>9.1</v>
      </c>
      <c r="BJ39" s="4">
        <v>1.1000000000000001</v>
      </c>
      <c r="BK39" s="4">
        <v>1.5</v>
      </c>
      <c r="BL39" s="4">
        <v>0.2</v>
      </c>
      <c r="BM39" s="4">
        <v>1</v>
      </c>
      <c r="BN39" s="7">
        <v>5.9</v>
      </c>
      <c r="BO39" s="7">
        <v>22.8</v>
      </c>
      <c r="BP39" s="4"/>
      <c r="BQ39" s="2">
        <v>35765654</v>
      </c>
      <c r="BR39" s="4">
        <v>46.05616779513911</v>
      </c>
      <c r="BS39" s="2">
        <v>47171</v>
      </c>
      <c r="BT39" s="4">
        <v>90.397999999999996</v>
      </c>
      <c r="BU39" s="4"/>
      <c r="BV39" s="4">
        <v>69.8</v>
      </c>
      <c r="BW39" s="4">
        <v>49.4</v>
      </c>
      <c r="BX39" s="4">
        <v>59.6</v>
      </c>
      <c r="BY39" s="4">
        <v>43.95</v>
      </c>
      <c r="BZ39" s="4">
        <v>7.1</v>
      </c>
      <c r="CA39" s="4">
        <v>16334.9</v>
      </c>
      <c r="CB39" s="4"/>
      <c r="CC39" s="14">
        <v>220</v>
      </c>
      <c r="CD39" s="32">
        <v>102</v>
      </c>
      <c r="CE39" s="4"/>
      <c r="CF39" s="2">
        <v>1151</v>
      </c>
      <c r="CG39" s="2">
        <v>392664</v>
      </c>
      <c r="CH39" s="4">
        <v>148.21663580429737</v>
      </c>
      <c r="CI39" s="8">
        <v>0.50564150374855454</v>
      </c>
      <c r="CJ39" s="8"/>
      <c r="CK39" s="3">
        <v>15.952647739566244</v>
      </c>
      <c r="CL39" s="3">
        <v>0</v>
      </c>
      <c r="CM39" s="3">
        <v>0</v>
      </c>
      <c r="CN39" s="28">
        <v>0</v>
      </c>
      <c r="CO39" s="28">
        <v>19.140592745223767</v>
      </c>
      <c r="CP39" s="28">
        <v>5.1853077610154248</v>
      </c>
      <c r="CQ39" s="28">
        <v>16.844181512045179</v>
      </c>
      <c r="CR39" s="28">
        <v>11.748004056593189</v>
      </c>
      <c r="CS39" s="28">
        <v>17.297793985663919</v>
      </c>
      <c r="CT39" s="28">
        <v>21.914089358998599</v>
      </c>
      <c r="CU39" s="28">
        <v>13.262855939574424</v>
      </c>
      <c r="CV39" s="28">
        <v>26.199219534111243</v>
      </c>
      <c r="CW39" s="28">
        <v>11.907644320762508</v>
      </c>
      <c r="CX39" s="28">
        <v>11.367265738350763</v>
      </c>
      <c r="CY39" s="28">
        <v>28.208014858715266</v>
      </c>
      <c r="CZ39" s="28">
        <v>0</v>
      </c>
      <c r="DA39" s="28">
        <v>0</v>
      </c>
      <c r="DB39" s="28">
        <v>3.3717460589862833</v>
      </c>
      <c r="DC39" s="28">
        <v>19.140592745223767</v>
      </c>
      <c r="DD39" s="28"/>
      <c r="DE39" s="3">
        <v>199.2</v>
      </c>
      <c r="DF39" s="3">
        <v>228.6</v>
      </c>
      <c r="DG39" s="35">
        <v>270.3</v>
      </c>
      <c r="DH39" s="3">
        <v>276.10000000000002</v>
      </c>
      <c r="DI39" s="1">
        <v>0.26304106548279693</v>
      </c>
      <c r="DJ39" s="1">
        <v>0.17</v>
      </c>
      <c r="DK39" s="28"/>
      <c r="DL39" t="s">
        <v>298</v>
      </c>
      <c r="DM39">
        <v>106</v>
      </c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</row>
    <row r="40" spans="1:151" x14ac:dyDescent="0.3">
      <c r="A40" t="s">
        <v>149</v>
      </c>
      <c r="B40" t="s">
        <v>367</v>
      </c>
      <c r="C40" t="s">
        <v>30</v>
      </c>
      <c r="D40" s="2"/>
      <c r="E40" s="2"/>
      <c r="F40" s="2"/>
      <c r="H40" s="2">
        <v>928195</v>
      </c>
      <c r="I40" s="12">
        <v>0.1263</v>
      </c>
      <c r="K40" s="2">
        <v>154003</v>
      </c>
      <c r="L40" s="2">
        <v>280497</v>
      </c>
      <c r="M40" s="2">
        <f>Table11132[[#This Row],[Sum of Biden]]+Table11132[[#This Row],[Sum of Trump]]</f>
        <v>434500</v>
      </c>
      <c r="N40" s="2">
        <v>442282</v>
      </c>
      <c r="O40" s="1">
        <f>Table11132[[#This Row],[Total with Other]]/Table11132[[#This Row],[Sum of Population]]</f>
        <v>0.47649685680271925</v>
      </c>
      <c r="P40" s="1">
        <f>Table11132[[#This Row],[Total with Other]]/(Table11132[[#This Row],[18+]]*Table11132[[#This Row],[Sum of Population]])</f>
        <v>0.61394118251299978</v>
      </c>
      <c r="Q40" s="1">
        <f>Table11132[[#This Row],[Sum of Biden]]/Table11132[[#This Row],[2 Party Vote]]</f>
        <v>0.35443728423475257</v>
      </c>
      <c r="R40" s="1">
        <f>Table11132[[#This Row],[Sum of Trump]]/Table11132[[#This Row],[2 Party Vote]]</f>
        <v>0.64556271576524737</v>
      </c>
      <c r="S40" s="1">
        <f>Table11132[[#This Row],[Trump %]]-Table11132[[#This Row],[Biden %]]</f>
        <v>0.2911254315304948</v>
      </c>
      <c r="T40" s="1">
        <v>-0.1168</v>
      </c>
      <c r="V40" s="1">
        <v>0.69801927396721597</v>
      </c>
      <c r="W40" s="1">
        <v>8.4376666540974685E-2</v>
      </c>
      <c r="X40" s="1">
        <v>0.15265757734096821</v>
      </c>
      <c r="Y40" s="1">
        <v>1.971245266350282E-2</v>
      </c>
      <c r="Z40" s="1">
        <v>1.902617445687598E-3</v>
      </c>
      <c r="AA40" s="1">
        <v>5.4406671012017952E-4</v>
      </c>
      <c r="AB40" s="1">
        <v>3.9937728602287238E-3</v>
      </c>
      <c r="AC40" s="1">
        <v>3.8793572471301829E-2</v>
      </c>
      <c r="AD4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1.4367186545598081</v>
      </c>
      <c r="AE4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1.4351516996719982</v>
      </c>
      <c r="AF40" s="4"/>
      <c r="AG40" s="1">
        <v>5.8057843448844265E-2</v>
      </c>
      <c r="AH40" s="1">
        <v>0.11469033985315585</v>
      </c>
      <c r="AI40" s="1">
        <v>5.1123955634322531E-2</v>
      </c>
      <c r="AJ40" s="1">
        <f>SUM(Table11132[[#This Row],[0 to 5]:[14 to 17]])</f>
        <v>0.22387213893632266</v>
      </c>
      <c r="AK40" s="1">
        <v>0.77612786106367737</v>
      </c>
      <c r="AL40" s="1">
        <v>9.7477361976739799E-2</v>
      </c>
      <c r="AM40" s="1">
        <v>0.25448747299866947</v>
      </c>
      <c r="AN40" s="1">
        <v>0.25647089243100857</v>
      </c>
      <c r="AO40" s="1">
        <v>0.16769213365725952</v>
      </c>
      <c r="AP40" s="38">
        <v>38.799999999999997</v>
      </c>
      <c r="AR40" s="2">
        <v>77461</v>
      </c>
      <c r="AS40" s="2">
        <v>163554</v>
      </c>
      <c r="AT40" s="2">
        <v>184339</v>
      </c>
      <c r="AU40" s="2">
        <v>190543</v>
      </c>
      <c r="AV40" s="2">
        <f>SUM(Table11132[[#This Row],[Sum of Less than a high school diploma]:[Sum of Bachelor''s degree or higher]])</f>
        <v>615897</v>
      </c>
      <c r="AW40" s="1">
        <f>Table11132[[#This Row],[Sum of Less than a high school diploma]]/Table11132[[#This Row],[Sum]]</f>
        <v>0.12576940624812266</v>
      </c>
      <c r="AX40" s="1">
        <f>Table11132[[#This Row],[Sum of High school diploma only]]/Table11132[[#This Row],[Sum]]</f>
        <v>0.26555414298169988</v>
      </c>
      <c r="AY40" s="1">
        <f>Table11132[[#This Row],[Sum of Some college or associate''s degree]]/Table11132[[#This Row],[Sum]]</f>
        <v>0.29930166894789229</v>
      </c>
      <c r="AZ40" s="1">
        <f>Table11132[[#This Row],[Sum of Bachelor''s degree or higher]]/Table11132[[#This Row],[Sum]]</f>
        <v>0.30937478182228523</v>
      </c>
      <c r="BA4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2.7922818263443405</v>
      </c>
      <c r="BB40" s="4"/>
      <c r="BC40" s="2">
        <v>423708</v>
      </c>
      <c r="BD40" s="8">
        <v>0.45648597546851688</v>
      </c>
      <c r="BE40" s="7">
        <v>1.9999999999999998</v>
      </c>
      <c r="BF40" s="7">
        <v>24.4</v>
      </c>
      <c r="BG40" s="4">
        <v>90.8</v>
      </c>
      <c r="BH40" s="4">
        <v>81.400000000000006</v>
      </c>
      <c r="BI40" s="4">
        <v>9.4</v>
      </c>
      <c r="BJ40" s="4">
        <v>0.4</v>
      </c>
      <c r="BK40" s="4">
        <v>1.4</v>
      </c>
      <c r="BL40" s="4">
        <v>0.2</v>
      </c>
      <c r="BM40" s="4">
        <v>1.3</v>
      </c>
      <c r="BN40" s="7">
        <v>5.9</v>
      </c>
      <c r="BO40" s="7">
        <v>24.4</v>
      </c>
      <c r="BP40" s="4"/>
      <c r="BQ40" s="2">
        <v>40536267</v>
      </c>
      <c r="BR40" s="4">
        <v>43.672145400481583</v>
      </c>
      <c r="BS40" s="2">
        <v>47836</v>
      </c>
      <c r="BT40" s="4">
        <v>91.049000000000007</v>
      </c>
      <c r="BU40" s="4"/>
      <c r="BV40" s="4">
        <v>73.099999999999994</v>
      </c>
      <c r="BW40" s="4">
        <v>53.4</v>
      </c>
      <c r="BX40" s="4">
        <v>63.2</v>
      </c>
      <c r="BY40" s="4">
        <v>57.39</v>
      </c>
      <c r="BZ40" s="4">
        <v>1.9</v>
      </c>
      <c r="CA40" s="4">
        <v>16927.8</v>
      </c>
      <c r="CB40" s="4"/>
      <c r="CC40" s="14">
        <v>189</v>
      </c>
      <c r="CD40" s="32">
        <v>91</v>
      </c>
      <c r="CE40" s="4"/>
      <c r="CF40" s="2">
        <v>1374</v>
      </c>
      <c r="CG40" s="2">
        <v>560616</v>
      </c>
      <c r="CH40" s="4">
        <v>148.02923954556962</v>
      </c>
      <c r="CI40" s="8">
        <v>0.60398515398165253</v>
      </c>
      <c r="CJ40" s="8"/>
      <c r="CK40" s="3">
        <v>13.41539311062343</v>
      </c>
      <c r="CL40" s="3">
        <v>0</v>
      </c>
      <c r="CM40" s="3">
        <v>0</v>
      </c>
      <c r="CN40" s="28">
        <v>0</v>
      </c>
      <c r="CO40" s="28">
        <v>4.3031791449885253</v>
      </c>
      <c r="CP40" s="28">
        <v>8.0697964959046278</v>
      </c>
      <c r="CQ40" s="28">
        <v>7.3890766310512115</v>
      </c>
      <c r="CR40" s="28">
        <v>0.81021456141023884</v>
      </c>
      <c r="CS40" s="28">
        <v>5.003038077381265</v>
      </c>
      <c r="CT40" s="28">
        <v>28.532193977827426</v>
      </c>
      <c r="CU40" s="28">
        <v>13.423077039378979</v>
      </c>
      <c r="CV40" s="28">
        <v>12.553806784412931</v>
      </c>
      <c r="CW40" s="28">
        <v>9.5360688055817544</v>
      </c>
      <c r="CX40" s="28">
        <v>18.724413930423694</v>
      </c>
      <c r="CY40" s="28">
        <v>29.007861330958043</v>
      </c>
      <c r="CZ40" s="28">
        <v>0</v>
      </c>
      <c r="DA40" s="28">
        <v>0</v>
      </c>
      <c r="DB40" s="28">
        <v>3.5147087677811593</v>
      </c>
      <c r="DC40" s="28">
        <v>4.3031791449885253</v>
      </c>
      <c r="DD40" s="28"/>
      <c r="DE40" s="3">
        <v>240.9</v>
      </c>
      <c r="DF40" s="3">
        <v>279.10000000000002</v>
      </c>
      <c r="DG40" s="35">
        <v>322.3</v>
      </c>
      <c r="DH40" s="3">
        <v>318.8</v>
      </c>
      <c r="DI40" s="1">
        <v>0.25255972696245732</v>
      </c>
      <c r="DJ40" s="1">
        <v>8.3000000000000004E-2</v>
      </c>
      <c r="DK40" s="28"/>
      <c r="DL40" t="s">
        <v>298</v>
      </c>
      <c r="DM40">
        <v>100</v>
      </c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</row>
    <row r="41" spans="1:151" x14ac:dyDescent="0.3">
      <c r="A41" t="s">
        <v>113</v>
      </c>
      <c r="B41" t="s">
        <v>368</v>
      </c>
      <c r="C41" t="s">
        <v>11</v>
      </c>
      <c r="D41" s="2"/>
      <c r="E41" s="2"/>
      <c r="F41" s="2"/>
      <c r="H41" s="2">
        <v>591712</v>
      </c>
      <c r="I41" s="12">
        <v>7.6899999999999996E-2</v>
      </c>
      <c r="K41" s="2">
        <v>147178</v>
      </c>
      <c r="L41" s="2">
        <v>161913</v>
      </c>
      <c r="M41" s="2">
        <f>Table11132[[#This Row],[Sum of Biden]]+Table11132[[#This Row],[Sum of Trump]]</f>
        <v>309091</v>
      </c>
      <c r="N41" s="2">
        <v>313615</v>
      </c>
      <c r="O41" s="1">
        <f>Table11132[[#This Row],[Total with Other]]/Table11132[[#This Row],[Sum of Population]]</f>
        <v>0.53001291168676656</v>
      </c>
      <c r="P41" s="1">
        <f>Table11132[[#This Row],[Total with Other]]/(Table11132[[#This Row],[18+]]*Table11132[[#This Row],[Sum of Population]])</f>
        <v>0.67691998868976055</v>
      </c>
      <c r="Q41" s="1">
        <f>Table11132[[#This Row],[Sum of Biden]]/Table11132[[#This Row],[2 Party Vote]]</f>
        <v>0.47616397759883011</v>
      </c>
      <c r="R41" s="1">
        <f>Table11132[[#This Row],[Sum of Trump]]/Table11132[[#This Row],[2 Party Vote]]</f>
        <v>0.52383602240116989</v>
      </c>
      <c r="S41" s="1">
        <f>Table11132[[#This Row],[Trump %]]-Table11132[[#This Row],[Biden %]]</f>
        <v>4.7672044802339775E-2</v>
      </c>
      <c r="T41" s="1">
        <v>1.1599999999999999E-2</v>
      </c>
      <c r="V41" s="1">
        <v>0.72670995349088741</v>
      </c>
      <c r="W41" s="1">
        <v>7.4593721269806929E-2</v>
      </c>
      <c r="X41" s="1">
        <v>0.10017373316748689</v>
      </c>
      <c r="Y41" s="1">
        <v>5.2657373857552321E-2</v>
      </c>
      <c r="Z41" s="1">
        <v>1.2911686766535072E-3</v>
      </c>
      <c r="AA41" s="1">
        <v>3.4476231680276889E-4</v>
      </c>
      <c r="AB41" s="1">
        <v>4.52585041371478E-3</v>
      </c>
      <c r="AC41" s="1">
        <v>3.9703436807095344E-2</v>
      </c>
      <c r="AD4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1.4076514565151057</v>
      </c>
      <c r="AE4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1.4047392677952732</v>
      </c>
      <c r="AF41" s="4"/>
      <c r="AG41" s="1">
        <v>5.7105483748850792E-2</v>
      </c>
      <c r="AH41" s="1">
        <v>0.11043886214915365</v>
      </c>
      <c r="AI41" s="1">
        <v>4.9478462495267966E-2</v>
      </c>
      <c r="AJ41" s="1">
        <f>SUM(Table11132[[#This Row],[0 to 5]:[14 to 17]])</f>
        <v>0.2170228083932724</v>
      </c>
      <c r="AK41" s="1">
        <v>0.78297719160672763</v>
      </c>
      <c r="AL41" s="1">
        <v>8.3669082256232763E-2</v>
      </c>
      <c r="AM41" s="1">
        <v>0.25764054134443781</v>
      </c>
      <c r="AN41" s="1">
        <v>0.26186049970255798</v>
      </c>
      <c r="AO41" s="1">
        <v>0.17980706830349899</v>
      </c>
      <c r="AP41" s="38">
        <v>40.1</v>
      </c>
      <c r="AR41" s="2">
        <v>33804</v>
      </c>
      <c r="AS41" s="2">
        <v>133370</v>
      </c>
      <c r="AT41" s="2">
        <v>100478</v>
      </c>
      <c r="AU41" s="2">
        <v>134327</v>
      </c>
      <c r="AV41" s="2">
        <f>SUM(Table11132[[#This Row],[Sum of Less than a high school diploma]:[Sum of Bachelor''s degree or higher]])</f>
        <v>401979</v>
      </c>
      <c r="AW41" s="1">
        <f>Table11132[[#This Row],[Sum of Less than a high school diploma]]/Table11132[[#This Row],[Sum]]</f>
        <v>8.4093945206092854E-2</v>
      </c>
      <c r="AX41" s="1">
        <f>Table11132[[#This Row],[Sum of High school diploma only]]/Table11132[[#This Row],[Sum]]</f>
        <v>0.3317835011281684</v>
      </c>
      <c r="AY41" s="1">
        <f>Table11132[[#This Row],[Sum of Some college or associate''s degree]]/Table11132[[#This Row],[Sum]]</f>
        <v>0.24995833115660271</v>
      </c>
      <c r="AZ41" s="1">
        <f>Table11132[[#This Row],[Sum of Bachelor''s degree or higher]]/Table11132[[#This Row],[Sum]]</f>
        <v>0.33416422250913602</v>
      </c>
      <c r="BA4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2.8341928309687816</v>
      </c>
      <c r="BB41" s="4"/>
      <c r="BC41" s="2">
        <v>285206</v>
      </c>
      <c r="BD41" s="8">
        <v>0.48200137904926721</v>
      </c>
      <c r="BE41" s="7">
        <v>4.7</v>
      </c>
      <c r="BF41" s="7">
        <v>23</v>
      </c>
      <c r="BG41" s="4">
        <v>86.2</v>
      </c>
      <c r="BH41" s="4">
        <v>78.099999999999994</v>
      </c>
      <c r="BI41" s="4">
        <v>8</v>
      </c>
      <c r="BJ41" s="4">
        <v>1.2</v>
      </c>
      <c r="BK41" s="4">
        <v>3.2</v>
      </c>
      <c r="BL41" s="4">
        <v>0.3</v>
      </c>
      <c r="BM41" s="4">
        <v>1.4</v>
      </c>
      <c r="BN41" s="7">
        <v>7.7</v>
      </c>
      <c r="BO41" s="7">
        <v>23</v>
      </c>
      <c r="BP41" s="4"/>
      <c r="BQ41" s="2">
        <v>34927955</v>
      </c>
      <c r="BR41" s="4">
        <v>59.028640622464984</v>
      </c>
      <c r="BS41" s="2">
        <v>58372</v>
      </c>
      <c r="BT41" s="4">
        <v>96.480999999999995</v>
      </c>
      <c r="BU41" s="4"/>
      <c r="BV41" s="4">
        <v>61.3</v>
      </c>
      <c r="BW41" s="4">
        <v>42.6</v>
      </c>
      <c r="BX41" s="4">
        <v>51.9</v>
      </c>
      <c r="BY41" s="4">
        <v>45.23</v>
      </c>
      <c r="BZ41" s="4">
        <v>23.9</v>
      </c>
      <c r="CA41" s="4">
        <v>14586.08</v>
      </c>
      <c r="CB41" s="4"/>
      <c r="CC41" s="14">
        <v>61</v>
      </c>
      <c r="CD41" s="32">
        <v>34</v>
      </c>
      <c r="CE41" s="4"/>
      <c r="CF41" s="2">
        <v>758</v>
      </c>
      <c r="CG41" s="2">
        <v>250445</v>
      </c>
      <c r="CH41" s="4">
        <v>128.10286085122493</v>
      </c>
      <c r="CI41" s="8">
        <v>0.42325489427288954</v>
      </c>
      <c r="CJ41" s="8"/>
      <c r="CK41" s="3">
        <v>10.488526594919025</v>
      </c>
      <c r="CL41" s="3">
        <v>0</v>
      </c>
      <c r="CM41" s="3">
        <v>0</v>
      </c>
      <c r="CN41" s="28">
        <v>19.792413186098305</v>
      </c>
      <c r="CO41" s="28">
        <v>5.6992897394139659</v>
      </c>
      <c r="CP41" s="28">
        <v>3.0467608773993669</v>
      </c>
      <c r="CQ41" s="28">
        <v>4.5470953219317067</v>
      </c>
      <c r="CR41" s="28">
        <v>11.08009650658915</v>
      </c>
      <c r="CS41" s="28">
        <v>5.5745422907510029</v>
      </c>
      <c r="CT41" s="28">
        <v>10.37068759877911</v>
      </c>
      <c r="CU41" s="28">
        <v>11.646463590942492</v>
      </c>
      <c r="CV41" s="28">
        <v>17.607908125810475</v>
      </c>
      <c r="CW41" s="28">
        <v>14.160843589011844</v>
      </c>
      <c r="CX41" s="28">
        <v>15.461015981546273</v>
      </c>
      <c r="CY41" s="28">
        <v>16.35657864428914</v>
      </c>
      <c r="CZ41" s="28">
        <v>0</v>
      </c>
      <c r="DA41" s="28">
        <v>0</v>
      </c>
      <c r="DB41" s="28">
        <v>1.0772794176633964</v>
      </c>
      <c r="DC41" s="28">
        <v>5.6992897394139659</v>
      </c>
      <c r="DD41" s="28"/>
      <c r="DE41" s="3">
        <v>195.8</v>
      </c>
      <c r="DF41" s="3">
        <v>219.3</v>
      </c>
      <c r="DG41" s="35">
        <v>239.1</v>
      </c>
      <c r="DH41" s="3">
        <v>237</v>
      </c>
      <c r="DI41" s="1">
        <v>0.1810957758260141</v>
      </c>
      <c r="DJ41" s="1">
        <v>5.8999999999999997E-2</v>
      </c>
      <c r="DK41" s="28"/>
      <c r="DL41" t="s">
        <v>297</v>
      </c>
      <c r="DM41">
        <v>56</v>
      </c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</row>
    <row r="42" spans="1:151" x14ac:dyDescent="0.3">
      <c r="A42" t="s">
        <v>119</v>
      </c>
      <c r="B42" t="s">
        <v>369</v>
      </c>
      <c r="C42" t="s">
        <v>48</v>
      </c>
      <c r="D42" s="2"/>
      <c r="E42" s="2"/>
      <c r="F42" s="2"/>
      <c r="H42" s="2">
        <v>1213531</v>
      </c>
      <c r="I42" s="12">
        <v>8.9999999999999998E-4</v>
      </c>
      <c r="K42" s="2">
        <v>384222</v>
      </c>
      <c r="L42" s="2">
        <v>234508</v>
      </c>
      <c r="M42" s="2">
        <f>Table11132[[#This Row],[Sum of Biden]]+Table11132[[#This Row],[Sum of Trump]]</f>
        <v>618730</v>
      </c>
      <c r="N42" s="2">
        <v>629085</v>
      </c>
      <c r="O42" s="1">
        <f>Table11132[[#This Row],[Total with Other]]/Table11132[[#This Row],[Sum of Population]]</f>
        <v>0.51839219599664121</v>
      </c>
      <c r="P42" s="1">
        <f>Table11132[[#This Row],[Total with Other]]/(Table11132[[#This Row],[18+]]*Table11132[[#This Row],[Sum of Population]])</f>
        <v>0.64868033557711346</v>
      </c>
      <c r="Q42" s="1">
        <f>Table11132[[#This Row],[Sum of Biden]]/Table11132[[#This Row],[2 Party Vote]]</f>
        <v>0.62098492072471034</v>
      </c>
      <c r="R42" s="1">
        <f>Table11132[[#This Row],[Sum of Trump]]/Table11132[[#This Row],[2 Party Vote]]</f>
        <v>0.37901507927528971</v>
      </c>
      <c r="S42" s="1">
        <f>Table11132[[#This Row],[Trump %]]-Table11132[[#This Row],[Biden %]]</f>
        <v>-0.24196984144942063</v>
      </c>
      <c r="T42" s="1">
        <v>0.20069999999999999</v>
      </c>
      <c r="V42" s="1">
        <v>0.63869814615366238</v>
      </c>
      <c r="W42" s="1">
        <v>0.15483906055963959</v>
      </c>
      <c r="X42" s="1">
        <v>0.10813815221860834</v>
      </c>
      <c r="Y42" s="1">
        <v>5.4952036659961713E-2</v>
      </c>
      <c r="Z42" s="1">
        <v>1.2871529445889721E-3</v>
      </c>
      <c r="AA42" s="1">
        <v>2.1342676866103956E-4</v>
      </c>
      <c r="AB42" s="1">
        <v>5.8004286664287931E-3</v>
      </c>
      <c r="AC42" s="1">
        <v>3.6071596028449213E-2</v>
      </c>
      <c r="AD4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1.509999577692557</v>
      </c>
      <c r="AE4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1.5056643814529755</v>
      </c>
      <c r="AF42" s="4"/>
      <c r="AG42" s="1">
        <v>4.9753982386935312E-2</v>
      </c>
      <c r="AH42" s="1">
        <v>0.10078358113636982</v>
      </c>
      <c r="AI42" s="1">
        <v>5.0313506618289934E-2</v>
      </c>
      <c r="AJ42" s="1">
        <f>SUM(Table11132[[#This Row],[0 to 5]:[14 to 17]])</f>
        <v>0.20085107014159506</v>
      </c>
      <c r="AK42" s="1">
        <v>0.79914892985840491</v>
      </c>
      <c r="AL42" s="1">
        <v>0.1000782015457372</v>
      </c>
      <c r="AM42" s="1">
        <v>0.25095444615753532</v>
      </c>
      <c r="AN42" s="1">
        <v>0.27173430262597331</v>
      </c>
      <c r="AO42" s="1">
        <v>0.17638197952915913</v>
      </c>
      <c r="AP42" s="38">
        <v>40.6</v>
      </c>
      <c r="AR42" s="2">
        <v>73828</v>
      </c>
      <c r="AS42" s="2">
        <v>218860</v>
      </c>
      <c r="AT42" s="2">
        <v>215315</v>
      </c>
      <c r="AU42" s="2">
        <v>332438</v>
      </c>
      <c r="AV42" s="2">
        <f>SUM(Table11132[[#This Row],[Sum of Less than a high school diploma]:[Sum of Bachelor''s degree or higher]])</f>
        <v>840441</v>
      </c>
      <c r="AW42" s="1">
        <f>Table11132[[#This Row],[Sum of Less than a high school diploma]]/Table11132[[#This Row],[Sum]]</f>
        <v>8.7844357902577344E-2</v>
      </c>
      <c r="AX42" s="1">
        <f>Table11132[[#This Row],[Sum of High school diploma only]]/Table11132[[#This Row],[Sum]]</f>
        <v>0.2604109033233743</v>
      </c>
      <c r="AY42" s="1">
        <f>Table11132[[#This Row],[Sum of Some college or associate''s degree]]/Table11132[[#This Row],[Sum]]</f>
        <v>0.25619287969054344</v>
      </c>
      <c r="AZ42" s="1">
        <f>Table11132[[#This Row],[Sum of Bachelor''s degree or higher]]/Table11132[[#This Row],[Sum]]</f>
        <v>0.39555185908350499</v>
      </c>
      <c r="BA4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2.9594522399549761</v>
      </c>
      <c r="BB42" s="4"/>
      <c r="BC42" s="2">
        <v>602791</v>
      </c>
      <c r="BD42" s="8">
        <v>0.49672484674886758</v>
      </c>
      <c r="BE42" s="7">
        <v>5.2</v>
      </c>
      <c r="BF42" s="7">
        <v>24.2</v>
      </c>
      <c r="BG42" s="4">
        <v>86.3</v>
      </c>
      <c r="BH42" s="4">
        <v>79.099999999999994</v>
      </c>
      <c r="BI42" s="4">
        <v>7.2</v>
      </c>
      <c r="BJ42" s="4">
        <v>2.6</v>
      </c>
      <c r="BK42" s="4">
        <v>2.4</v>
      </c>
      <c r="BL42" s="4">
        <v>0.2</v>
      </c>
      <c r="BM42" s="4">
        <v>0.9</v>
      </c>
      <c r="BN42" s="7">
        <v>7.6</v>
      </c>
      <c r="BO42" s="7">
        <v>24.2</v>
      </c>
      <c r="BP42" s="4"/>
      <c r="BQ42" s="2">
        <v>86188512</v>
      </c>
      <c r="BR42" s="4">
        <v>71.022917420321363</v>
      </c>
      <c r="BS42" s="2">
        <v>67343</v>
      </c>
      <c r="BT42" s="4">
        <v>102.88200000000001</v>
      </c>
      <c r="BU42" s="4"/>
      <c r="BV42" s="4">
        <v>61.1</v>
      </c>
      <c r="BW42" s="4">
        <v>40.9</v>
      </c>
      <c r="BX42" s="4">
        <v>51</v>
      </c>
      <c r="BY42" s="4">
        <v>47.05</v>
      </c>
      <c r="BZ42" s="4">
        <v>51.7</v>
      </c>
      <c r="CA42" s="4">
        <v>14602.99</v>
      </c>
      <c r="CB42" s="4"/>
      <c r="CC42" s="14">
        <v>36</v>
      </c>
      <c r="CD42" s="32">
        <v>24</v>
      </c>
      <c r="CE42" s="4"/>
      <c r="CF42" s="2">
        <v>944</v>
      </c>
      <c r="CG42" s="2">
        <v>571573</v>
      </c>
      <c r="CH42" s="4">
        <v>77.789524948270795</v>
      </c>
      <c r="CI42" s="8">
        <v>0.47099991677180064</v>
      </c>
      <c r="CJ42" s="8"/>
      <c r="CK42" s="3">
        <v>12.272362434182972</v>
      </c>
      <c r="CL42" s="3">
        <v>0</v>
      </c>
      <c r="CM42" s="3">
        <v>2.1041125546441468</v>
      </c>
      <c r="CN42" s="28">
        <v>16.725598341651196</v>
      </c>
      <c r="CO42" s="28">
        <v>18.471162025619659</v>
      </c>
      <c r="CP42" s="28">
        <v>6.3590669419860841</v>
      </c>
      <c r="CQ42" s="28">
        <v>5.533912254960744</v>
      </c>
      <c r="CR42" s="28">
        <v>8.6737774939590739</v>
      </c>
      <c r="CS42" s="28">
        <v>9.8141036360445746</v>
      </c>
      <c r="CT42" s="28">
        <v>17.385628840375908</v>
      </c>
      <c r="CU42" s="28">
        <v>9.8352294567328773</v>
      </c>
      <c r="CV42" s="28">
        <v>18.954372774546805</v>
      </c>
      <c r="CW42" s="28">
        <v>9.6452438464753971</v>
      </c>
      <c r="CX42" s="28">
        <v>15.371634703409271</v>
      </c>
      <c r="CY42" s="28">
        <v>21.354851459056231</v>
      </c>
      <c r="CZ42" s="28">
        <v>0</v>
      </c>
      <c r="DA42" s="28">
        <v>0</v>
      </c>
      <c r="DB42" s="28">
        <v>3.2498169054743808</v>
      </c>
      <c r="DC42" s="28">
        <v>18.471162025619659</v>
      </c>
      <c r="DD42" s="28"/>
      <c r="DE42" s="3">
        <v>264.5</v>
      </c>
      <c r="DF42" s="3">
        <v>297.8</v>
      </c>
      <c r="DG42" s="35">
        <v>325.8</v>
      </c>
      <c r="DH42" s="3">
        <v>318.2</v>
      </c>
      <c r="DI42" s="1">
        <v>0.1881522406384285</v>
      </c>
      <c r="DJ42" s="1">
        <v>7.9000000000000001E-2</v>
      </c>
      <c r="DK42" s="28"/>
      <c r="DL42" t="s">
        <v>296</v>
      </c>
      <c r="DM42">
        <v>19</v>
      </c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</row>
    <row r="43" spans="1:151" x14ac:dyDescent="0.3">
      <c r="A43" t="s">
        <v>174</v>
      </c>
      <c r="B43" t="s">
        <v>370</v>
      </c>
      <c r="C43" t="s">
        <v>52</v>
      </c>
      <c r="D43" s="2"/>
      <c r="E43" s="2"/>
      <c r="F43" s="2"/>
      <c r="H43" s="2">
        <v>1016508</v>
      </c>
      <c r="I43" s="12">
        <v>6.6400000000000001E-2</v>
      </c>
      <c r="K43" s="2">
        <v>238869</v>
      </c>
      <c r="L43" s="2">
        <v>136259</v>
      </c>
      <c r="M43" s="2">
        <f>Table11132[[#This Row],[Sum of Biden]]+Table11132[[#This Row],[Sum of Trump]]</f>
        <v>375128</v>
      </c>
      <c r="N43" s="2">
        <v>382114</v>
      </c>
      <c r="O43" s="1">
        <f>Table11132[[#This Row],[Total with Other]]/Table11132[[#This Row],[Sum of Population]]</f>
        <v>0.37590850244169255</v>
      </c>
      <c r="P43" s="1">
        <f>Table11132[[#This Row],[Total with Other]]/(Table11132[[#This Row],[18+]]*Table11132[[#This Row],[Sum of Population]])</f>
        <v>0.47739425498740656</v>
      </c>
      <c r="Q43" s="1">
        <f>Table11132[[#This Row],[Sum of Biden]]/Table11132[[#This Row],[2 Party Vote]]</f>
        <v>0.63676665031669188</v>
      </c>
      <c r="R43" s="1">
        <f>Table11132[[#This Row],[Sum of Trump]]/Table11132[[#This Row],[2 Party Vote]]</f>
        <v>0.36323334968330812</v>
      </c>
      <c r="S43" s="1">
        <f>Table11132[[#This Row],[Trump %]]-Table11132[[#This Row],[Biden %]]</f>
        <v>-0.27353330063338377</v>
      </c>
      <c r="T43" s="1">
        <v>0.29459999999999997</v>
      </c>
      <c r="V43" s="1">
        <v>0.17267940832733239</v>
      </c>
      <c r="W43" s="1">
        <v>9.082269888677709E-2</v>
      </c>
      <c r="X43" s="1">
        <v>1.9041660272226091E-2</v>
      </c>
      <c r="Y43" s="1">
        <v>0.42243641958548284</v>
      </c>
      <c r="Z43" s="1">
        <v>1.0978762587210331E-3</v>
      </c>
      <c r="AA43" s="1">
        <v>9.5486705466164556E-2</v>
      </c>
      <c r="AB43" s="1">
        <v>3.1224545207711105E-3</v>
      </c>
      <c r="AC43" s="1">
        <v>0.19531277668252489</v>
      </c>
      <c r="AD4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1.4880745511565581</v>
      </c>
      <c r="AE4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1.5724080123853768</v>
      </c>
      <c r="AF43" s="4"/>
      <c r="AG43" s="1">
        <v>6.1390564560239565E-2</v>
      </c>
      <c r="AH43" s="1">
        <v>0.10783191081624542</v>
      </c>
      <c r="AI43" s="1">
        <v>4.3360209658950051E-2</v>
      </c>
      <c r="AJ43" s="1">
        <f>SUM(Table11132[[#This Row],[0 to 5]:[14 to 17]])</f>
        <v>0.21258268503543504</v>
      </c>
      <c r="AK43" s="1">
        <v>0.78741731496456491</v>
      </c>
      <c r="AL43" s="1">
        <v>8.9369685236122098E-2</v>
      </c>
      <c r="AM43" s="1">
        <v>0.27876416122647335</v>
      </c>
      <c r="AN43" s="1">
        <v>0.23839163095617547</v>
      </c>
      <c r="AO43" s="1">
        <v>0.18089183754579402</v>
      </c>
      <c r="AP43" s="38">
        <v>38.6</v>
      </c>
      <c r="AR43" s="2">
        <v>51542</v>
      </c>
      <c r="AS43" s="2">
        <v>175427</v>
      </c>
      <c r="AT43" s="2">
        <v>211246</v>
      </c>
      <c r="AU43" s="2">
        <v>243482</v>
      </c>
      <c r="AV43" s="2">
        <f>SUM(Table11132[[#This Row],[Sum of Less than a high school diploma]:[Sum of Bachelor''s degree or higher]])</f>
        <v>681697</v>
      </c>
      <c r="AW43" s="1">
        <f>Table11132[[#This Row],[Sum of Less than a high school diploma]]/Table11132[[#This Row],[Sum]]</f>
        <v>7.5608371461221041E-2</v>
      </c>
      <c r="AX43" s="1">
        <f>Table11132[[#This Row],[Sum of High school diploma only]]/Table11132[[#This Row],[Sum]]</f>
        <v>0.25733867099312452</v>
      </c>
      <c r="AY43" s="1">
        <f>Table11132[[#This Row],[Sum of Some college or associate''s degree]]/Table11132[[#This Row],[Sum]]</f>
        <v>0.30988254312399788</v>
      </c>
      <c r="AZ43" s="1">
        <f>Table11132[[#This Row],[Sum of Bachelor''s degree or higher]]/Table11132[[#This Row],[Sum]]</f>
        <v>0.35717041442165653</v>
      </c>
      <c r="BA4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2.9486150005060896</v>
      </c>
      <c r="BB43" s="4"/>
      <c r="BC43" s="2">
        <v>494042</v>
      </c>
      <c r="BD43" s="8">
        <v>0.48601880162281064</v>
      </c>
      <c r="BE43" s="7">
        <v>13.6</v>
      </c>
      <c r="BF43" s="7">
        <v>28.4</v>
      </c>
      <c r="BG43" s="4">
        <v>78.599999999999994</v>
      </c>
      <c r="BH43" s="4">
        <v>65.2</v>
      </c>
      <c r="BI43" s="4">
        <v>13.4</v>
      </c>
      <c r="BJ43" s="4">
        <v>7.1</v>
      </c>
      <c r="BK43" s="4">
        <v>5.6</v>
      </c>
      <c r="BL43" s="4">
        <v>0.9</v>
      </c>
      <c r="BM43" s="4">
        <v>2.7</v>
      </c>
      <c r="BN43" s="7">
        <v>5.0999999999999996</v>
      </c>
      <c r="BO43" s="7">
        <v>28.4</v>
      </c>
      <c r="BP43" s="4"/>
      <c r="BQ43" s="2">
        <v>53044743</v>
      </c>
      <c r="BR43" s="4">
        <v>52.183301066002429</v>
      </c>
      <c r="BS43" s="2">
        <v>62793</v>
      </c>
      <c r="BT43" s="4">
        <v>113.779</v>
      </c>
      <c r="BU43" s="4"/>
      <c r="BV43" s="4">
        <v>84.6</v>
      </c>
      <c r="BW43" s="4">
        <v>71.5</v>
      </c>
      <c r="BX43" s="4">
        <v>78</v>
      </c>
      <c r="BY43" s="4">
        <v>16.41</v>
      </c>
      <c r="BZ43" s="4">
        <v>-1</v>
      </c>
      <c r="CA43" s="4"/>
      <c r="CB43" s="4"/>
      <c r="CC43" s="14">
        <v>6</v>
      </c>
      <c r="CD43" s="32">
        <v>6</v>
      </c>
      <c r="CE43" s="4"/>
      <c r="CF43" s="2">
        <v>790</v>
      </c>
      <c r="CG43" s="2">
        <v>391415</v>
      </c>
      <c r="CH43" s="4">
        <v>77.717046988316866</v>
      </c>
      <c r="CI43" s="8">
        <v>0.38505845502445629</v>
      </c>
      <c r="CJ43" s="8"/>
      <c r="CK43" s="3">
        <v>23.021850723342698</v>
      </c>
      <c r="CL43" s="3">
        <v>0</v>
      </c>
      <c r="CM43" s="3">
        <v>5.0641987651487996</v>
      </c>
      <c r="CN43" s="28">
        <v>0</v>
      </c>
      <c r="CO43" s="28">
        <v>0.22590954350271999</v>
      </c>
      <c r="CP43" s="28">
        <v>22.915579750359999</v>
      </c>
      <c r="CQ43" s="28">
        <v>7.3977948821849298</v>
      </c>
      <c r="CR43" s="28">
        <v>0</v>
      </c>
      <c r="CS43" s="28">
        <v>3.77045287561831</v>
      </c>
      <c r="CT43" s="28">
        <v>9.5342565690474501</v>
      </c>
      <c r="CU43" s="28">
        <v>0</v>
      </c>
      <c r="CV43" s="28">
        <v>0</v>
      </c>
      <c r="CW43" s="28">
        <v>17.714643841542301</v>
      </c>
      <c r="CX43" s="28">
        <v>5.4621830621035699</v>
      </c>
      <c r="CY43" s="28">
        <v>6.1269207870109996</v>
      </c>
      <c r="CZ43" s="28">
        <v>100</v>
      </c>
      <c r="DA43" s="28">
        <v>0</v>
      </c>
      <c r="DB43" s="28">
        <v>0</v>
      </c>
      <c r="DC43" s="28">
        <v>0.22590954350271999</v>
      </c>
      <c r="DD43" s="28"/>
      <c r="DE43" s="3">
        <v>851.5</v>
      </c>
      <c r="DF43" s="3">
        <v>996.2</v>
      </c>
      <c r="DG43" s="35">
        <v>1126.7</v>
      </c>
      <c r="DH43" s="3">
        <v>1090.2</v>
      </c>
      <c r="DI43" s="1">
        <v>0.24425312860566262</v>
      </c>
      <c r="DJ43" s="1">
        <v>3.4000000000000002E-2</v>
      </c>
      <c r="DK43" s="28"/>
      <c r="DL43" t="s">
        <v>296</v>
      </c>
      <c r="DM43">
        <v>6</v>
      </c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</row>
    <row r="44" spans="1:151" x14ac:dyDescent="0.3">
      <c r="A44" t="s">
        <v>173</v>
      </c>
      <c r="B44" t="s">
        <v>371</v>
      </c>
      <c r="C44" t="s">
        <v>16</v>
      </c>
      <c r="D44" s="2"/>
      <c r="E44" s="2"/>
      <c r="F44" s="2"/>
      <c r="H44" s="2">
        <v>7122240</v>
      </c>
      <c r="I44" s="12">
        <v>0.20300000000000001</v>
      </c>
      <c r="K44" s="2">
        <v>1330116</v>
      </c>
      <c r="L44" s="2">
        <v>1302436</v>
      </c>
      <c r="M44" s="2">
        <f>Table11132[[#This Row],[Sum of Biden]]+Table11132[[#This Row],[Sum of Trump]]</f>
        <v>2632552</v>
      </c>
      <c r="N44" s="2">
        <v>2668101</v>
      </c>
      <c r="O44" s="1">
        <f>Table11132[[#This Row],[Total with Other]]/Table11132[[#This Row],[Sum of Population]]</f>
        <v>0.37461542997708586</v>
      </c>
      <c r="P44" s="1">
        <f>Table11132[[#This Row],[Total with Other]]/(Table11132[[#This Row],[18+]]*Table11132[[#This Row],[Sum of Population]])</f>
        <v>0.51008517602912196</v>
      </c>
      <c r="Q44" s="1">
        <f>Table11132[[#This Row],[Sum of Biden]]/Table11132[[#This Row],[2 Party Vote]]</f>
        <v>0.50525725607699301</v>
      </c>
      <c r="R44" s="1">
        <f>Table11132[[#This Row],[Sum of Trump]]/Table11132[[#This Row],[2 Party Vote]]</f>
        <v>0.49474274392300704</v>
      </c>
      <c r="S44" s="1">
        <f>Table11132[[#This Row],[Trump %]]-Table11132[[#This Row],[Biden %]]</f>
        <v>-1.0514512153985967E-2</v>
      </c>
      <c r="T44" s="1">
        <v>-5.5800000000000002E-2</v>
      </c>
      <c r="V44" s="1">
        <v>0.3369430123107337</v>
      </c>
      <c r="W44" s="1">
        <v>0.3748122781596801</v>
      </c>
      <c r="X44" s="1">
        <v>0.16976035629240238</v>
      </c>
      <c r="Y44" s="1">
        <v>8.2590168261670482E-2</v>
      </c>
      <c r="Z44" s="1">
        <v>2.0194489374129486E-3</v>
      </c>
      <c r="AA44" s="1">
        <v>6.3056004852405983E-4</v>
      </c>
      <c r="AB44" s="1">
        <v>4.7222503032753743E-3</v>
      </c>
      <c r="AC44" s="1">
        <v>2.852192568630094E-2</v>
      </c>
      <c r="AD4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1.674448299983855</v>
      </c>
      <c r="AE4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1.6723492832386044</v>
      </c>
      <c r="AF44" s="4"/>
      <c r="AG44" s="1">
        <v>6.9505239924518125E-2</v>
      </c>
      <c r="AH44" s="1">
        <v>0.13589179808599541</v>
      </c>
      <c r="AI44" s="1">
        <v>6.0185559599227209E-2</v>
      </c>
      <c r="AJ44" s="1">
        <f>SUM(Table11132[[#This Row],[0 to 5]:[14 to 17]])</f>
        <v>0.26558259760974073</v>
      </c>
      <c r="AK44" s="1">
        <v>0.73441740239025921</v>
      </c>
      <c r="AL44" s="1">
        <v>8.9296906591184791E-2</v>
      </c>
      <c r="AM44" s="1">
        <v>0.29053808914049511</v>
      </c>
      <c r="AN44" s="1">
        <v>0.23976305207350496</v>
      </c>
      <c r="AO44" s="1">
        <v>0.11481935458507436</v>
      </c>
      <c r="AP44" s="38">
        <v>35</v>
      </c>
      <c r="AR44" s="2">
        <v>705194</v>
      </c>
      <c r="AS44" s="2">
        <v>1025639</v>
      </c>
      <c r="AT44" s="2">
        <v>1251796</v>
      </c>
      <c r="AU44" s="2">
        <v>1508624</v>
      </c>
      <c r="AV44" s="2">
        <f>SUM(Table11132[[#This Row],[Sum of Less than a high school diploma]:[Sum of Bachelor''s degree or higher]])</f>
        <v>4491253</v>
      </c>
      <c r="AW44" s="1">
        <f>Table11132[[#This Row],[Sum of Less than a high school diploma]]/Table11132[[#This Row],[Sum]]</f>
        <v>0.15701498000669301</v>
      </c>
      <c r="AX44" s="1">
        <f>Table11132[[#This Row],[Sum of High school diploma only]]/Table11132[[#This Row],[Sum]]</f>
        <v>0.22836366599699459</v>
      </c>
      <c r="AY44" s="1">
        <f>Table11132[[#This Row],[Sum of Some college or associate''s degree]]/Table11132[[#This Row],[Sum]]</f>
        <v>0.27871865601871015</v>
      </c>
      <c r="AZ44" s="1">
        <f>Table11132[[#This Row],[Sum of Bachelor''s degree or higher]]/Table11132[[#This Row],[Sum]]</f>
        <v>0.33590269797760225</v>
      </c>
      <c r="BA4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2.7935090719672218</v>
      </c>
      <c r="BB44" s="4"/>
      <c r="BC44" s="2">
        <v>3271855</v>
      </c>
      <c r="BD44" s="8">
        <v>0.45938567080019771</v>
      </c>
      <c r="BE44" s="7">
        <v>3.3999999999999995</v>
      </c>
      <c r="BF44" s="7">
        <v>30</v>
      </c>
      <c r="BG44" s="4">
        <v>88.5</v>
      </c>
      <c r="BH44" s="4">
        <v>78.900000000000006</v>
      </c>
      <c r="BI44" s="4">
        <v>9.6</v>
      </c>
      <c r="BJ44" s="4">
        <v>1.9</v>
      </c>
      <c r="BK44" s="4">
        <v>1.2</v>
      </c>
      <c r="BL44" s="4">
        <v>0.3</v>
      </c>
      <c r="BM44" s="4">
        <v>1.4</v>
      </c>
      <c r="BN44" s="7">
        <v>6.7</v>
      </c>
      <c r="BO44" s="7">
        <v>30</v>
      </c>
      <c r="BP44" s="4"/>
      <c r="BQ44" s="2">
        <v>455302437</v>
      </c>
      <c r="BR44" s="4">
        <v>63.926859667744978</v>
      </c>
      <c r="BS44" s="2">
        <v>59893</v>
      </c>
      <c r="BT44" s="4">
        <v>100.075</v>
      </c>
      <c r="BU44" s="4"/>
      <c r="BV44" s="4">
        <v>80.400000000000006</v>
      </c>
      <c r="BW44" s="4">
        <v>60.5</v>
      </c>
      <c r="BX44" s="4">
        <v>70.5</v>
      </c>
      <c r="BY44" s="4">
        <v>51.84</v>
      </c>
      <c r="BZ44" s="4">
        <v>0.1</v>
      </c>
      <c r="CA44" s="4">
        <v>17466.54</v>
      </c>
      <c r="CB44" s="4"/>
      <c r="CC44" s="14">
        <v>90</v>
      </c>
      <c r="CD44" s="32">
        <v>55</v>
      </c>
      <c r="CE44" s="4"/>
      <c r="CF44" s="2">
        <v>5284</v>
      </c>
      <c r="CG44" s="2">
        <v>3906967</v>
      </c>
      <c r="CH44" s="4">
        <v>74.190142427101591</v>
      </c>
      <c r="CI44" s="8">
        <v>0.54855873994698301</v>
      </c>
      <c r="CJ44" s="8"/>
      <c r="CK44" s="3">
        <v>61.408390038590277</v>
      </c>
      <c r="CL44" s="3">
        <v>0</v>
      </c>
      <c r="CM44" s="3">
        <v>15.400930242398166</v>
      </c>
      <c r="CN44" s="28">
        <v>0</v>
      </c>
      <c r="CO44" s="28">
        <v>11.591341183474354</v>
      </c>
      <c r="CP44" s="28">
        <v>5.9680779288284587</v>
      </c>
      <c r="CQ44" s="28">
        <v>25.832796133722592</v>
      </c>
      <c r="CR44" s="28">
        <v>16.91840218032058</v>
      </c>
      <c r="CS44" s="28">
        <v>77.611986014265739</v>
      </c>
      <c r="CT44" s="28">
        <v>10.244016364731131</v>
      </c>
      <c r="CU44" s="28">
        <v>4.916880806359905</v>
      </c>
      <c r="CV44" s="28">
        <v>46.300577700915674</v>
      </c>
      <c r="CW44" s="28">
        <v>74.721231439947971</v>
      </c>
      <c r="CX44" s="28">
        <v>18.053878081586927</v>
      </c>
      <c r="CY44" s="28">
        <v>74.288346302302926</v>
      </c>
      <c r="CZ44" s="28">
        <v>0</v>
      </c>
      <c r="DA44" s="28">
        <v>0</v>
      </c>
      <c r="DB44" s="28">
        <v>10.139652013613084</v>
      </c>
      <c r="DC44" s="28">
        <v>11.591341183474354</v>
      </c>
      <c r="DD44" s="28"/>
      <c r="DE44" s="3">
        <v>263.8</v>
      </c>
      <c r="DF44" s="3">
        <v>304.10000000000002</v>
      </c>
      <c r="DG44" s="35">
        <v>345</v>
      </c>
      <c r="DH44" s="3">
        <v>337.9</v>
      </c>
      <c r="DI44" s="1">
        <v>0.23536231884057968</v>
      </c>
      <c r="DJ44" s="1">
        <v>6.6000000000000003E-2</v>
      </c>
      <c r="DK44" s="28"/>
      <c r="DL44" t="s">
        <v>297</v>
      </c>
      <c r="DM44">
        <v>37</v>
      </c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</row>
    <row r="45" spans="1:151" x14ac:dyDescent="0.3">
      <c r="A45" t="s">
        <v>83</v>
      </c>
      <c r="B45" t="s">
        <v>372</v>
      </c>
      <c r="C45" t="s">
        <v>49</v>
      </c>
      <c r="D45" s="2"/>
      <c r="E45" s="2"/>
      <c r="F45" s="2"/>
      <c r="H45" s="2">
        <v>491723</v>
      </c>
      <c r="I45" s="12">
        <v>0.17749999999999999</v>
      </c>
      <c r="K45" s="2">
        <v>100958</v>
      </c>
      <c r="L45" s="2">
        <v>137420</v>
      </c>
      <c r="M45" s="2">
        <f>Table11132[[#This Row],[Sum of Biden]]+Table11132[[#This Row],[Sum of Trump]]</f>
        <v>238378</v>
      </c>
      <c r="N45" s="2">
        <v>244002</v>
      </c>
      <c r="O45" s="1">
        <f>Table11132[[#This Row],[Total with Other]]/Table11132[[#This Row],[Sum of Population]]</f>
        <v>0.49621839938339268</v>
      </c>
      <c r="P45" s="1">
        <f>Table11132[[#This Row],[Total with Other]]/(Table11132[[#This Row],[18+]]*Table11132[[#This Row],[Sum of Population]])</f>
        <v>0.63614416368585169</v>
      </c>
      <c r="Q45" s="1">
        <f>Table11132[[#This Row],[Sum of Biden]]/Table11132[[#This Row],[2 Party Vote]]</f>
        <v>0.42352062690348941</v>
      </c>
      <c r="R45" s="1">
        <f>Table11132[[#This Row],[Sum of Trump]]/Table11132[[#This Row],[2 Party Vote]]</f>
        <v>0.57647937309651054</v>
      </c>
      <c r="S45" s="1">
        <f>Table11132[[#This Row],[Trump %]]-Table11132[[#This Row],[Biden %]]</f>
        <v>0.15295874619302113</v>
      </c>
      <c r="T45" s="1">
        <v>-0.25459999999999999</v>
      </c>
      <c r="V45" s="1">
        <v>0.63692160016920096</v>
      </c>
      <c r="W45" s="1">
        <v>6.545148386388272E-2</v>
      </c>
      <c r="X45" s="1">
        <v>0.21202180902662679</v>
      </c>
      <c r="Y45" s="1">
        <v>2.4477195494211172E-2</v>
      </c>
      <c r="Z45" s="1">
        <v>5.2671931148227762E-3</v>
      </c>
      <c r="AA45" s="1">
        <v>1.057505953555152E-3</v>
      </c>
      <c r="AB45" s="1">
        <v>4.1100375617980044E-3</v>
      </c>
      <c r="AC45" s="1">
        <v>5.069317481590245E-2</v>
      </c>
      <c r="AD4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1.4833613063513953</v>
      </c>
      <c r="AE4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1.4855302138070652</v>
      </c>
      <c r="AF45" s="4"/>
      <c r="AG45" s="1">
        <v>5.7200903760857229E-2</v>
      </c>
      <c r="AH45" s="1">
        <v>0.1113513095787669</v>
      </c>
      <c r="AI45" s="1">
        <v>5.1406991334552177E-2</v>
      </c>
      <c r="AJ45" s="1">
        <f>SUM(Table11132[[#This Row],[0 to 5]:[14 to 17]])</f>
        <v>0.21995920467417632</v>
      </c>
      <c r="AK45" s="1">
        <v>0.78004079532582371</v>
      </c>
      <c r="AL45" s="1">
        <v>8.817972720413729E-2</v>
      </c>
      <c r="AM45" s="1">
        <v>0.26671520347838112</v>
      </c>
      <c r="AN45" s="1">
        <v>0.27334901967164438</v>
      </c>
      <c r="AO45" s="1">
        <v>0.15179684497166088</v>
      </c>
      <c r="AP45" s="38">
        <v>39</v>
      </c>
      <c r="AR45" s="2">
        <v>31054</v>
      </c>
      <c r="AS45" s="2">
        <v>69081</v>
      </c>
      <c r="AT45" s="2">
        <v>92760</v>
      </c>
      <c r="AU45" s="2">
        <v>127625</v>
      </c>
      <c r="AV45" s="2">
        <f>SUM(Table11132[[#This Row],[Sum of Less than a high school diploma]:[Sum of Bachelor''s degree or higher]])</f>
        <v>320520</v>
      </c>
      <c r="AW45" s="1">
        <f>Table11132[[#This Row],[Sum of Less than a high school diploma]]/Table11132[[#This Row],[Sum]]</f>
        <v>9.6886309746661681E-2</v>
      </c>
      <c r="AX45" s="1">
        <f>Table11132[[#This Row],[Sum of High school diploma only]]/Table11132[[#This Row],[Sum]]</f>
        <v>0.21552789217521529</v>
      </c>
      <c r="AY45" s="1">
        <f>Table11132[[#This Row],[Sum of Some college or associate''s degree]]/Table11132[[#This Row],[Sum]]</f>
        <v>0.28940471733433171</v>
      </c>
      <c r="AZ45" s="1">
        <f>Table11132[[#This Row],[Sum of Bachelor''s degree or higher]]/Table11132[[#This Row],[Sum]]</f>
        <v>0.39818108074379133</v>
      </c>
      <c r="BA4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2.9888805690752527</v>
      </c>
      <c r="BB45" s="4"/>
      <c r="BC45" s="2">
        <v>221881</v>
      </c>
      <c r="BD45" s="8">
        <v>0.45123168938609748</v>
      </c>
      <c r="BE45">
        <v>0.99999999999999989</v>
      </c>
      <c r="BF45" s="7">
        <v>92.1</v>
      </c>
      <c r="BG45" s="4">
        <v>86</v>
      </c>
      <c r="BH45" s="4">
        <v>6.1</v>
      </c>
      <c r="BI45" s="4">
        <v>1.04</v>
      </c>
      <c r="BJ45" s="4">
        <v>0.2</v>
      </c>
      <c r="BK45" s="4">
        <v>0.7</v>
      </c>
      <c r="BL45" s="4">
        <v>0.1</v>
      </c>
      <c r="BM45" s="4">
        <v>0.9</v>
      </c>
      <c r="BN45" s="7">
        <v>6</v>
      </c>
      <c r="BO45" s="7">
        <v>22.8</v>
      </c>
      <c r="BP45" s="4"/>
      <c r="BQ45" s="2">
        <v>27022053</v>
      </c>
      <c r="BR45" s="4">
        <v>54.953811393813183</v>
      </c>
      <c r="BS45" s="2">
        <v>55126</v>
      </c>
      <c r="BT45" s="4">
        <v>92.138000000000005</v>
      </c>
      <c r="BU45" s="4"/>
      <c r="BV45" s="4">
        <v>73.8</v>
      </c>
      <c r="BW45" s="4">
        <v>52.1</v>
      </c>
      <c r="BX45" s="4">
        <v>62.9</v>
      </c>
      <c r="BY45" s="4">
        <v>54.29</v>
      </c>
      <c r="BZ45" s="4">
        <v>2.4</v>
      </c>
      <c r="CA45" s="4">
        <v>16049.5</v>
      </c>
      <c r="CB45" s="4"/>
      <c r="CC45" s="14">
        <v>175</v>
      </c>
      <c r="CD45" s="32">
        <v>88</v>
      </c>
      <c r="CE45" s="4"/>
      <c r="CF45" s="2">
        <v>699</v>
      </c>
      <c r="CG45" s="2">
        <v>303887</v>
      </c>
      <c r="CH45" s="4">
        <v>142.15320414135601</v>
      </c>
      <c r="CI45" s="8">
        <v>0.61800444559233547</v>
      </c>
      <c r="CJ45" s="8"/>
      <c r="CK45" s="3">
        <v>12.437684688099097</v>
      </c>
      <c r="CL45" s="3">
        <v>0</v>
      </c>
      <c r="CM45" s="3">
        <v>0</v>
      </c>
      <c r="CN45" s="28">
        <v>25.350280553150863</v>
      </c>
      <c r="CO45" s="28">
        <v>3.0313261486462877</v>
      </c>
      <c r="CP45" s="28">
        <v>6.1453029562756551</v>
      </c>
      <c r="CQ45" s="28">
        <v>6.3342598978728617</v>
      </c>
      <c r="CR45" s="28">
        <v>15.08697236392541</v>
      </c>
      <c r="CS45" s="28">
        <v>3.4825562279777071</v>
      </c>
      <c r="CT45" s="28">
        <v>12.598283027277065</v>
      </c>
      <c r="CU45" s="28">
        <v>7.8762752242332104</v>
      </c>
      <c r="CV45" s="28">
        <v>20.748397195646202</v>
      </c>
      <c r="CW45" s="28">
        <v>7.0232086035757559</v>
      </c>
      <c r="CX45" s="28">
        <v>12.958521885943268</v>
      </c>
      <c r="CY45" s="28">
        <v>28.475370242297135</v>
      </c>
      <c r="CZ45" s="28">
        <v>0</v>
      </c>
      <c r="DA45" s="28">
        <v>0</v>
      </c>
      <c r="DB45" s="28">
        <v>1.2464015015558996</v>
      </c>
      <c r="DC45" s="28">
        <v>3.0313261486462877</v>
      </c>
      <c r="DD45" s="28"/>
      <c r="DE45" s="3">
        <v>248</v>
      </c>
      <c r="DF45" s="3">
        <v>280.39999999999998</v>
      </c>
      <c r="DG45" s="35">
        <v>324.89999999999998</v>
      </c>
      <c r="DH45" s="3">
        <v>334.8</v>
      </c>
      <c r="DI45" s="1">
        <v>0.2366882117574638</v>
      </c>
      <c r="DJ45" s="1">
        <v>8.4000000000000005E-2</v>
      </c>
      <c r="DK45" s="28"/>
      <c r="DL45" t="s">
        <v>298</v>
      </c>
      <c r="DM45">
        <v>98</v>
      </c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</row>
    <row r="46" spans="1:151" x14ac:dyDescent="0.3">
      <c r="A46" t="s">
        <v>160</v>
      </c>
      <c r="B46" t="s">
        <v>373</v>
      </c>
      <c r="C46" t="s">
        <v>14</v>
      </c>
      <c r="D46" s="2"/>
      <c r="E46" s="2"/>
      <c r="F46" s="2"/>
      <c r="H46" s="2">
        <v>2111040</v>
      </c>
      <c r="I46" s="12">
        <v>0.1182</v>
      </c>
      <c r="K46" s="2">
        <v>460951</v>
      </c>
      <c r="L46" s="2">
        <v>483480</v>
      </c>
      <c r="M46" s="2">
        <f>Table11132[[#This Row],[Sum of Biden]]+Table11132[[#This Row],[Sum of Trump]]</f>
        <v>944431</v>
      </c>
      <c r="N46" s="2">
        <v>964693</v>
      </c>
      <c r="O46" s="1">
        <f>Table11132[[#This Row],[Total with Other]]/Table11132[[#This Row],[Sum of Population]]</f>
        <v>0.45697523495528269</v>
      </c>
      <c r="P46" s="1">
        <f>Table11132[[#This Row],[Total with Other]]/(Table11132[[#This Row],[18+]]*Table11132[[#This Row],[Sum of Population]])</f>
        <v>0.60627712225242347</v>
      </c>
      <c r="Q46" s="1">
        <f>Table11132[[#This Row],[Sum of Biden]]/Table11132[[#This Row],[2 Party Vote]]</f>
        <v>0.48807271256449652</v>
      </c>
      <c r="R46" s="1">
        <f>Table11132[[#This Row],[Sum of Trump]]/Table11132[[#This Row],[2 Party Vote]]</f>
        <v>0.51192728743550353</v>
      </c>
      <c r="S46" s="1">
        <f>Table11132[[#This Row],[Trump %]]-Table11132[[#This Row],[Biden %]]</f>
        <v>2.3854574871007006E-2</v>
      </c>
      <c r="T46" s="1">
        <v>-0.16059999999999999</v>
      </c>
      <c r="V46" s="1">
        <v>0.68166922464756707</v>
      </c>
      <c r="W46" s="1">
        <v>8.4217731544641503E-2</v>
      </c>
      <c r="X46" s="1">
        <v>0.14844626345308473</v>
      </c>
      <c r="Y46" s="1">
        <v>3.8454979536152796E-2</v>
      </c>
      <c r="Z46" s="1">
        <v>1.6868462937698954E-3</v>
      </c>
      <c r="AA46" s="1">
        <v>3.6901242989237533E-4</v>
      </c>
      <c r="AB46" s="1">
        <v>4.5617326057298775E-3</v>
      </c>
      <c r="AC46" s="1">
        <v>4.0594209489161738E-2</v>
      </c>
      <c r="AD4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1.4575032955802765</v>
      </c>
      <c r="AE4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1.4549736306732504</v>
      </c>
      <c r="AF46" s="4"/>
      <c r="AG46" s="1">
        <v>6.4109633166590879E-2</v>
      </c>
      <c r="AH46" s="1">
        <v>0.12601845535849629</v>
      </c>
      <c r="AI46" s="1">
        <v>5.6132048658481128E-2</v>
      </c>
      <c r="AJ46" s="1">
        <f>SUM(Table11132[[#This Row],[0 to 5]:[14 to 17]])</f>
        <v>0.24626013718356829</v>
      </c>
      <c r="AK46" s="1">
        <v>0.75373986281643168</v>
      </c>
      <c r="AL46" s="1">
        <v>8.6428016522661813E-2</v>
      </c>
      <c r="AM46" s="1">
        <v>0.27834906017886918</v>
      </c>
      <c r="AN46" s="1">
        <v>0.24966604138244658</v>
      </c>
      <c r="AO46" s="1">
        <v>0.13929674473245415</v>
      </c>
      <c r="AP46" s="38">
        <v>36.700000000000003</v>
      </c>
      <c r="AR46" s="2">
        <v>133480</v>
      </c>
      <c r="AS46" s="2">
        <v>376524</v>
      </c>
      <c r="AT46" s="2">
        <v>369820</v>
      </c>
      <c r="AU46" s="2">
        <v>486393</v>
      </c>
      <c r="AV46" s="2">
        <f>SUM(Table11132[[#This Row],[Sum of Less than a high school diploma]:[Sum of Bachelor''s degree or higher]])</f>
        <v>1366217</v>
      </c>
      <c r="AW46" s="1">
        <f>Table11132[[#This Row],[Sum of Less than a high school diploma]]/Table11132[[#This Row],[Sum]]</f>
        <v>9.7700438510134185E-2</v>
      </c>
      <c r="AX46" s="1">
        <f>Table11132[[#This Row],[Sum of High school diploma only]]/Table11132[[#This Row],[Sum]]</f>
        <v>0.27559604367388196</v>
      </c>
      <c r="AY46" s="1">
        <f>Table11132[[#This Row],[Sum of Some college or associate''s degree]]/Table11132[[#This Row],[Sum]]</f>
        <v>0.27068906330399928</v>
      </c>
      <c r="AZ46" s="1">
        <f>Table11132[[#This Row],[Sum of Bachelor''s degree or higher]]/Table11132[[#This Row],[Sum]]</f>
        <v>0.35601445451198455</v>
      </c>
      <c r="BA4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2.8850175338178339</v>
      </c>
      <c r="BB46" s="4"/>
      <c r="BC46" s="2">
        <v>1010442</v>
      </c>
      <c r="BD46" s="8">
        <v>0.47864654388358346</v>
      </c>
      <c r="BE46" s="7">
        <v>2.6000000000000005</v>
      </c>
      <c r="BF46" s="7">
        <v>25.3</v>
      </c>
      <c r="BG46" s="4">
        <v>89.1</v>
      </c>
      <c r="BH46" s="4">
        <v>80.8</v>
      </c>
      <c r="BI46" s="4">
        <v>8.1999999999999993</v>
      </c>
      <c r="BJ46" s="4">
        <v>0.8</v>
      </c>
      <c r="BK46" s="4">
        <v>1.6</v>
      </c>
      <c r="BL46" s="4">
        <v>0.2</v>
      </c>
      <c r="BM46" s="4">
        <v>0.9</v>
      </c>
      <c r="BN46" s="7">
        <v>7.5</v>
      </c>
      <c r="BO46" s="7">
        <v>25.3</v>
      </c>
      <c r="BP46" s="4"/>
      <c r="BQ46" s="2">
        <v>125389310</v>
      </c>
      <c r="BR46" s="4">
        <v>59.396937054721846</v>
      </c>
      <c r="BS46" s="2">
        <v>60431</v>
      </c>
      <c r="BT46" s="4">
        <v>94.704999999999998</v>
      </c>
      <c r="BU46" s="4"/>
      <c r="BV46" s="4">
        <v>62.8</v>
      </c>
      <c r="BW46" s="4">
        <v>44.5</v>
      </c>
      <c r="BX46" s="4">
        <v>53.6</v>
      </c>
      <c r="BY46" s="4">
        <v>43.63</v>
      </c>
      <c r="BZ46" s="4">
        <v>25.5</v>
      </c>
      <c r="CA46" s="4">
        <v>14759.63</v>
      </c>
      <c r="CB46" s="4"/>
      <c r="CC46" s="14">
        <v>98</v>
      </c>
      <c r="CD46" s="32">
        <v>61</v>
      </c>
      <c r="CE46" s="4"/>
      <c r="CF46" s="2">
        <v>1992</v>
      </c>
      <c r="CG46" s="2">
        <v>919501</v>
      </c>
      <c r="CH46" s="4">
        <v>94.361073215097775</v>
      </c>
      <c r="CI46" s="8">
        <v>0.43556777701985749</v>
      </c>
      <c r="CJ46" s="8"/>
      <c r="CK46" s="3">
        <v>13.873968843145258</v>
      </c>
      <c r="CL46" s="3">
        <v>0</v>
      </c>
      <c r="CM46" s="3">
        <v>0</v>
      </c>
      <c r="CN46" s="28">
        <v>23.947780016870482</v>
      </c>
      <c r="CO46" s="28">
        <v>5.9479465588390301</v>
      </c>
      <c r="CP46" s="28">
        <v>7.4453378403016446</v>
      </c>
      <c r="CQ46" s="28">
        <v>6.997570727166778</v>
      </c>
      <c r="CR46" s="28">
        <v>10.741236551351715</v>
      </c>
      <c r="CS46" s="28">
        <v>3.5631328345591098</v>
      </c>
      <c r="CT46" s="28">
        <v>18.102366658377289</v>
      </c>
      <c r="CU46" s="28">
        <v>6.0573504236049098</v>
      </c>
      <c r="CV46" s="28">
        <v>22.769221027678249</v>
      </c>
      <c r="CW46" s="28">
        <v>10.09184882416344</v>
      </c>
      <c r="CX46" s="28">
        <v>23.946077634520186</v>
      </c>
      <c r="CY46" s="28">
        <v>27.891704018424591</v>
      </c>
      <c r="CZ46" s="28">
        <v>0</v>
      </c>
      <c r="DA46" s="28">
        <v>0</v>
      </c>
      <c r="DB46" s="28">
        <v>0.70674503557518997</v>
      </c>
      <c r="DC46" s="28">
        <v>5.9479465588390301</v>
      </c>
      <c r="DD46" s="28"/>
      <c r="DE46" s="3">
        <v>227.6</v>
      </c>
      <c r="DF46" s="3">
        <v>260.5</v>
      </c>
      <c r="DG46" s="35">
        <v>294.60000000000002</v>
      </c>
      <c r="DH46" s="3">
        <v>297.2</v>
      </c>
      <c r="DI46" s="1">
        <v>0.22742701968771228</v>
      </c>
      <c r="DJ46" s="1">
        <v>0.104</v>
      </c>
      <c r="DK46" s="28"/>
      <c r="DL46" t="s">
        <v>297</v>
      </c>
      <c r="DM46">
        <v>42</v>
      </c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</row>
    <row r="47" spans="1:151" x14ac:dyDescent="0.3">
      <c r="A47" t="s">
        <v>73</v>
      </c>
      <c r="B47" t="s">
        <v>374</v>
      </c>
      <c r="C47" t="s">
        <v>43</v>
      </c>
      <c r="H47" s="2">
        <v>591978</v>
      </c>
      <c r="I47" s="12">
        <v>9.7000000000000003E-3</v>
      </c>
      <c r="K47" s="2">
        <v>139428</v>
      </c>
      <c r="L47" s="2">
        <v>127213</v>
      </c>
      <c r="M47" s="2">
        <f>Table11132[[#This Row],[Sum of Biden]]+Table11132[[#This Row],[Sum of Trump]]</f>
        <v>266641</v>
      </c>
      <c r="N47" s="2">
        <v>270454</v>
      </c>
      <c r="O47" s="1">
        <f>Table11132[[#This Row],[Total with Other]]/Table11132[[#This Row],[Sum of Population]]</f>
        <v>0.45686495106237057</v>
      </c>
      <c r="P47" s="1">
        <f>Table11132[[#This Row],[Total with Other]]/(Table11132[[#This Row],[18+]]*Table11132[[#This Row],[Sum of Population]])</f>
        <v>0.59914753720663361</v>
      </c>
      <c r="Q47" s="1">
        <f>Table11132[[#This Row],[Sum of Biden]]/Table11132[[#This Row],[2 Party Vote]]</f>
        <v>0.52290532963797764</v>
      </c>
      <c r="R47" s="1">
        <f>Table11132[[#This Row],[Sum of Trump]]/Table11132[[#This Row],[2 Party Vote]]</f>
        <v>0.47709467036202236</v>
      </c>
      <c r="S47" s="1">
        <f>Table11132[[#This Row],[Trump %]]-Table11132[[#This Row],[Biden %]]</f>
        <v>-4.581065927595529E-2</v>
      </c>
      <c r="T47" s="1">
        <v>-0.16550000000000001</v>
      </c>
      <c r="V47" s="1">
        <v>0.45595782275692676</v>
      </c>
      <c r="W47" s="1">
        <v>2.7759477548152129E-2</v>
      </c>
      <c r="X47" s="1">
        <v>0.47554469929625764</v>
      </c>
      <c r="Y47" s="1">
        <v>1.3385632574183501E-2</v>
      </c>
      <c r="Z47" s="1">
        <v>1.4966772413839704E-3</v>
      </c>
      <c r="AA47" s="1">
        <v>3.0744385771092845E-4</v>
      </c>
      <c r="AB47" s="1">
        <v>2.4730648774109847E-3</v>
      </c>
      <c r="AC47" s="1">
        <v>2.307518184797408E-2</v>
      </c>
      <c r="AD4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1.5376551866496642</v>
      </c>
      <c r="AE4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1.5369777922569696</v>
      </c>
      <c r="AF47" s="4"/>
      <c r="AG47" s="1">
        <v>5.9818101348360922E-2</v>
      </c>
      <c r="AH47" s="1">
        <v>0.12106362060752257</v>
      </c>
      <c r="AI47" s="1">
        <v>5.659331934632706E-2</v>
      </c>
      <c r="AJ47" s="1">
        <f>SUM(Table11132[[#This Row],[0 to 5]:[14 to 17]])</f>
        <v>0.23747504130221053</v>
      </c>
      <c r="AK47" s="1">
        <v>0.76252495869778947</v>
      </c>
      <c r="AL47" s="1">
        <v>9.12449449134934E-2</v>
      </c>
      <c r="AM47" s="1">
        <v>0.26799475656189925</v>
      </c>
      <c r="AN47" s="1">
        <v>0.25118163174982855</v>
      </c>
      <c r="AO47" s="1">
        <v>0.15210362547256823</v>
      </c>
      <c r="AP47" s="38">
        <v>37.6</v>
      </c>
      <c r="AR47" s="2">
        <v>49379</v>
      </c>
      <c r="AS47" s="2">
        <v>97790</v>
      </c>
      <c r="AT47" s="2">
        <v>126249</v>
      </c>
      <c r="AU47" s="2">
        <v>123280</v>
      </c>
      <c r="AV47" s="2">
        <f>SUM(Table11132[[#This Row],[Sum of Less than a high school diploma]:[Sum of Bachelor''s degree or higher]])</f>
        <v>396698</v>
      </c>
      <c r="AW47" s="1">
        <f>Table11132[[#This Row],[Sum of Less than a high school diploma]]/Table11132[[#This Row],[Sum]]</f>
        <v>0.12447504146731267</v>
      </c>
      <c r="AX47" s="1">
        <f>Table11132[[#This Row],[Sum of High school diploma only]]/Table11132[[#This Row],[Sum]]</f>
        <v>0.24650993955099346</v>
      </c>
      <c r="AY47" s="1">
        <f>Table11132[[#This Row],[Sum of Some college or associate''s degree]]/Table11132[[#This Row],[Sum]]</f>
        <v>0.31824965086791462</v>
      </c>
      <c r="AZ47" s="1">
        <f>Table11132[[#This Row],[Sum of Bachelor''s degree or higher]]/Table11132[[#This Row],[Sum]]</f>
        <v>0.31076536811377925</v>
      </c>
      <c r="BA4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2.8153053456281603</v>
      </c>
      <c r="BB47" s="4"/>
      <c r="BC47" s="2">
        <v>260978</v>
      </c>
      <c r="BD47" s="8">
        <v>0.44085759943781694</v>
      </c>
      <c r="BE47" s="7">
        <v>1.5000000000000002</v>
      </c>
      <c r="BF47" s="7">
        <v>24.9</v>
      </c>
      <c r="BG47" s="4">
        <v>94.2</v>
      </c>
      <c r="BH47" s="4">
        <v>84.1</v>
      </c>
      <c r="BI47" s="4">
        <v>10.1</v>
      </c>
      <c r="BJ47" s="4">
        <v>0.3</v>
      </c>
      <c r="BK47" s="4">
        <v>1.1000000000000001</v>
      </c>
      <c r="BL47" s="4">
        <v>0.1</v>
      </c>
      <c r="BM47" s="4">
        <v>0.8</v>
      </c>
      <c r="BN47" s="7">
        <v>3.5</v>
      </c>
      <c r="BO47" s="7">
        <v>24.9</v>
      </c>
      <c r="BP47" s="4"/>
      <c r="BQ47" s="2">
        <v>24170380</v>
      </c>
      <c r="BR47" s="4">
        <v>40.829861920544346</v>
      </c>
      <c r="BS47" s="2">
        <v>47992</v>
      </c>
      <c r="BT47" s="4">
        <v>90.132999999999996</v>
      </c>
      <c r="BU47" s="4"/>
      <c r="BV47" s="4">
        <v>76.3</v>
      </c>
      <c r="BW47" s="4">
        <v>54.5</v>
      </c>
      <c r="BX47" s="4">
        <v>65.400000000000006</v>
      </c>
      <c r="BY47" s="4">
        <v>57.35</v>
      </c>
      <c r="BZ47" s="4">
        <v>0.6</v>
      </c>
      <c r="CA47" s="4">
        <v>17211.64</v>
      </c>
      <c r="CB47" s="4"/>
      <c r="CC47" s="14">
        <v>169</v>
      </c>
      <c r="CD47" s="32">
        <v>85</v>
      </c>
      <c r="CE47" s="4"/>
      <c r="CF47" s="2">
        <v>1156</v>
      </c>
      <c r="CG47" s="2">
        <v>386816</v>
      </c>
      <c r="CH47" s="4">
        <v>195.27752720540289</v>
      </c>
      <c r="CI47" s="8">
        <v>0.65342968826544234</v>
      </c>
      <c r="CJ47" s="8"/>
      <c r="CK47" s="3">
        <v>16.849626619972174</v>
      </c>
      <c r="CL47" s="3">
        <v>0</v>
      </c>
      <c r="CM47" s="3">
        <v>0</v>
      </c>
      <c r="CN47" s="28">
        <v>0</v>
      </c>
      <c r="CO47" s="28">
        <v>7.4926740120416335</v>
      </c>
      <c r="CP47" s="28">
        <v>4.2640941018594907</v>
      </c>
      <c r="CQ47" s="28">
        <v>22.329517745024642</v>
      </c>
      <c r="CR47" s="28">
        <v>14.929472491037352</v>
      </c>
      <c r="CS47" s="28">
        <v>16.748479768714333</v>
      </c>
      <c r="CT47" s="28">
        <v>15.192921536313097</v>
      </c>
      <c r="CU47" s="28">
        <v>9.9657007799735098</v>
      </c>
      <c r="CV47" s="28">
        <v>17.597285610083645</v>
      </c>
      <c r="CW47" s="28">
        <v>19.881405785562983</v>
      </c>
      <c r="CX47" s="28">
        <v>17.325238734300925</v>
      </c>
      <c r="CY47" s="28">
        <v>28.479506390685945</v>
      </c>
      <c r="CZ47" s="28">
        <v>0</v>
      </c>
      <c r="DA47" s="28">
        <v>0</v>
      </c>
      <c r="DB47" s="28">
        <v>2.0168962800237162</v>
      </c>
      <c r="DC47" s="28">
        <v>7.4926740120416335</v>
      </c>
      <c r="DD47" s="28"/>
      <c r="DE47" s="3">
        <v>198.8</v>
      </c>
      <c r="DF47" s="3">
        <v>220.2</v>
      </c>
      <c r="DG47" s="35">
        <v>241.6</v>
      </c>
      <c r="DH47" s="3">
        <v>227.5</v>
      </c>
      <c r="DI47" s="1">
        <v>0.17715231788079466</v>
      </c>
      <c r="DJ47" s="1">
        <v>-1E-3</v>
      </c>
      <c r="DK47" s="28"/>
      <c r="DL47" t="s">
        <v>298</v>
      </c>
      <c r="DM47">
        <v>81</v>
      </c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</row>
    <row r="48" spans="1:151" x14ac:dyDescent="0.3">
      <c r="A48" t="s">
        <v>40</v>
      </c>
      <c r="B48" t="s">
        <v>375</v>
      </c>
      <c r="C48" t="s">
        <v>20</v>
      </c>
      <c r="H48" s="2">
        <v>1605848</v>
      </c>
      <c r="I48" s="12">
        <v>0.19339999999999999</v>
      </c>
      <c r="K48" s="2">
        <v>372324</v>
      </c>
      <c r="L48" s="2">
        <v>483665</v>
      </c>
      <c r="M48" s="2">
        <f>Table11132[[#This Row],[Sum of Biden]]+Table11132[[#This Row],[Sum of Trump]]</f>
        <v>855989</v>
      </c>
      <c r="N48" s="2">
        <v>866717</v>
      </c>
      <c r="O48" s="1">
        <f>Table11132[[#This Row],[Total with Other]]/Table11132[[#This Row],[Sum of Population]]</f>
        <v>0.53972542855861827</v>
      </c>
      <c r="P48" s="1">
        <f>Table11132[[#This Row],[Total with Other]]/(Table11132[[#This Row],[18+]]*Table11132[[#This Row],[Sum of Population]])</f>
        <v>0.69662768725269475</v>
      </c>
      <c r="Q48" s="1">
        <f>Table11132[[#This Row],[Sum of Biden]]/Table11132[[#This Row],[2 Party Vote]]</f>
        <v>0.43496353340989197</v>
      </c>
      <c r="R48" s="1">
        <f>Table11132[[#This Row],[Sum of Trump]]/Table11132[[#This Row],[2 Party Vote]]</f>
        <v>0.56503646659010809</v>
      </c>
      <c r="S48" s="1">
        <f>Table11132[[#This Row],[Trump %]]-Table11132[[#This Row],[Biden %]]</f>
        <v>0.13007293318021612</v>
      </c>
      <c r="T48" s="1">
        <v>-3.3599999999999998E-2</v>
      </c>
      <c r="V48" s="1">
        <v>0.59373925801196625</v>
      </c>
      <c r="W48" s="1">
        <v>0.10203456366978693</v>
      </c>
      <c r="X48" s="1">
        <v>0.20778741200910672</v>
      </c>
      <c r="Y48" s="1">
        <v>4.1138389187519615E-2</v>
      </c>
      <c r="Z48" s="1">
        <v>2.4043371477250647E-3</v>
      </c>
      <c r="AA48" s="1">
        <v>9.5899487373649311E-4</v>
      </c>
      <c r="AB48" s="1">
        <v>5.9177456396869443E-3</v>
      </c>
      <c r="AC48" s="1">
        <v>4.6019299460471973E-2</v>
      </c>
      <c r="AD4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1.5368894262052626</v>
      </c>
      <c r="AE4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1.5342932923652932</v>
      </c>
      <c r="AF48" s="4"/>
      <c r="AG48" s="1">
        <v>6.0473967648245662E-2</v>
      </c>
      <c r="AH48" s="1">
        <v>0.11470139141438045</v>
      </c>
      <c r="AI48" s="1">
        <v>5.0055796065381034E-2</v>
      </c>
      <c r="AJ48" s="1">
        <f>SUM(Table11132[[#This Row],[0 to 5]:[14 to 17]])</f>
        <v>0.22523115512800712</v>
      </c>
      <c r="AK48" s="1">
        <v>0.77476884487199282</v>
      </c>
      <c r="AL48" s="1">
        <v>8.0053653895013718E-2</v>
      </c>
      <c r="AM48" s="1">
        <v>0.27322884855851859</v>
      </c>
      <c r="AN48" s="1">
        <v>0.26020644544190979</v>
      </c>
      <c r="AO48" s="1">
        <v>0.16127989697655071</v>
      </c>
      <c r="AP48" s="38">
        <v>38.799999999999997</v>
      </c>
      <c r="AR48" s="2">
        <v>94335</v>
      </c>
      <c r="AS48" s="2">
        <v>294789</v>
      </c>
      <c r="AT48" s="2">
        <v>332556</v>
      </c>
      <c r="AU48" s="2">
        <v>341195</v>
      </c>
      <c r="AV48" s="2">
        <f>SUM(Table11132[[#This Row],[Sum of Less than a high school diploma]:[Sum of Bachelor''s degree or higher]])</f>
        <v>1062875</v>
      </c>
      <c r="AW48" s="1">
        <f>Table11132[[#This Row],[Sum of Less than a high school diploma]]/Table11132[[#This Row],[Sum]]</f>
        <v>8.8754557215100546E-2</v>
      </c>
      <c r="AX48" s="1">
        <f>Table11132[[#This Row],[Sum of High school diploma only]]/Table11132[[#This Row],[Sum]]</f>
        <v>0.27735058214747738</v>
      </c>
      <c r="AY48" s="1">
        <f>Table11132[[#This Row],[Sum of Some college or associate''s degree]]/Table11132[[#This Row],[Sum]]</f>
        <v>0.31288345289897684</v>
      </c>
      <c r="AZ48" s="1">
        <f>Table11132[[#This Row],[Sum of Bachelor''s degree or higher]]/Table11132[[#This Row],[Sum]]</f>
        <v>0.32101140773844528</v>
      </c>
      <c r="BA4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2.8661517111607671</v>
      </c>
      <c r="BB48" s="4"/>
      <c r="BC48" s="2">
        <v>729273</v>
      </c>
      <c r="BD48" s="8">
        <v>0.45413575880158025</v>
      </c>
      <c r="BE48" s="7">
        <v>3</v>
      </c>
      <c r="BF48" s="7">
        <v>26.9</v>
      </c>
      <c r="BG48" s="4">
        <v>87</v>
      </c>
      <c r="BH48" s="4">
        <v>78.7</v>
      </c>
      <c r="BI48" s="4">
        <v>8.3000000000000007</v>
      </c>
      <c r="BJ48" s="4">
        <v>1.1000000000000001</v>
      </c>
      <c r="BK48" s="4">
        <v>1.4</v>
      </c>
      <c r="BL48" s="4">
        <v>0.5</v>
      </c>
      <c r="BM48" s="4">
        <v>1.8</v>
      </c>
      <c r="BN48" s="7">
        <v>8.1</v>
      </c>
      <c r="BO48" s="7">
        <v>26.9</v>
      </c>
      <c r="BP48" s="4"/>
      <c r="BQ48" s="2">
        <v>77530224</v>
      </c>
      <c r="BR48" s="4">
        <v>48.27992686730002</v>
      </c>
      <c r="BS48" s="2">
        <v>55125</v>
      </c>
      <c r="BT48" s="4">
        <v>96.317999999999998</v>
      </c>
      <c r="BU48" s="4"/>
      <c r="BV48" s="4">
        <v>79.7</v>
      </c>
      <c r="BW48" s="4">
        <v>58.9</v>
      </c>
      <c r="BX48" s="4">
        <v>69.3</v>
      </c>
      <c r="BY48" s="4">
        <v>53.4</v>
      </c>
      <c r="BZ48" s="4">
        <v>0</v>
      </c>
      <c r="CA48" s="4">
        <v>18463.580000000002</v>
      </c>
      <c r="CB48" s="4"/>
      <c r="CC48" s="14">
        <v>117</v>
      </c>
      <c r="CD48" s="32">
        <v>70</v>
      </c>
      <c r="CE48" s="4"/>
      <c r="CF48" s="2">
        <v>1459</v>
      </c>
      <c r="CG48" s="2">
        <v>893248</v>
      </c>
      <c r="CH48" s="4">
        <v>90.855423427372955</v>
      </c>
      <c r="CI48" s="8">
        <v>0.55624691751647726</v>
      </c>
      <c r="CJ48" s="8"/>
      <c r="CK48" s="3">
        <v>17.564749544324084</v>
      </c>
      <c r="CL48" s="3">
        <v>0</v>
      </c>
      <c r="CM48" s="3">
        <v>24.990004638491204</v>
      </c>
      <c r="CN48" s="28">
        <v>13.762546553159595</v>
      </c>
      <c r="CO48" s="28">
        <v>1.310635567959425</v>
      </c>
      <c r="CP48" s="28">
        <v>5.7995139604131802</v>
      </c>
      <c r="CQ48" s="28">
        <v>3.0772232246605329</v>
      </c>
      <c r="CR48" s="28">
        <v>2.3477308586199206E-2</v>
      </c>
      <c r="CS48" s="28">
        <v>11.606487981388144</v>
      </c>
      <c r="CT48" s="28">
        <v>4.4992464998329771</v>
      </c>
      <c r="CU48" s="28">
        <v>6.1774127255625793</v>
      </c>
      <c r="CV48" s="28">
        <v>31.013284429248884</v>
      </c>
      <c r="CW48" s="28">
        <v>20.703880627514067</v>
      </c>
      <c r="CX48" s="28">
        <v>10.013189924933684</v>
      </c>
      <c r="CY48" s="28">
        <v>23.426876241440667</v>
      </c>
      <c r="CZ48" s="28">
        <v>0</v>
      </c>
      <c r="DA48" s="28">
        <v>0</v>
      </c>
      <c r="DB48" s="28">
        <v>19.063466143059866</v>
      </c>
      <c r="DC48" s="28">
        <v>1.310635567959425</v>
      </c>
      <c r="DD48" s="28"/>
      <c r="DE48" s="3">
        <v>279</v>
      </c>
      <c r="DF48" s="3">
        <v>325</v>
      </c>
      <c r="DG48" s="35">
        <v>386.5</v>
      </c>
      <c r="DH48" s="3">
        <v>386</v>
      </c>
      <c r="DI48" s="1">
        <v>0.27813712807244506</v>
      </c>
      <c r="DJ48" s="1">
        <v>0.112</v>
      </c>
      <c r="DK48" s="28"/>
      <c r="DL48" t="s">
        <v>297</v>
      </c>
      <c r="DM48">
        <v>46</v>
      </c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</row>
    <row r="49" spans="1:151" x14ac:dyDescent="0.3">
      <c r="A49" t="s">
        <v>177</v>
      </c>
      <c r="B49" t="s">
        <v>376</v>
      </c>
      <c r="C49" t="s">
        <v>28</v>
      </c>
      <c r="D49" s="2" t="s">
        <v>36</v>
      </c>
      <c r="E49" s="2"/>
      <c r="F49" s="2"/>
      <c r="H49" s="2">
        <v>2192035</v>
      </c>
      <c r="I49" s="12">
        <v>9.0899999999999995E-2</v>
      </c>
      <c r="K49" s="2">
        <v>558093</v>
      </c>
      <c r="L49" s="2">
        <v>507570</v>
      </c>
      <c r="M49" s="2">
        <f>Table11132[[#This Row],[Sum of Biden]]+Table11132[[#This Row],[Sum of Trump]]</f>
        <v>1065663</v>
      </c>
      <c r="N49" s="2">
        <v>1090135</v>
      </c>
      <c r="O49" s="1">
        <f>Table11132[[#This Row],[Total with Other]]/Table11132[[#This Row],[Sum of Population]]</f>
        <v>0.49731642058635012</v>
      </c>
      <c r="P49" s="1">
        <f>Table11132[[#This Row],[Total with Other]]/(Table11132[[#This Row],[18+]]*Table11132[[#This Row],[Sum of Population]])</f>
        <v>0.65569900285945604</v>
      </c>
      <c r="Q49" s="1">
        <f>Table11132[[#This Row],[Sum of Biden]]/Table11132[[#This Row],[2 Party Vote]]</f>
        <v>0.52370496113686971</v>
      </c>
      <c r="R49" s="1">
        <f>Table11132[[#This Row],[Sum of Trump]]/Table11132[[#This Row],[2 Party Vote]]</f>
        <v>0.47629503886313029</v>
      </c>
      <c r="S49" s="1">
        <f>Table11132[[#This Row],[Trump %]]-Table11132[[#This Row],[Biden %]]</f>
        <v>-4.7409922273739413E-2</v>
      </c>
      <c r="T49" s="1">
        <v>-0.15390000000000001</v>
      </c>
      <c r="V49" s="1">
        <v>0.68487729438626666</v>
      </c>
      <c r="W49" s="1">
        <v>0.10457542876824504</v>
      </c>
      <c r="X49" s="1">
        <v>0.11767102258859918</v>
      </c>
      <c r="Y49" s="1">
        <v>3.0414660349857552E-2</v>
      </c>
      <c r="Z49" s="1">
        <v>3.7362542112694369E-3</v>
      </c>
      <c r="AA49" s="1">
        <v>2.0113729935881497E-3</v>
      </c>
      <c r="AB49" s="1">
        <v>3.8817810846998339E-3</v>
      </c>
      <c r="AC49" s="1">
        <v>5.2832185617474173E-2</v>
      </c>
      <c r="AD4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1.4427683377759857</v>
      </c>
      <c r="AE4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1.4446011104549035</v>
      </c>
      <c r="AF49" s="4"/>
      <c r="AG49" s="1">
        <v>6.2822902006582929E-2</v>
      </c>
      <c r="AH49" s="1">
        <v>0.12300807240760298</v>
      </c>
      <c r="AI49" s="1">
        <v>5.5716719851644704E-2</v>
      </c>
      <c r="AJ49" s="1">
        <f>SUM(Table11132[[#This Row],[0 to 5]:[14 to 17]])</f>
        <v>0.24154769426583059</v>
      </c>
      <c r="AK49" s="1">
        <v>0.75845230573416944</v>
      </c>
      <c r="AL49" s="1">
        <v>7.943258205275007E-2</v>
      </c>
      <c r="AM49" s="1">
        <v>0.27589340498669046</v>
      </c>
      <c r="AN49" s="1">
        <v>0.25142892335204503</v>
      </c>
      <c r="AO49" s="1">
        <v>0.15169739534268387</v>
      </c>
      <c r="AP49" s="38">
        <v>37.700000000000003</v>
      </c>
      <c r="AR49" s="2">
        <v>109267</v>
      </c>
      <c r="AS49" s="2">
        <v>369044</v>
      </c>
      <c r="AT49" s="2">
        <v>429910</v>
      </c>
      <c r="AU49" s="2">
        <v>543928</v>
      </c>
      <c r="AV49" s="2">
        <f>SUM(Table11132[[#This Row],[Sum of Less than a high school diploma]:[Sum of Bachelor''s degree or higher]])</f>
        <v>1452149</v>
      </c>
      <c r="AW49" s="1">
        <f>Table11132[[#This Row],[Sum of Less than a high school diploma]]/Table11132[[#This Row],[Sum]]</f>
        <v>7.5245033395333394E-2</v>
      </c>
      <c r="AX49" s="1">
        <f>Table11132[[#This Row],[Sum of High school diploma only]]/Table11132[[#This Row],[Sum]]</f>
        <v>0.25413645569428484</v>
      </c>
      <c r="AY49" s="1">
        <f>Table11132[[#This Row],[Sum of Some college or associate''s degree]]/Table11132[[#This Row],[Sum]]</f>
        <v>0.29605088734007323</v>
      </c>
      <c r="AZ49" s="1">
        <f>Table11132[[#This Row],[Sum of Bachelor''s degree or higher]]/Table11132[[#This Row],[Sum]]</f>
        <v>0.37456762357030854</v>
      </c>
      <c r="BA4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2.9699411010853569</v>
      </c>
      <c r="BB49" s="4"/>
      <c r="BC49" s="2">
        <v>1084722</v>
      </c>
      <c r="BD49" s="8">
        <v>0.49484702570898731</v>
      </c>
      <c r="BE49" s="7">
        <v>2.1</v>
      </c>
      <c r="BF49" s="7">
        <v>23.5</v>
      </c>
      <c r="BG49" s="4">
        <v>89</v>
      </c>
      <c r="BH49" s="4">
        <v>81.400000000000006</v>
      </c>
      <c r="BI49" s="4">
        <v>7.6</v>
      </c>
      <c r="BJ49" s="4">
        <v>0.8</v>
      </c>
      <c r="BK49" s="4">
        <v>1.2</v>
      </c>
      <c r="BL49" s="4">
        <v>0.1</v>
      </c>
      <c r="BM49" s="4">
        <v>0.9</v>
      </c>
      <c r="BN49" s="7">
        <v>7.9</v>
      </c>
      <c r="BO49" s="7">
        <v>23.5</v>
      </c>
      <c r="BP49" s="4"/>
      <c r="BQ49" s="2">
        <v>124286491</v>
      </c>
      <c r="BR49" s="4">
        <v>56.699136190799877</v>
      </c>
      <c r="BS49" s="2">
        <v>58057</v>
      </c>
      <c r="BT49" s="4">
        <v>94.701999999999998</v>
      </c>
      <c r="BU49" s="4"/>
      <c r="BV49" s="4">
        <v>66.3</v>
      </c>
      <c r="BW49" s="4">
        <v>47.5</v>
      </c>
      <c r="BX49" s="4">
        <v>56.9</v>
      </c>
      <c r="BY49" s="4">
        <v>38.130000000000003</v>
      </c>
      <c r="BZ49" s="4">
        <v>11</v>
      </c>
      <c r="CA49" s="4">
        <v>15494.37</v>
      </c>
      <c r="CB49" s="4"/>
      <c r="CC49" s="14">
        <v>62</v>
      </c>
      <c r="CD49" s="32">
        <v>35</v>
      </c>
      <c r="CE49" s="4"/>
      <c r="CF49" s="2">
        <v>2306</v>
      </c>
      <c r="CG49" s="2">
        <v>995898</v>
      </c>
      <c r="CH49" s="4">
        <v>105.1990501976474</v>
      </c>
      <c r="CI49" s="8">
        <v>0.45432577490779114</v>
      </c>
      <c r="CJ49" s="8"/>
      <c r="CK49" s="3">
        <v>16.379695411620215</v>
      </c>
      <c r="CL49" s="3">
        <v>0</v>
      </c>
      <c r="CM49" s="3">
        <v>0</v>
      </c>
      <c r="CN49" s="28">
        <v>24.054864330998676</v>
      </c>
      <c r="CO49" s="28">
        <v>4.618920930699927</v>
      </c>
      <c r="CP49" s="28">
        <v>3.4463274070900538</v>
      </c>
      <c r="CQ49" s="28">
        <v>14.510264740738638</v>
      </c>
      <c r="CR49" s="28">
        <v>29.198105366286576</v>
      </c>
      <c r="CS49" s="28">
        <v>0.25154862711519038</v>
      </c>
      <c r="CT49" s="28">
        <v>30.181834602713153</v>
      </c>
      <c r="CU49" s="28">
        <v>9.3827463764492567</v>
      </c>
      <c r="CV49" s="28">
        <v>18.923213993322168</v>
      </c>
      <c r="CW49" s="28">
        <v>12.628720641244341</v>
      </c>
      <c r="CX49" s="28">
        <v>19.839972059192192</v>
      </c>
      <c r="CY49" s="28">
        <v>30.836752688486293</v>
      </c>
      <c r="CZ49" s="28">
        <v>0</v>
      </c>
      <c r="DA49" s="28">
        <v>0</v>
      </c>
      <c r="DB49" s="28">
        <v>2.5606996453229809</v>
      </c>
      <c r="DC49" s="28">
        <v>4.618920930699927</v>
      </c>
      <c r="DD49" s="28"/>
      <c r="DE49" s="3">
        <v>237.4</v>
      </c>
      <c r="DF49" s="3">
        <v>279.2</v>
      </c>
      <c r="DG49" s="35">
        <v>309.5</v>
      </c>
      <c r="DH49" s="3">
        <v>298.2</v>
      </c>
      <c r="DI49" s="1">
        <v>0.23295638126009688</v>
      </c>
      <c r="DJ49" s="1">
        <v>6.7000000000000004E-2</v>
      </c>
      <c r="DK49" s="28"/>
      <c r="DL49" t="s">
        <v>298</v>
      </c>
      <c r="DM49">
        <v>80</v>
      </c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</row>
    <row r="50" spans="1:151" x14ac:dyDescent="0.3">
      <c r="A50" t="s">
        <v>175</v>
      </c>
      <c r="B50" t="s">
        <v>377</v>
      </c>
      <c r="C50" t="s">
        <v>16</v>
      </c>
      <c r="D50" s="2"/>
      <c r="E50" s="2"/>
      <c r="F50" s="2"/>
      <c r="H50" s="2">
        <v>475367</v>
      </c>
      <c r="I50" s="12">
        <v>0.1729</v>
      </c>
      <c r="K50" s="2">
        <v>66723</v>
      </c>
      <c r="L50" s="2">
        <v>91417</v>
      </c>
      <c r="M50" s="2">
        <f>Table11132[[#This Row],[Sum of Biden]]+Table11132[[#This Row],[Sum of Trump]]</f>
        <v>158140</v>
      </c>
      <c r="N50" s="2">
        <v>161264</v>
      </c>
      <c r="O50" s="1">
        <f>Table11132[[#This Row],[Total with Other]]/Table11132[[#This Row],[Sum of Population]]</f>
        <v>0.33924104954698159</v>
      </c>
      <c r="P50" s="1">
        <f>Table11132[[#This Row],[Total with Other]]/(Table11132[[#This Row],[18+]]*Table11132[[#This Row],[Sum of Population]])</f>
        <v>0.46217117047405332</v>
      </c>
      <c r="Q50" s="1">
        <f>Table11132[[#This Row],[Sum of Biden]]/Table11132[[#This Row],[2 Party Vote]]</f>
        <v>0.4219236119893765</v>
      </c>
      <c r="R50" s="1">
        <f>Table11132[[#This Row],[Sum of Trump]]/Table11132[[#This Row],[2 Party Vote]]</f>
        <v>0.57807638801062344</v>
      </c>
      <c r="S50" s="1">
        <f>Table11132[[#This Row],[Trump %]]-Table11132[[#This Row],[Biden %]]</f>
        <v>0.15615277602124694</v>
      </c>
      <c r="T50" s="1">
        <v>-5.5800000000000002E-2</v>
      </c>
      <c r="V50" s="1">
        <v>0.45885599968024704</v>
      </c>
      <c r="W50" s="1">
        <v>0.24008397722180969</v>
      </c>
      <c r="X50" s="1">
        <v>0.19609901402495336</v>
      </c>
      <c r="Y50" s="1">
        <v>2.7225280677876253E-2</v>
      </c>
      <c r="Z50" s="1">
        <v>4.1588919718869846E-3</v>
      </c>
      <c r="AA50" s="1">
        <v>9.6367648574680193E-3</v>
      </c>
      <c r="AB50" s="1">
        <v>5.3684837188950852E-3</v>
      </c>
      <c r="AC50" s="1">
        <v>5.8571587846863581E-2</v>
      </c>
      <c r="AD5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1.6148728249837583</v>
      </c>
      <c r="AE5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1.6231610138574262</v>
      </c>
      <c r="AF50" s="4"/>
      <c r="AG50" s="1">
        <v>7.6311565590375441E-2</v>
      </c>
      <c r="AH50" s="1">
        <v>0.13515031544049125</v>
      </c>
      <c r="AI50" s="1">
        <v>5.4522085041662546E-2</v>
      </c>
      <c r="AJ50" s="1">
        <f>SUM(Table11132[[#This Row],[0 to 5]:[14 to 17]])</f>
        <v>0.26598396607252922</v>
      </c>
      <c r="AK50" s="1">
        <v>0.73401603392747072</v>
      </c>
      <c r="AL50" s="1">
        <v>0.11260983618972288</v>
      </c>
      <c r="AM50" s="1">
        <v>0.30038265171961875</v>
      </c>
      <c r="AN50" s="1">
        <v>0.20661089221590898</v>
      </c>
      <c r="AO50" s="1">
        <v>0.11441265380222018</v>
      </c>
      <c r="AP50" s="38">
        <v>32.200000000000003</v>
      </c>
      <c r="AR50" s="2">
        <v>26509</v>
      </c>
      <c r="AS50" s="2">
        <v>73445</v>
      </c>
      <c r="AT50" s="2">
        <v>113797</v>
      </c>
      <c r="AU50" s="2">
        <v>65746</v>
      </c>
      <c r="AV50" s="2">
        <f>SUM(Table11132[[#This Row],[Sum of Less than a high school diploma]:[Sum of Bachelor''s degree or higher]])</f>
        <v>279497</v>
      </c>
      <c r="AW50" s="1">
        <f>Table11132[[#This Row],[Sum of Less than a high school diploma]]/Table11132[[#This Row],[Sum]]</f>
        <v>9.4845382955809895E-2</v>
      </c>
      <c r="AX50" s="1">
        <f>Table11132[[#This Row],[Sum of High school diploma only]]/Table11132[[#This Row],[Sum]]</f>
        <v>0.26277562907651958</v>
      </c>
      <c r="AY50" s="1">
        <f>Table11132[[#This Row],[Sum of Some college or associate''s degree]]/Table11132[[#This Row],[Sum]]</f>
        <v>0.4071492717274246</v>
      </c>
      <c r="AZ50" s="1">
        <f>Table11132[[#This Row],[Sum of Bachelor''s degree or higher]]/Table11132[[#This Row],[Sum]]</f>
        <v>0.23522971624024588</v>
      </c>
      <c r="BA5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2.7827633212521063</v>
      </c>
      <c r="BB50" s="4"/>
      <c r="BC50" s="2">
        <v>199588</v>
      </c>
      <c r="BD50" s="8">
        <v>0.41986086539452677</v>
      </c>
      <c r="BE50">
        <v>3.9000000000000004</v>
      </c>
      <c r="BF50" s="7">
        <v>90.1</v>
      </c>
      <c r="BG50" s="4">
        <v>78.599999999999994</v>
      </c>
      <c r="BH50" s="4">
        <v>11.5</v>
      </c>
      <c r="BI50" s="4">
        <v>1.08</v>
      </c>
      <c r="BJ50" s="4">
        <v>0.5</v>
      </c>
      <c r="BK50" s="4">
        <v>3.2</v>
      </c>
      <c r="BL50" s="4">
        <v>0.2</v>
      </c>
      <c r="BM50" s="4">
        <v>1</v>
      </c>
      <c r="BN50" s="7">
        <v>5.0999999999999996</v>
      </c>
      <c r="BO50" s="7">
        <v>22.3</v>
      </c>
      <c r="BP50" s="4"/>
      <c r="BQ50" s="2">
        <v>17297568</v>
      </c>
      <c r="BR50" s="4">
        <v>36.387818254106826</v>
      </c>
      <c r="BS50" s="2">
        <v>45574</v>
      </c>
      <c r="BT50" s="4">
        <v>94.349000000000004</v>
      </c>
      <c r="BU50" s="4"/>
      <c r="BV50" s="4">
        <v>78.099999999999994</v>
      </c>
      <c r="BW50" s="4">
        <v>55.1</v>
      </c>
      <c r="BX50" s="4">
        <v>66.599999999999994</v>
      </c>
      <c r="BY50" s="4">
        <v>34.75</v>
      </c>
      <c r="BZ50" s="4">
        <v>0</v>
      </c>
      <c r="CA50" s="4">
        <v>17709.650000000001</v>
      </c>
      <c r="CB50" s="4"/>
      <c r="CC50" s="14">
        <v>297</v>
      </c>
      <c r="CD50" s="32">
        <v>113</v>
      </c>
      <c r="CE50" s="4"/>
      <c r="CF50" s="2">
        <v>495</v>
      </c>
      <c r="CG50" s="2">
        <v>217862</v>
      </c>
      <c r="CH50" s="4">
        <v>104.13007213374088</v>
      </c>
      <c r="CI50" s="8">
        <v>0.45830274293335466</v>
      </c>
      <c r="CJ50" s="8"/>
      <c r="CK50" s="3">
        <v>15.671892853883366</v>
      </c>
      <c r="CL50" s="3">
        <v>0</v>
      </c>
      <c r="CM50" s="3">
        <v>0</v>
      </c>
      <c r="CN50" s="28">
        <v>0</v>
      </c>
      <c r="CO50" s="28">
        <v>5.6957599411554387</v>
      </c>
      <c r="CP50" s="28">
        <v>1.571483046530497</v>
      </c>
      <c r="CQ50" s="28">
        <v>24.875520173078336</v>
      </c>
      <c r="CR50" s="28">
        <v>13.595938535465415</v>
      </c>
      <c r="CS50" s="28">
        <v>3.0849432275531683</v>
      </c>
      <c r="CT50" s="28">
        <v>9.6942543072732708</v>
      </c>
      <c r="CU50" s="28">
        <v>9.8575888495719166</v>
      </c>
      <c r="CV50" s="28">
        <v>10.296725515404715</v>
      </c>
      <c r="CW50" s="28">
        <v>15.818474791487876</v>
      </c>
      <c r="CX50" s="28">
        <v>11.662408683292508</v>
      </c>
      <c r="CY50" s="28">
        <v>34.266809568723652</v>
      </c>
      <c r="CZ50" s="28">
        <v>0</v>
      </c>
      <c r="DA50" s="28">
        <v>0</v>
      </c>
      <c r="DB50" s="28">
        <v>14.434491236014804</v>
      </c>
      <c r="DC50" s="28">
        <v>5.6957599411554387</v>
      </c>
      <c r="DD50" s="28"/>
      <c r="DE50" s="3"/>
      <c r="DF50" s="3"/>
      <c r="DG50" s="35"/>
      <c r="DH50" s="3"/>
      <c r="DI50" s="3"/>
      <c r="DJ50" s="1"/>
      <c r="DK50" s="28"/>
      <c r="DL50" t="s">
        <v>298</v>
      </c>
      <c r="DM50">
        <v>94</v>
      </c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</row>
    <row r="51" spans="1:151" x14ac:dyDescent="0.3">
      <c r="A51" t="s">
        <v>60</v>
      </c>
      <c r="B51" t="s">
        <v>378</v>
      </c>
      <c r="C51" t="s">
        <v>38</v>
      </c>
      <c r="D51" s="2"/>
      <c r="E51" s="2"/>
      <c r="F51" s="2"/>
      <c r="H51" s="2">
        <v>879773</v>
      </c>
      <c r="I51" s="12">
        <v>7.9600000000000004E-2</v>
      </c>
      <c r="K51" s="2">
        <v>138943</v>
      </c>
      <c r="L51" s="2">
        <v>262100</v>
      </c>
      <c r="M51" s="2">
        <f>Table11132[[#This Row],[Sum of Biden]]+Table11132[[#This Row],[Sum of Trump]]</f>
        <v>401043</v>
      </c>
      <c r="N51" s="2">
        <v>409283</v>
      </c>
      <c r="O51" s="1">
        <f>Table11132[[#This Row],[Total with Other]]/Table11132[[#This Row],[Sum of Population]]</f>
        <v>0.46521432233087401</v>
      </c>
      <c r="P51" s="1">
        <f>Table11132[[#This Row],[Total with Other]]/(Table11132[[#This Row],[18+]]*Table11132[[#This Row],[Sum of Population]])</f>
        <v>0.58640565540323686</v>
      </c>
      <c r="Q51" s="1">
        <f>Table11132[[#This Row],[Sum of Biden]]/Table11132[[#This Row],[2 Party Vote]]</f>
        <v>0.34645412087980593</v>
      </c>
      <c r="R51" s="1">
        <f>Table11132[[#This Row],[Sum of Trump]]/Table11132[[#This Row],[2 Party Vote]]</f>
        <v>0.65354587912019413</v>
      </c>
      <c r="S51" s="1">
        <f>Table11132[[#This Row],[Trump %]]-Table11132[[#This Row],[Biden %]]</f>
        <v>0.3070917582403882</v>
      </c>
      <c r="T51" s="1">
        <v>-0.2321</v>
      </c>
      <c r="V51" s="1">
        <v>0.82643022688807222</v>
      </c>
      <c r="W51" s="1">
        <v>5.0771051168881066E-2</v>
      </c>
      <c r="X51" s="1">
        <v>5.6014449181777573E-2</v>
      </c>
      <c r="Y51" s="1">
        <v>1.7161245002972357E-2</v>
      </c>
      <c r="Z51" s="1">
        <v>2.3358298106443366E-3</v>
      </c>
      <c r="AA51" s="1">
        <v>4.6602930528670463E-4</v>
      </c>
      <c r="AB51" s="1">
        <v>3.4065605559615948E-3</v>
      </c>
      <c r="AC51" s="1">
        <v>4.3414608086404106E-2</v>
      </c>
      <c r="AD5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1.2613756501428151</v>
      </c>
      <c r="AE5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1.2607536707637454</v>
      </c>
      <c r="AF51" s="4"/>
      <c r="AG51" s="1">
        <v>5.3014811775310221E-2</v>
      </c>
      <c r="AH51" s="1">
        <v>0.10426666878842611</v>
      </c>
      <c r="AI51" s="1">
        <v>4.9386603135126904E-2</v>
      </c>
      <c r="AJ51" s="1">
        <f>SUM(Table11132[[#This Row],[0 to 5]:[14 to 17]])</f>
        <v>0.20666808369886325</v>
      </c>
      <c r="AK51" s="1">
        <v>0.79333191630113675</v>
      </c>
      <c r="AL51" s="1">
        <v>9.609410609327633E-2</v>
      </c>
      <c r="AM51" s="1">
        <v>0.24796396343147609</v>
      </c>
      <c r="AN51" s="1">
        <v>0.26408857739439606</v>
      </c>
      <c r="AO51" s="1">
        <v>0.18518526938198832</v>
      </c>
      <c r="AP51" s="38">
        <v>40.700000000000003</v>
      </c>
      <c r="AR51" s="2">
        <v>62584</v>
      </c>
      <c r="AS51" s="2">
        <v>180734</v>
      </c>
      <c r="AT51" s="2">
        <v>173410</v>
      </c>
      <c r="AU51" s="2">
        <v>182355</v>
      </c>
      <c r="AV51" s="2">
        <f>SUM(Table11132[[#This Row],[Sum of Less than a high school diploma]:[Sum of Bachelor''s degree or higher]])</f>
        <v>599083</v>
      </c>
      <c r="AW51" s="1">
        <f>Table11132[[#This Row],[Sum of Less than a high school diploma]]/Table11132[[#This Row],[Sum]]</f>
        <v>0.10446632603495676</v>
      </c>
      <c r="AX51" s="1">
        <f>Table11132[[#This Row],[Sum of High school diploma only]]/Table11132[[#This Row],[Sum]]</f>
        <v>0.30168440766972188</v>
      </c>
      <c r="AY51" s="1">
        <f>Table11132[[#This Row],[Sum of Some college or associate''s degree]]/Table11132[[#This Row],[Sum]]</f>
        <v>0.28945905659149068</v>
      </c>
      <c r="AZ51" s="1">
        <f>Table11132[[#This Row],[Sum of Bachelor''s degree or higher]]/Table11132[[#This Row],[Sum]]</f>
        <v>0.30439020970383068</v>
      </c>
      <c r="BA5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2.7937731499641951</v>
      </c>
      <c r="BB51" s="4"/>
      <c r="BC51" s="2">
        <v>398198</v>
      </c>
      <c r="BD51" s="8">
        <v>0.45261448123550052</v>
      </c>
      <c r="BE51" s="7">
        <v>1.8000000000000003</v>
      </c>
      <c r="BF51" s="7">
        <v>24</v>
      </c>
      <c r="BG51" s="4">
        <v>90.4</v>
      </c>
      <c r="BH51" s="4">
        <v>82.7</v>
      </c>
      <c r="BI51" s="4">
        <v>7.7</v>
      </c>
      <c r="BJ51" s="4">
        <v>0.4</v>
      </c>
      <c r="BK51" s="4">
        <v>1.3</v>
      </c>
      <c r="BL51" s="4">
        <v>0.1</v>
      </c>
      <c r="BM51" s="4">
        <v>0.6</v>
      </c>
      <c r="BN51" s="7">
        <v>7</v>
      </c>
      <c r="BO51" s="7">
        <v>24</v>
      </c>
      <c r="BP51" s="4"/>
      <c r="BQ51" s="2">
        <v>39315014</v>
      </c>
      <c r="BR51" s="4">
        <v>44.687679662822113</v>
      </c>
      <c r="BS51" s="2">
        <v>50540</v>
      </c>
      <c r="BT51" s="4">
        <v>91.66</v>
      </c>
      <c r="BU51" s="4"/>
      <c r="BV51" s="4">
        <v>70</v>
      </c>
      <c r="BW51" s="4">
        <v>49.1</v>
      </c>
      <c r="BX51" s="4">
        <v>59.6</v>
      </c>
      <c r="BY51" s="4">
        <v>51.93</v>
      </c>
      <c r="BZ51" s="4">
        <v>4.5999999999999996</v>
      </c>
      <c r="CA51" s="4">
        <v>15919.11</v>
      </c>
      <c r="CB51" s="4"/>
      <c r="CC51" s="14">
        <v>242</v>
      </c>
      <c r="CD51" s="32">
        <v>105</v>
      </c>
      <c r="CE51" s="4"/>
      <c r="CF51" s="2">
        <v>1428</v>
      </c>
      <c r="CG51" s="2">
        <v>482721</v>
      </c>
      <c r="CH51" s="4">
        <v>162.31459706083274</v>
      </c>
      <c r="CI51" s="8">
        <v>0.54868812750561791</v>
      </c>
      <c r="CJ51" s="8"/>
      <c r="CK51" s="3">
        <v>13.168068724306645</v>
      </c>
      <c r="CL51" s="3">
        <v>0</v>
      </c>
      <c r="CM51" s="3">
        <v>0</v>
      </c>
      <c r="CN51" s="28">
        <v>1.541970879429478</v>
      </c>
      <c r="CO51" s="28">
        <v>6.0258629756438777</v>
      </c>
      <c r="CP51" s="28">
        <v>9.6824221367280003</v>
      </c>
      <c r="CQ51" s="28">
        <v>9.7436138044211216</v>
      </c>
      <c r="CR51" s="28">
        <v>0</v>
      </c>
      <c r="CS51" s="28">
        <v>2.1737601089594514</v>
      </c>
      <c r="CT51" s="28">
        <v>17.687648195426213</v>
      </c>
      <c r="CU51" s="28">
        <v>13.813106886544624</v>
      </c>
      <c r="CV51" s="28">
        <v>23.766051050794328</v>
      </c>
      <c r="CW51" s="28">
        <v>10.756026063308143</v>
      </c>
      <c r="CX51" s="28">
        <v>15.016546504102971</v>
      </c>
      <c r="CY51" s="28">
        <v>25.344832048279173</v>
      </c>
      <c r="CZ51" s="28">
        <v>0</v>
      </c>
      <c r="DA51" s="28">
        <v>0</v>
      </c>
      <c r="DB51" s="28">
        <v>3.4838063181782712</v>
      </c>
      <c r="DC51" s="28">
        <v>6.0258629756438777</v>
      </c>
      <c r="DD51" s="28"/>
      <c r="DE51" s="3">
        <v>229.8</v>
      </c>
      <c r="DF51" s="3">
        <v>279</v>
      </c>
      <c r="DG51" s="35">
        <v>325.10000000000002</v>
      </c>
      <c r="DH51" s="3">
        <v>318.7</v>
      </c>
      <c r="DI51" s="1">
        <v>0.29314057213165179</v>
      </c>
      <c r="DJ51" s="1">
        <v>8.3000000000000004E-2</v>
      </c>
      <c r="DK51" s="28"/>
      <c r="DL51" t="s">
        <v>298</v>
      </c>
      <c r="DM51">
        <v>101</v>
      </c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</row>
    <row r="52" spans="1:151" x14ac:dyDescent="0.3">
      <c r="A52" t="s">
        <v>86</v>
      </c>
      <c r="B52" t="s">
        <v>379</v>
      </c>
      <c r="C52" t="s">
        <v>46</v>
      </c>
      <c r="D52" s="2"/>
      <c r="E52" s="2"/>
      <c r="F52" s="2"/>
      <c r="H52" s="2">
        <v>478384</v>
      </c>
      <c r="I52" s="12">
        <v>2.4899999999999999E-2</v>
      </c>
      <c r="K52" s="2">
        <v>69603</v>
      </c>
      <c r="L52" s="2">
        <v>156499</v>
      </c>
      <c r="M52" s="2">
        <f>Table11132[[#This Row],[Sum of Biden]]+Table11132[[#This Row],[Sum of Trump]]</f>
        <v>226102</v>
      </c>
      <c r="N52" s="2">
        <v>230021</v>
      </c>
      <c r="O52" s="1">
        <f>Table11132[[#This Row],[Total with Other]]/Table11132[[#This Row],[Sum of Population]]</f>
        <v>0.48082920833472692</v>
      </c>
      <c r="P52" s="1">
        <f>Table11132[[#This Row],[Total with Other]]/(Table11132[[#This Row],[18+]]*Table11132[[#This Row],[Sum of Population]])</f>
        <v>0.63753755584873451</v>
      </c>
      <c r="Q52" s="1">
        <f>Table11132[[#This Row],[Sum of Biden]]/Table11132[[#This Row],[2 Party Vote]]</f>
        <v>0.30783893994745737</v>
      </c>
      <c r="R52" s="1">
        <f>Table11132[[#This Row],[Sum of Trump]]/Table11132[[#This Row],[2 Party Vote]]</f>
        <v>0.69216106005254263</v>
      </c>
      <c r="S52" s="1">
        <f>Table11132[[#This Row],[Trump %]]-Table11132[[#This Row],[Biden %]]</f>
        <v>0.38432212010508526</v>
      </c>
      <c r="T52" s="1">
        <v>-0.18609999999999999</v>
      </c>
      <c r="V52" s="1">
        <v>0.64822611124117868</v>
      </c>
      <c r="W52" s="1">
        <v>5.3296096859426739E-2</v>
      </c>
      <c r="X52" s="1">
        <v>0.24356165758052109</v>
      </c>
      <c r="Y52" s="1">
        <v>1.8815428609652497E-2</v>
      </c>
      <c r="Z52" s="1">
        <v>3.0435800528445765E-3</v>
      </c>
      <c r="AA52" s="1">
        <v>1.7768152781029467E-4</v>
      </c>
      <c r="AB52" s="1">
        <v>3.2818823372019129E-3</v>
      </c>
      <c r="AC52" s="1">
        <v>2.959756179136426E-2</v>
      </c>
      <c r="AD5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1.4811823495191958</v>
      </c>
      <c r="AE5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1.4811016630607101</v>
      </c>
      <c r="AF52" s="4"/>
      <c r="AG52" s="1">
        <v>6.5867587544733944E-2</v>
      </c>
      <c r="AH52" s="1">
        <v>0.12504389778922373</v>
      </c>
      <c r="AI52" s="1">
        <v>5.4891049867888557E-2</v>
      </c>
      <c r="AJ52" s="1">
        <f>SUM(Table11132[[#This Row],[0 to 5]:[14 to 17]])</f>
        <v>0.24580253520184625</v>
      </c>
      <c r="AK52" s="1">
        <v>0.75419746479815375</v>
      </c>
      <c r="AL52" s="1">
        <v>8.3886584835613232E-2</v>
      </c>
      <c r="AM52" s="1">
        <v>0.27369435432623163</v>
      </c>
      <c r="AN52" s="1">
        <v>0.24941469614368372</v>
      </c>
      <c r="AO52" s="1">
        <v>0.14720182949262517</v>
      </c>
      <c r="AP52" s="38">
        <v>37</v>
      </c>
      <c r="AR52" s="2">
        <v>48232</v>
      </c>
      <c r="AS52" s="2">
        <v>118798</v>
      </c>
      <c r="AT52" s="2">
        <v>81075</v>
      </c>
      <c r="AU52" s="2">
        <v>79456</v>
      </c>
      <c r="AV52" s="2">
        <f>SUM(Table11132[[#This Row],[Sum of Less than a high school diploma]:[Sum of Bachelor''s degree or higher]])</f>
        <v>327561</v>
      </c>
      <c r="AW52" s="1">
        <f>Table11132[[#This Row],[Sum of Less than a high school diploma]]/Table11132[[#This Row],[Sum]]</f>
        <v>0.14724585649695782</v>
      </c>
      <c r="AX52" s="1">
        <f>Table11132[[#This Row],[Sum of High school diploma only]]/Table11132[[#This Row],[Sum]]</f>
        <v>0.36267443315901465</v>
      </c>
      <c r="AY52" s="1">
        <f>Table11132[[#This Row],[Sum of Some college or associate''s degree]]/Table11132[[#This Row],[Sum]]</f>
        <v>0.24751115059485104</v>
      </c>
      <c r="AZ52" s="1">
        <f>Table11132[[#This Row],[Sum of Bachelor''s degree or higher]]/Table11132[[#This Row],[Sum]]</f>
        <v>0.24256855974917649</v>
      </c>
      <c r="BA5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2.5854024135962459</v>
      </c>
      <c r="BB52" s="4"/>
      <c r="BC52" s="2">
        <v>215625</v>
      </c>
      <c r="BD52" s="8">
        <v>0.45073622863640922</v>
      </c>
      <c r="BE52">
        <v>2.8</v>
      </c>
      <c r="BF52" s="7">
        <v>91.1</v>
      </c>
      <c r="BG52" s="4">
        <v>83.8</v>
      </c>
      <c r="BH52" s="4">
        <v>7.2</v>
      </c>
      <c r="BI52" s="4">
        <v>1.05</v>
      </c>
      <c r="BJ52" s="4">
        <v>0.5</v>
      </c>
      <c r="BK52" s="4">
        <v>2</v>
      </c>
      <c r="BL52" s="4">
        <v>0.3</v>
      </c>
      <c r="BM52" s="4">
        <v>1.1000000000000001</v>
      </c>
      <c r="BN52" s="7">
        <v>5</v>
      </c>
      <c r="BO52" s="7">
        <v>25.5</v>
      </c>
      <c r="BP52" s="4"/>
      <c r="BQ52" s="2">
        <v>18833258</v>
      </c>
      <c r="BR52" s="4">
        <v>39.368494765711226</v>
      </c>
      <c r="BS52" s="2">
        <v>47553</v>
      </c>
      <c r="BT52" s="4">
        <v>91.575999999999993</v>
      </c>
      <c r="BU52" s="4"/>
      <c r="BV52" s="4">
        <v>78.2</v>
      </c>
      <c r="BW52" s="4">
        <v>57.9</v>
      </c>
      <c r="BX52" s="4">
        <v>68.099999999999994</v>
      </c>
      <c r="BY52" s="4">
        <v>64.739999999999995</v>
      </c>
      <c r="BZ52" s="4">
        <v>0</v>
      </c>
      <c r="CA52" s="4">
        <v>17361.2</v>
      </c>
      <c r="CB52" s="4"/>
      <c r="CC52" s="14">
        <v>266</v>
      </c>
      <c r="CD52" s="32">
        <v>110</v>
      </c>
      <c r="CE52" s="4"/>
      <c r="CF52" s="2">
        <v>394</v>
      </c>
      <c r="CG52" s="2">
        <v>314565</v>
      </c>
      <c r="CH52" s="4">
        <v>82.360614067360103</v>
      </c>
      <c r="CI52" s="8">
        <v>0.65755752700759218</v>
      </c>
      <c r="CJ52" s="8"/>
      <c r="CK52" s="3">
        <v>18.1637843766805</v>
      </c>
      <c r="CL52" s="3">
        <v>0</v>
      </c>
      <c r="CM52" s="3">
        <v>9.407929162585825</v>
      </c>
      <c r="CN52" s="28">
        <v>0</v>
      </c>
      <c r="CO52" s="28">
        <v>11.128412811208801</v>
      </c>
      <c r="CP52" s="28">
        <v>2.3318082065092431</v>
      </c>
      <c r="CQ52" s="28">
        <v>6.5507649408923587</v>
      </c>
      <c r="CR52" s="28">
        <v>7.8020870682717911</v>
      </c>
      <c r="CS52" s="28">
        <v>16.063577460050201</v>
      </c>
      <c r="CT52" s="28">
        <v>14.325976229738824</v>
      </c>
      <c r="CU52" s="28">
        <v>4.2871808855657196</v>
      </c>
      <c r="CV52" s="28">
        <v>12.49254794269233</v>
      </c>
      <c r="CW52" s="28">
        <v>28.056838220691311</v>
      </c>
      <c r="CX52" s="28">
        <v>7.6237660665281606</v>
      </c>
      <c r="CY52" s="28">
        <v>15.95874781637623</v>
      </c>
      <c r="CZ52" s="28">
        <v>0</v>
      </c>
      <c r="DA52" s="28">
        <v>0</v>
      </c>
      <c r="DB52" s="28">
        <v>3.7905728909407301</v>
      </c>
      <c r="DC52" s="28">
        <v>11.128412811208801</v>
      </c>
      <c r="DD52" s="28"/>
      <c r="DE52" s="3"/>
      <c r="DF52" s="3"/>
      <c r="DG52" s="35"/>
      <c r="DH52" s="3"/>
      <c r="DI52" s="3"/>
      <c r="DJ52" s="1"/>
      <c r="DK52" s="28"/>
      <c r="DL52" t="s">
        <v>298</v>
      </c>
      <c r="DM52">
        <v>107</v>
      </c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</row>
    <row r="53" spans="1:151" x14ac:dyDescent="0.3">
      <c r="A53" t="s">
        <v>148</v>
      </c>
      <c r="B53" t="s">
        <v>380</v>
      </c>
      <c r="C53" t="s">
        <v>20</v>
      </c>
      <c r="D53" s="2"/>
      <c r="E53" s="2"/>
      <c r="F53" s="2"/>
      <c r="H53" s="2">
        <v>725046</v>
      </c>
      <c r="I53" s="12">
        <v>0.20419999999999999</v>
      </c>
      <c r="K53" s="2">
        <v>145049</v>
      </c>
      <c r="L53" s="2">
        <v>194586</v>
      </c>
      <c r="M53" s="2">
        <f>Table11132[[#This Row],[Sum of Biden]]+Table11132[[#This Row],[Sum of Trump]]</f>
        <v>339635</v>
      </c>
      <c r="N53" s="2">
        <v>343256</v>
      </c>
      <c r="O53" s="1">
        <f>Table11132[[#This Row],[Total with Other]]/Table11132[[#This Row],[Sum of Population]]</f>
        <v>0.47342651362810084</v>
      </c>
      <c r="P53" s="1">
        <f>Table11132[[#This Row],[Total with Other]]/(Table11132[[#This Row],[18+]]*Table11132[[#This Row],[Sum of Population]])</f>
        <v>0.60836076004331563</v>
      </c>
      <c r="Q53" s="1">
        <f>Table11132[[#This Row],[Sum of Biden]]/Table11132[[#This Row],[2 Party Vote]]</f>
        <v>0.42707318150367307</v>
      </c>
      <c r="R53" s="1">
        <f>Table11132[[#This Row],[Sum of Trump]]/Table11132[[#This Row],[2 Party Vote]]</f>
        <v>0.57292681849632698</v>
      </c>
      <c r="S53" s="1">
        <f>Table11132[[#This Row],[Trump %]]-Table11132[[#This Row],[Biden %]]</f>
        <v>0.14585363699265391</v>
      </c>
      <c r="T53" s="1">
        <v>-3.3599999999999998E-2</v>
      </c>
      <c r="V53" s="1">
        <v>0.54151184890337989</v>
      </c>
      <c r="W53" s="1">
        <v>0.25887323011229635</v>
      </c>
      <c r="X53" s="1">
        <v>0.13923254524540513</v>
      </c>
      <c r="Y53" s="1">
        <v>1.8179536194944872E-2</v>
      </c>
      <c r="Z53" s="1">
        <v>2.2384786620435119E-3</v>
      </c>
      <c r="AA53" s="1">
        <v>4.1376685065499293E-4</v>
      </c>
      <c r="AB53" s="1">
        <v>5.0810569260433128E-3</v>
      </c>
      <c r="AC53" s="1">
        <v>3.4469537105231943E-2</v>
      </c>
      <c r="AD5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1.5778269297062442</v>
      </c>
      <c r="AE5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1.5753671191636864</v>
      </c>
      <c r="AF53" s="4"/>
      <c r="AG53" s="1">
        <v>5.6523310245143066E-2</v>
      </c>
      <c r="AH53" s="1">
        <v>0.11354176148823661</v>
      </c>
      <c r="AI53" s="1">
        <v>5.1734648560229281E-2</v>
      </c>
      <c r="AJ53" s="1">
        <f>SUM(Table11132[[#This Row],[0 to 5]:[14 to 17]])</f>
        <v>0.22179972029360895</v>
      </c>
      <c r="AK53" s="1">
        <v>0.77820027970639105</v>
      </c>
      <c r="AL53" s="1">
        <v>8.252028147179627E-2</v>
      </c>
      <c r="AM53" s="1">
        <v>0.25428593496136798</v>
      </c>
      <c r="AN53" s="1">
        <v>0.24183844887083025</v>
      </c>
      <c r="AO53" s="1">
        <v>0.19955561440239653</v>
      </c>
      <c r="AP53" s="38">
        <v>40.1</v>
      </c>
      <c r="AR53" s="2">
        <v>71423</v>
      </c>
      <c r="AS53" s="2">
        <v>165471</v>
      </c>
      <c r="AT53" s="2">
        <v>152555</v>
      </c>
      <c r="AU53" s="2">
        <v>100965</v>
      </c>
      <c r="AV53" s="2">
        <f>SUM(Table11132[[#This Row],[Sum of Less than a high school diploma]:[Sum of Bachelor''s degree or higher]])</f>
        <v>490414</v>
      </c>
      <c r="AW53" s="1">
        <f>Table11132[[#This Row],[Sum of Less than a high school diploma]]/Table11132[[#This Row],[Sum]]</f>
        <v>0.14563817509288071</v>
      </c>
      <c r="AX53" s="1">
        <f>Table11132[[#This Row],[Sum of High school diploma only]]/Table11132[[#This Row],[Sum]]</f>
        <v>0.33741084063668658</v>
      </c>
      <c r="AY53" s="1">
        <f>Table11132[[#This Row],[Sum of Some college or associate''s degree]]/Table11132[[#This Row],[Sum]]</f>
        <v>0.31107390898302251</v>
      </c>
      <c r="AZ53" s="1">
        <f>Table11132[[#This Row],[Sum of Bachelor''s degree or higher]]/Table11132[[#This Row],[Sum]]</f>
        <v>0.20587707528741023</v>
      </c>
      <c r="BA5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2.5771898844649623</v>
      </c>
      <c r="BB53" s="4"/>
      <c r="BC53" s="2">
        <v>291976</v>
      </c>
      <c r="BD53" s="8">
        <v>0.40269996662280738</v>
      </c>
      <c r="BE53" s="7">
        <v>1.6</v>
      </c>
      <c r="BF53" s="7">
        <v>28.4</v>
      </c>
      <c r="BG53" s="4">
        <v>92</v>
      </c>
      <c r="BH53" s="4">
        <v>82.2</v>
      </c>
      <c r="BI53" s="4">
        <v>9.8000000000000007</v>
      </c>
      <c r="BJ53" s="4">
        <v>0.4</v>
      </c>
      <c r="BK53" s="4">
        <v>0.9</v>
      </c>
      <c r="BL53" s="4">
        <v>0.3</v>
      </c>
      <c r="BM53" s="4">
        <v>1.2</v>
      </c>
      <c r="BN53" s="7">
        <v>5.2</v>
      </c>
      <c r="BO53" s="7">
        <v>28.4</v>
      </c>
      <c r="BP53" s="4"/>
      <c r="BQ53" s="2">
        <v>25297584</v>
      </c>
      <c r="BR53" s="4">
        <v>34.89100553620046</v>
      </c>
      <c r="BS53" s="2">
        <v>39760</v>
      </c>
      <c r="BT53" s="4">
        <v>93.912000000000006</v>
      </c>
      <c r="BU53" s="4"/>
      <c r="BV53" s="4">
        <v>84.4</v>
      </c>
      <c r="BW53" s="4">
        <v>63.5</v>
      </c>
      <c r="BX53" s="4">
        <v>73.900000000000006</v>
      </c>
      <c r="BY53" s="4">
        <v>56.82</v>
      </c>
      <c r="BZ53" s="4">
        <v>0</v>
      </c>
      <c r="CA53" s="4">
        <v>18659.150000000001</v>
      </c>
      <c r="CB53" s="4"/>
      <c r="CC53" s="14">
        <v>315</v>
      </c>
      <c r="CD53" s="32">
        <v>115</v>
      </c>
      <c r="CE53" s="4"/>
      <c r="CF53" s="2">
        <v>733</v>
      </c>
      <c r="CG53" s="2">
        <v>300697</v>
      </c>
      <c r="CH53" s="4">
        <v>101.09703384336994</v>
      </c>
      <c r="CI53" s="8">
        <v>0.41472816897134801</v>
      </c>
      <c r="CJ53" s="8"/>
      <c r="CK53" s="3">
        <v>28.923486934850597</v>
      </c>
      <c r="CL53" s="3">
        <v>0</v>
      </c>
      <c r="CM53" s="3">
        <v>0</v>
      </c>
      <c r="CN53" s="28">
        <v>67.355531301422701</v>
      </c>
      <c r="CO53" s="28">
        <v>29.828466684507799</v>
      </c>
      <c r="CP53" s="28">
        <v>4.2794489717691002</v>
      </c>
      <c r="CQ53" s="28">
        <v>12.069272938581998</v>
      </c>
      <c r="CR53" s="28">
        <v>0</v>
      </c>
      <c r="CS53" s="28">
        <v>22.639162617588401</v>
      </c>
      <c r="CT53" s="28">
        <v>0</v>
      </c>
      <c r="CU53" s="28">
        <v>10.0011578068173</v>
      </c>
      <c r="CV53" s="28">
        <v>64.420813508076805</v>
      </c>
      <c r="CW53" s="28">
        <v>28.7740723399533</v>
      </c>
      <c r="CX53" s="28">
        <v>40.693750669472102</v>
      </c>
      <c r="CY53" s="28">
        <v>32.027787044132197</v>
      </c>
      <c r="CZ53" s="28">
        <v>0</v>
      </c>
      <c r="DA53" s="28">
        <v>0</v>
      </c>
      <c r="DB53" s="28">
        <v>48.543836022880797</v>
      </c>
      <c r="DC53" s="28">
        <v>29.828466684507799</v>
      </c>
      <c r="DD53" s="28"/>
      <c r="DE53" s="3">
        <v>230</v>
      </c>
      <c r="DF53" s="3">
        <v>270</v>
      </c>
      <c r="DG53" s="35">
        <v>335</v>
      </c>
      <c r="DH53" s="3">
        <v>338.3</v>
      </c>
      <c r="DI53" s="1">
        <v>0.31343283582089554</v>
      </c>
      <c r="DJ53" s="1">
        <v>0.13700000000000001</v>
      </c>
      <c r="DK53" s="28"/>
      <c r="DL53" t="s">
        <v>298</v>
      </c>
      <c r="DM53">
        <v>108</v>
      </c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</row>
    <row r="54" spans="1:151" x14ac:dyDescent="0.3">
      <c r="A54" t="s">
        <v>74</v>
      </c>
      <c r="B54" t="s">
        <v>381</v>
      </c>
      <c r="C54" t="s">
        <v>11</v>
      </c>
      <c r="D54" s="2"/>
      <c r="E54" s="2"/>
      <c r="F54" s="2"/>
      <c r="H54" s="2">
        <v>552984</v>
      </c>
      <c r="I54" s="12">
        <v>6.4600000000000005E-2</v>
      </c>
      <c r="K54" s="2">
        <v>115847</v>
      </c>
      <c r="L54" s="2">
        <v>160209</v>
      </c>
      <c r="M54" s="2">
        <f>Table11132[[#This Row],[Sum of Biden]]+Table11132[[#This Row],[Sum of Trump]]</f>
        <v>276056</v>
      </c>
      <c r="N54" s="2">
        <v>281375</v>
      </c>
      <c r="O54" s="1">
        <f>Table11132[[#This Row],[Total with Other]]/Table11132[[#This Row],[Sum of Population]]</f>
        <v>0.50883027357030219</v>
      </c>
      <c r="P54" s="1">
        <f>Table11132[[#This Row],[Total with Other]]/(Table11132[[#This Row],[18+]]*Table11132[[#This Row],[Sum of Population]])</f>
        <v>0.66613241919408339</v>
      </c>
      <c r="Q54" s="1">
        <f>Table11132[[#This Row],[Sum of Biden]]/Table11132[[#This Row],[2 Party Vote]]</f>
        <v>0.41965036079636014</v>
      </c>
      <c r="R54" s="1">
        <f>Table11132[[#This Row],[Sum of Trump]]/Table11132[[#This Row],[2 Party Vote]]</f>
        <v>0.5803496392036398</v>
      </c>
      <c r="S54" s="1">
        <f>Table11132[[#This Row],[Trump %]]-Table11132[[#This Row],[Biden %]]</f>
        <v>0.16069927840727966</v>
      </c>
      <c r="T54" s="1">
        <v>1.1599999999999999E-2</v>
      </c>
      <c r="V54" s="1">
        <v>0.79679158890673152</v>
      </c>
      <c r="W54" s="1">
        <v>0.11061983710197763</v>
      </c>
      <c r="X54" s="1">
        <v>3.532832776355193E-2</v>
      </c>
      <c r="Y54" s="1">
        <v>2.5206877595011789E-2</v>
      </c>
      <c r="Z54" s="1">
        <v>9.439694457705829E-4</v>
      </c>
      <c r="AA54" s="1">
        <v>1.9892076443441402E-4</v>
      </c>
      <c r="AB54" s="1">
        <v>3.4756882658449431E-3</v>
      </c>
      <c r="AC54" s="1">
        <v>2.7434790156677227E-2</v>
      </c>
      <c r="AD5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1.3189467222156657</v>
      </c>
      <c r="AE5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1.3166009131033194</v>
      </c>
      <c r="AF54" s="4"/>
      <c r="AG54" s="1">
        <v>6.3938558800977971E-2</v>
      </c>
      <c r="AH54" s="1">
        <v>0.11880994748491819</v>
      </c>
      <c r="AI54" s="1">
        <v>5.3393949915368256E-2</v>
      </c>
      <c r="AJ54" s="1">
        <f>SUM(Table11132[[#This Row],[0 to 5]:[14 to 17]])</f>
        <v>0.23614245620126442</v>
      </c>
      <c r="AK54" s="1">
        <v>0.76385754379873561</v>
      </c>
      <c r="AL54" s="1">
        <v>8.6899440128466648E-2</v>
      </c>
      <c r="AM54" s="1">
        <v>0.24752614903867021</v>
      </c>
      <c r="AN54" s="1">
        <v>0.24651707825181199</v>
      </c>
      <c r="AO54" s="1">
        <v>0.18291487637978676</v>
      </c>
      <c r="AP54" s="38">
        <v>38.799999999999997</v>
      </c>
      <c r="AR54" s="2">
        <v>52694</v>
      </c>
      <c r="AS54" s="2">
        <v>127761</v>
      </c>
      <c r="AT54" s="2">
        <v>81681</v>
      </c>
      <c r="AU54" s="2">
        <v>104762</v>
      </c>
      <c r="AV54" s="2">
        <f>SUM(Table11132[[#This Row],[Sum of Less than a high school diploma]:[Sum of Bachelor''s degree or higher]])</f>
        <v>366898</v>
      </c>
      <c r="AW54" s="1">
        <f>Table11132[[#This Row],[Sum of Less than a high school diploma]]/Table11132[[#This Row],[Sum]]</f>
        <v>0.14362029773942622</v>
      </c>
      <c r="AX54" s="1">
        <f>Table11132[[#This Row],[Sum of High school diploma only]]/Table11132[[#This Row],[Sum]]</f>
        <v>0.34821939612644387</v>
      </c>
      <c r="AY54" s="1">
        <f>Table11132[[#This Row],[Sum of Some college or associate''s degree]]/Table11132[[#This Row],[Sum]]</f>
        <v>0.22262590692781101</v>
      </c>
      <c r="AZ54" s="1">
        <f>Table11132[[#This Row],[Sum of Bachelor''s degree or higher]]/Table11132[[#This Row],[Sum]]</f>
        <v>0.2855343992063189</v>
      </c>
      <c r="BA5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2.6500744076010223</v>
      </c>
      <c r="BB54" s="4"/>
      <c r="BC54" s="2">
        <v>268855</v>
      </c>
      <c r="BD54" s="8">
        <v>0.48618947383649436</v>
      </c>
      <c r="BE54" s="7">
        <v>5.5000000000000009</v>
      </c>
      <c r="BF54" s="7">
        <v>23.6</v>
      </c>
      <c r="BG54" s="4">
        <v>87.2</v>
      </c>
      <c r="BH54" s="4">
        <v>76.8</v>
      </c>
      <c r="BI54" s="4">
        <v>10.4</v>
      </c>
      <c r="BJ54" s="4">
        <v>1.1000000000000001</v>
      </c>
      <c r="BK54" s="4">
        <v>3.7</v>
      </c>
      <c r="BL54" s="4">
        <v>0.7</v>
      </c>
      <c r="BM54" s="4">
        <v>1.2</v>
      </c>
      <c r="BN54" s="7">
        <v>6.2</v>
      </c>
      <c r="BO54" s="7">
        <v>23.6</v>
      </c>
      <c r="BP54" s="4"/>
      <c r="BQ54" s="2">
        <v>25958178</v>
      </c>
      <c r="BR54" s="4">
        <v>46.942005555314438</v>
      </c>
      <c r="BS54" s="2">
        <v>58434</v>
      </c>
      <c r="BT54" s="4">
        <v>98.474999999999994</v>
      </c>
      <c r="BU54" s="4"/>
      <c r="BV54" s="4">
        <v>64.400000000000006</v>
      </c>
      <c r="BW54" s="4">
        <v>42.9</v>
      </c>
      <c r="BX54" s="4">
        <v>53.7</v>
      </c>
      <c r="BY54" s="4">
        <v>44.15</v>
      </c>
      <c r="BZ54" s="4">
        <v>21.4</v>
      </c>
      <c r="CA54" s="4">
        <v>14906.61</v>
      </c>
      <c r="CB54" s="4"/>
      <c r="CC54" s="14">
        <v>104</v>
      </c>
      <c r="CD54" s="32">
        <v>66</v>
      </c>
      <c r="CE54" s="4"/>
      <c r="CF54" s="2">
        <v>836</v>
      </c>
      <c r="CG54" s="2">
        <v>260869</v>
      </c>
      <c r="CH54" s="4">
        <v>151.17978097015467</v>
      </c>
      <c r="CI54" s="8">
        <v>0.47174782633855589</v>
      </c>
      <c r="CJ54" s="8"/>
      <c r="CK54" s="3">
        <v>11.851184300493101</v>
      </c>
      <c r="CL54" s="3">
        <v>0</v>
      </c>
      <c r="CM54" s="3">
        <v>0</v>
      </c>
      <c r="CN54" s="28">
        <v>21.9339537349328</v>
      </c>
      <c r="CO54" s="28">
        <v>11.967347863341701</v>
      </c>
      <c r="CP54" s="28">
        <v>5.7052790851629096</v>
      </c>
      <c r="CQ54" s="28">
        <v>1.99016555650004</v>
      </c>
      <c r="CR54" s="28">
        <v>15.0648134012661</v>
      </c>
      <c r="CS54" s="28">
        <v>5.7800885997853202</v>
      </c>
      <c r="CT54" s="28">
        <v>16.601824817773299</v>
      </c>
      <c r="CU54" s="28">
        <v>12.900697036956499</v>
      </c>
      <c r="CV54" s="28">
        <v>24.784822519626399</v>
      </c>
      <c r="CW54" s="28">
        <v>13.9292878521938</v>
      </c>
      <c r="CX54" s="28">
        <v>14.983429506408299</v>
      </c>
      <c r="CY54" s="28">
        <v>19.423170093333201</v>
      </c>
      <c r="CZ54" s="28">
        <v>0</v>
      </c>
      <c r="DA54" s="28">
        <v>0</v>
      </c>
      <c r="DB54" s="28">
        <v>0.433041684277363</v>
      </c>
      <c r="DC54" s="28">
        <v>11.967347863341701</v>
      </c>
      <c r="DD54" s="28"/>
      <c r="DE54" s="3"/>
      <c r="DF54" s="3"/>
      <c r="DG54" s="35"/>
      <c r="DH54" s="3"/>
      <c r="DI54" s="3"/>
      <c r="DJ54" s="1"/>
      <c r="DK54" s="28"/>
      <c r="DL54" t="s">
        <v>297</v>
      </c>
      <c r="DM54">
        <v>48</v>
      </c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</row>
    <row r="55" spans="1:151" x14ac:dyDescent="0.3">
      <c r="A55" t="s">
        <v>105</v>
      </c>
      <c r="B55" t="s">
        <v>382</v>
      </c>
      <c r="C55" t="s">
        <v>24</v>
      </c>
      <c r="D55" s="2"/>
      <c r="E55" s="2"/>
      <c r="F55" s="2"/>
      <c r="H55" s="2">
        <v>541297</v>
      </c>
      <c r="I55" s="12">
        <v>1.24E-2</v>
      </c>
      <c r="K55" s="2">
        <v>162826</v>
      </c>
      <c r="L55" s="2">
        <v>127684</v>
      </c>
      <c r="M55" s="2">
        <f>Table11132[[#This Row],[Sum of Biden]]+Table11132[[#This Row],[Sum of Trump]]</f>
        <v>290510</v>
      </c>
      <c r="N55" s="2">
        <v>296028</v>
      </c>
      <c r="O55" s="1">
        <f>Table11132[[#This Row],[Total with Other]]/Table11132[[#This Row],[Sum of Population]]</f>
        <v>0.54688645974391137</v>
      </c>
      <c r="P55" s="1">
        <f>Table11132[[#This Row],[Total with Other]]/(Table11132[[#This Row],[18+]]*Table11132[[#This Row],[Sum of Population]])</f>
        <v>0.68777183004349285</v>
      </c>
      <c r="Q55" s="1">
        <f>Table11132[[#This Row],[Sum of Biden]]/Table11132[[#This Row],[2 Party Vote]]</f>
        <v>0.56048328801073977</v>
      </c>
      <c r="R55" s="1">
        <f>Table11132[[#This Row],[Sum of Trump]]/Table11132[[#This Row],[2 Party Vote]]</f>
        <v>0.43951671198926029</v>
      </c>
      <c r="S55" s="1">
        <f>Table11132[[#This Row],[Trump %]]-Table11132[[#This Row],[Biden %]]</f>
        <v>-0.12096657602147948</v>
      </c>
      <c r="T55" s="1">
        <v>2.7799999999999998E-2</v>
      </c>
      <c r="V55" s="1">
        <v>0.7554170815652036</v>
      </c>
      <c r="W55" s="1">
        <v>6.8193616443468191E-2</v>
      </c>
      <c r="X55" s="1">
        <v>8.1042385233984299E-2</v>
      </c>
      <c r="Y55" s="1">
        <v>3.8843740127878043E-2</v>
      </c>
      <c r="Z55" s="1">
        <v>3.1720109293049839E-3</v>
      </c>
      <c r="AA55" s="1">
        <v>3.048234148720573E-4</v>
      </c>
      <c r="AB55" s="1">
        <v>4.1123449788193914E-3</v>
      </c>
      <c r="AC55" s="1">
        <v>4.8913997306469462E-2</v>
      </c>
      <c r="AD5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1.3601096000924016</v>
      </c>
      <c r="AE5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1.3594470235058846</v>
      </c>
      <c r="AF55" s="4"/>
      <c r="AG55" s="1">
        <v>5.3504822675906206E-2</v>
      </c>
      <c r="AH55" s="1">
        <v>0.10309866856827213</v>
      </c>
      <c r="AI55" s="1">
        <v>4.8239690964479762E-2</v>
      </c>
      <c r="AJ55" s="1">
        <f>SUM(Table11132[[#This Row],[0 to 5]:[14 to 17]])</f>
        <v>0.2048431822086581</v>
      </c>
      <c r="AK55" s="1">
        <v>0.79515681779134195</v>
      </c>
      <c r="AL55" s="1">
        <v>0.13726660225347637</v>
      </c>
      <c r="AM55" s="1">
        <v>0.25186173209901402</v>
      </c>
      <c r="AN55" s="1">
        <v>0.24477874438616878</v>
      </c>
      <c r="AO55" s="1">
        <v>0.16124973905268272</v>
      </c>
      <c r="AP55" s="38">
        <v>37</v>
      </c>
      <c r="AR55" s="2">
        <v>22116</v>
      </c>
      <c r="AS55" s="2">
        <v>91714</v>
      </c>
      <c r="AT55" s="2">
        <v>125606</v>
      </c>
      <c r="AU55" s="2">
        <v>118368</v>
      </c>
      <c r="AV55" s="2">
        <f>SUM(Table11132[[#This Row],[Sum of Less than a high school diploma]:[Sum of Bachelor''s degree or higher]])</f>
        <v>357804</v>
      </c>
      <c r="AW55" s="1">
        <f>Table11132[[#This Row],[Sum of Less than a high school diploma]]/Table11132[[#This Row],[Sum]]</f>
        <v>6.1810376630781101E-2</v>
      </c>
      <c r="AX55" s="1">
        <f>Table11132[[#This Row],[Sum of High school diploma only]]/Table11132[[#This Row],[Sum]]</f>
        <v>0.25632469173066819</v>
      </c>
      <c r="AY55" s="1">
        <f>Table11132[[#This Row],[Sum of Some college or associate''s degree]]/Table11132[[#This Row],[Sum]]</f>
        <v>0.3510469419011526</v>
      </c>
      <c r="AZ55" s="1">
        <f>Table11132[[#This Row],[Sum of Bachelor''s degree or higher]]/Table11132[[#This Row],[Sum]]</f>
        <v>0.33081798973739812</v>
      </c>
      <c r="BA5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2.9508725447451676</v>
      </c>
      <c r="BB55" s="4"/>
      <c r="BC55" s="2">
        <v>263486</v>
      </c>
      <c r="BD55" s="8">
        <v>0.48676789267259934</v>
      </c>
      <c r="BE55" s="7">
        <v>6</v>
      </c>
      <c r="BF55" s="7">
        <v>22.4</v>
      </c>
      <c r="BG55" s="4">
        <v>86.4</v>
      </c>
      <c r="BH55" s="4">
        <v>77.7</v>
      </c>
      <c r="BI55" s="4">
        <v>8.6999999999999993</v>
      </c>
      <c r="BJ55" s="4">
        <v>2</v>
      </c>
      <c r="BK55" s="4">
        <v>3.1</v>
      </c>
      <c r="BL55" s="4">
        <v>0.9</v>
      </c>
      <c r="BM55" s="4">
        <v>0.8</v>
      </c>
      <c r="BN55" s="7">
        <v>6.8</v>
      </c>
      <c r="BO55" s="7">
        <v>22.4</v>
      </c>
      <c r="BP55" s="4"/>
      <c r="BQ55" s="2">
        <v>22683718</v>
      </c>
      <c r="BR55" s="4">
        <v>41.906232622756086</v>
      </c>
      <c r="BS55" s="2">
        <v>46323</v>
      </c>
      <c r="BT55" s="4">
        <v>93.453999999999994</v>
      </c>
      <c r="BU55" s="4"/>
      <c r="BV55" s="4">
        <v>57.9</v>
      </c>
      <c r="BW55" s="4">
        <v>39.200000000000003</v>
      </c>
      <c r="BX55" s="4">
        <v>48.6</v>
      </c>
      <c r="BY55" s="4">
        <v>33.33</v>
      </c>
      <c r="BZ55" s="4">
        <v>50.2</v>
      </c>
      <c r="CA55" s="4">
        <v>14218.66</v>
      </c>
      <c r="CB55" s="4"/>
      <c r="CC55" s="14">
        <v>248</v>
      </c>
      <c r="CD55" s="32">
        <v>108</v>
      </c>
      <c r="CE55" s="4"/>
      <c r="CF55" s="2">
        <v>521</v>
      </c>
      <c r="CG55" s="2">
        <v>186447</v>
      </c>
      <c r="CH55" s="4">
        <v>96.250302514146583</v>
      </c>
      <c r="CI55" s="8">
        <v>0.34444491656151799</v>
      </c>
      <c r="CJ55" s="8"/>
      <c r="CK55" s="3">
        <v>10.213353071461187</v>
      </c>
      <c r="CL55" s="3">
        <v>0</v>
      </c>
      <c r="CM55" s="3">
        <v>0</v>
      </c>
      <c r="CN55" s="28">
        <v>26.798312759456575</v>
      </c>
      <c r="CO55" s="28">
        <v>0</v>
      </c>
      <c r="CP55" s="28">
        <v>2.9531604755758978</v>
      </c>
      <c r="CQ55" s="28">
        <v>8.9890792679723539</v>
      </c>
      <c r="CR55" s="28">
        <v>10.187741833120104</v>
      </c>
      <c r="CS55" s="28">
        <v>4.2662346578700419</v>
      </c>
      <c r="CT55" s="28">
        <v>15.981240743255817</v>
      </c>
      <c r="CU55" s="28">
        <v>5.8054444884552323</v>
      </c>
      <c r="CV55" s="28">
        <v>15.600158280798128</v>
      </c>
      <c r="CW55" s="28">
        <v>7.4462845943428659</v>
      </c>
      <c r="CX55" s="28">
        <v>22.071956903087756</v>
      </c>
      <c r="CY55" s="28">
        <v>20.471919544901503</v>
      </c>
      <c r="CZ55" s="28">
        <v>0</v>
      </c>
      <c r="DA55" s="28">
        <v>0</v>
      </c>
      <c r="DB55" s="28">
        <v>0.97756731574571787</v>
      </c>
      <c r="DC55" s="28">
        <v>0</v>
      </c>
      <c r="DD55" s="28"/>
      <c r="DE55" s="3">
        <v>173.3</v>
      </c>
      <c r="DF55" s="3">
        <v>189.8</v>
      </c>
      <c r="DG55" s="35">
        <v>203.7</v>
      </c>
      <c r="DH55" s="3">
        <v>195.6</v>
      </c>
      <c r="DI55" s="1">
        <v>0.14923907707412853</v>
      </c>
      <c r="DJ55" s="1">
        <v>2.1000000000000001E-2</v>
      </c>
      <c r="DK55" s="28"/>
      <c r="DL55" t="s">
        <v>298</v>
      </c>
      <c r="DM55">
        <v>82</v>
      </c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</row>
    <row r="56" spans="1:151" x14ac:dyDescent="0.3">
      <c r="A56" t="s">
        <v>166</v>
      </c>
      <c r="B56" t="s">
        <v>383</v>
      </c>
      <c r="C56" t="s">
        <v>33</v>
      </c>
      <c r="D56" s="2"/>
      <c r="E56" s="2"/>
      <c r="F56" s="2"/>
      <c r="H56" s="2">
        <v>2265461</v>
      </c>
      <c r="I56" s="12">
        <v>0.161</v>
      </c>
      <c r="K56" s="2">
        <v>521852</v>
      </c>
      <c r="L56" s="2">
        <v>430930</v>
      </c>
      <c r="M56" s="2">
        <f>Table11132[[#This Row],[Sum of Biden]]+Table11132[[#This Row],[Sum of Trump]]</f>
        <v>952782</v>
      </c>
      <c r="N56" s="2">
        <v>972510</v>
      </c>
      <c r="O56" s="1">
        <f>Table11132[[#This Row],[Total with Other]]/Table11132[[#This Row],[Sum of Population]]</f>
        <v>0.42927686682754634</v>
      </c>
      <c r="P56" s="1">
        <f>Table11132[[#This Row],[Total with Other]]/(Table11132[[#This Row],[18+]]*Table11132[[#This Row],[Sum of Population]])</f>
        <v>0.5580587444754187</v>
      </c>
      <c r="Q56" s="1">
        <f>Table11132[[#This Row],[Sum of Biden]]/Table11132[[#This Row],[2 Party Vote]]</f>
        <v>0.54771395765243258</v>
      </c>
      <c r="R56" s="1">
        <f>Table11132[[#This Row],[Sum of Trump]]/Table11132[[#This Row],[2 Party Vote]]</f>
        <v>0.45228604234756742</v>
      </c>
      <c r="S56" s="1">
        <f>Table11132[[#This Row],[Trump %]]-Table11132[[#This Row],[Biden %]]</f>
        <v>-9.5427915304865163E-2</v>
      </c>
      <c r="T56" s="1">
        <v>2.3900000000000001E-2</v>
      </c>
      <c r="V56" s="1">
        <v>0.39409285792163273</v>
      </c>
      <c r="W56" s="1">
        <v>0.30961292204986091</v>
      </c>
      <c r="X56" s="1">
        <v>0.12138897999126888</v>
      </c>
      <c r="Y56" s="1">
        <v>0.10239505336882869</v>
      </c>
      <c r="Z56" s="1">
        <v>3.7462573842586564E-3</v>
      </c>
      <c r="AA56" s="1">
        <v>8.3325204009250219E-3</v>
      </c>
      <c r="AB56" s="1">
        <v>5.6897911727458563E-3</v>
      </c>
      <c r="AC56" s="1">
        <v>5.4741617710479237E-2</v>
      </c>
      <c r="AD5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1.6510946076010526</v>
      </c>
      <c r="AE5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1.6573677551492803</v>
      </c>
      <c r="AF56" s="4"/>
      <c r="AG56" s="1">
        <v>6.0051353786271314E-2</v>
      </c>
      <c r="AH56" s="1">
        <v>0.11847875553805605</v>
      </c>
      <c r="AI56" s="1">
        <v>5.2237491618703655E-2</v>
      </c>
      <c r="AJ56" s="1">
        <f>SUM(Table11132[[#This Row],[0 to 5]:[14 to 17]])</f>
        <v>0.230767600943031</v>
      </c>
      <c r="AK56" s="1">
        <v>0.76923239905696894</v>
      </c>
      <c r="AL56" s="1">
        <v>8.0771198444819836E-2</v>
      </c>
      <c r="AM56" s="1">
        <v>0.28733666127997787</v>
      </c>
      <c r="AN56" s="1">
        <v>0.25131970932185549</v>
      </c>
      <c r="AO56" s="1">
        <v>0.14980483001031578</v>
      </c>
      <c r="AP56" s="38">
        <v>37.799999999999997</v>
      </c>
      <c r="AR56" s="2">
        <v>210060</v>
      </c>
      <c r="AS56" s="2">
        <v>432400</v>
      </c>
      <c r="AT56" s="2">
        <v>501166</v>
      </c>
      <c r="AU56" s="2">
        <v>384522</v>
      </c>
      <c r="AV56" s="2">
        <f>SUM(Table11132[[#This Row],[Sum of Less than a high school diploma]:[Sum of Bachelor''s degree or higher]])</f>
        <v>1528148</v>
      </c>
      <c r="AW56" s="1">
        <f>Table11132[[#This Row],[Sum of Less than a high school diploma]]/Table11132[[#This Row],[Sum]]</f>
        <v>0.13746050775186697</v>
      </c>
      <c r="AX56" s="1">
        <f>Table11132[[#This Row],[Sum of High school diploma only]]/Table11132[[#This Row],[Sum]]</f>
        <v>0.28295688637487992</v>
      </c>
      <c r="AY56" s="1">
        <f>Table11132[[#This Row],[Sum of Some college or associate''s degree]]/Table11132[[#This Row],[Sum]]</f>
        <v>0.32795645447953992</v>
      </c>
      <c r="AZ56" s="1">
        <f>Table11132[[#This Row],[Sum of Bachelor''s degree or higher]]/Table11132[[#This Row],[Sum]]</f>
        <v>0.25162615139371319</v>
      </c>
      <c r="BA5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2.6937482495150995</v>
      </c>
      <c r="BB56" s="4"/>
      <c r="BC56" s="2">
        <v>1027245</v>
      </c>
      <c r="BD56" s="8">
        <v>0.45343751227675072</v>
      </c>
      <c r="BE56" s="7">
        <v>4.5</v>
      </c>
      <c r="BF56" s="7">
        <v>25.1</v>
      </c>
      <c r="BG56" s="4">
        <v>87.6</v>
      </c>
      <c r="BH56" s="4">
        <v>77.5</v>
      </c>
      <c r="BI56" s="4">
        <v>10.1</v>
      </c>
      <c r="BJ56" s="4">
        <v>3</v>
      </c>
      <c r="BK56" s="4">
        <v>1.3</v>
      </c>
      <c r="BL56" s="4">
        <v>0.2</v>
      </c>
      <c r="BM56" s="4">
        <v>2.2000000000000002</v>
      </c>
      <c r="BN56" s="7">
        <v>5.6</v>
      </c>
      <c r="BO56" s="7">
        <v>25.1</v>
      </c>
      <c r="BP56" s="4"/>
      <c r="BQ56" s="2">
        <v>100851947</v>
      </c>
      <c r="BR56" s="4">
        <v>44.517185243974623</v>
      </c>
      <c r="BS56" s="2">
        <v>51244</v>
      </c>
      <c r="BT56" s="4">
        <v>97.164000000000001</v>
      </c>
      <c r="BU56" s="4"/>
      <c r="BV56" s="4">
        <v>80.5</v>
      </c>
      <c r="BW56" s="4">
        <v>59.6</v>
      </c>
      <c r="BX56" s="4">
        <v>70.099999999999994</v>
      </c>
      <c r="BY56" s="4">
        <v>4.18</v>
      </c>
      <c r="BZ56" s="4">
        <v>0.2</v>
      </c>
      <c r="CA56" s="4">
        <v>19424.2</v>
      </c>
      <c r="CB56" s="4"/>
      <c r="CC56" s="14">
        <v>95</v>
      </c>
      <c r="CD56" s="32">
        <v>59</v>
      </c>
      <c r="CE56" s="4"/>
      <c r="CF56" s="2">
        <v>951</v>
      </c>
      <c r="CG56" s="2">
        <v>980648</v>
      </c>
      <c r="CH56" s="4">
        <v>41.978211057263842</v>
      </c>
      <c r="CI56" s="8">
        <v>0.4328690716812163</v>
      </c>
      <c r="CJ56" s="8"/>
      <c r="CK56" s="3">
        <v>40.532651493728103</v>
      </c>
      <c r="CL56" s="3">
        <v>0</v>
      </c>
      <c r="CM56" s="3">
        <v>0</v>
      </c>
      <c r="CN56" s="28">
        <v>0</v>
      </c>
      <c r="CO56" s="28">
        <v>0.14852560324785899</v>
      </c>
      <c r="CP56" s="28">
        <v>36.6648360690629</v>
      </c>
      <c r="CQ56" s="28">
        <v>20.533726235275701</v>
      </c>
      <c r="CR56" s="28">
        <v>65.510819438508193</v>
      </c>
      <c r="CS56" s="28">
        <v>0</v>
      </c>
      <c r="CT56" s="28">
        <v>0</v>
      </c>
      <c r="CU56" s="28">
        <v>14.3960533048228</v>
      </c>
      <c r="CV56" s="28">
        <v>29.962486811921202</v>
      </c>
      <c r="CW56" s="28">
        <v>32.942220765120801</v>
      </c>
      <c r="CX56" s="28">
        <v>15.268890518064602</v>
      </c>
      <c r="CY56" s="28">
        <v>14.1917502066759</v>
      </c>
      <c r="CZ56" s="28">
        <v>0</v>
      </c>
      <c r="DA56" s="28">
        <v>0</v>
      </c>
      <c r="DB56" s="28">
        <v>40.744913724455699</v>
      </c>
      <c r="DC56" s="28">
        <v>0.14852560324785899</v>
      </c>
      <c r="DD56" s="28"/>
      <c r="DE56" s="3">
        <v>331</v>
      </c>
      <c r="DF56" s="3">
        <v>397</v>
      </c>
      <c r="DG56" s="35">
        <v>466.4</v>
      </c>
      <c r="DH56" s="3">
        <v>441.3</v>
      </c>
      <c r="DI56" s="1">
        <v>0.29030874785591765</v>
      </c>
      <c r="DJ56" s="1">
        <v>0.03</v>
      </c>
      <c r="DK56" s="28"/>
      <c r="DL56" t="s">
        <v>297</v>
      </c>
      <c r="DM56">
        <v>32</v>
      </c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</row>
    <row r="57" spans="1:151" x14ac:dyDescent="0.3">
      <c r="A57" t="s">
        <v>144</v>
      </c>
      <c r="B57" t="s">
        <v>384</v>
      </c>
      <c r="C57" t="s">
        <v>35</v>
      </c>
      <c r="D57" s="2"/>
      <c r="E57" s="2"/>
      <c r="F57" s="2"/>
      <c r="H57" s="2">
        <v>516811</v>
      </c>
      <c r="I57" s="12">
        <v>9.4700000000000006E-2</v>
      </c>
      <c r="K57" s="2">
        <v>125564</v>
      </c>
      <c r="L57" s="2">
        <v>120086</v>
      </c>
      <c r="M57" s="2">
        <f>Table11132[[#This Row],[Sum of Biden]]+Table11132[[#This Row],[Sum of Trump]]</f>
        <v>245650</v>
      </c>
      <c r="N57" s="2">
        <v>251159</v>
      </c>
      <c r="O57" s="1">
        <f>Table11132[[#This Row],[Total with Other]]/Table11132[[#This Row],[Sum of Population]]</f>
        <v>0.48597843312158606</v>
      </c>
      <c r="P57" s="1">
        <f>Table11132[[#This Row],[Total with Other]]/(Table11132[[#This Row],[18+]]*Table11132[[#This Row],[Sum of Population]])</f>
        <v>0.62300844125723387</v>
      </c>
      <c r="Q57" s="1">
        <f>Table11132[[#This Row],[Sum of Biden]]/Table11132[[#This Row],[2 Party Vote]]</f>
        <v>0.51115001017708117</v>
      </c>
      <c r="R57" s="1">
        <f>Table11132[[#This Row],[Sum of Trump]]/Table11132[[#This Row],[2 Party Vote]]</f>
        <v>0.48884998982291877</v>
      </c>
      <c r="S57" s="1">
        <f>Table11132[[#This Row],[Trump %]]-Table11132[[#This Row],[Biden %]]</f>
        <v>-2.2300020354162398E-2</v>
      </c>
      <c r="T57" s="1">
        <v>-0.25940000000000002</v>
      </c>
      <c r="V57" s="1">
        <v>0.7345741479960759</v>
      </c>
      <c r="W57" s="1">
        <v>7.780987633777145E-2</v>
      </c>
      <c r="X57" s="1">
        <v>0.10939008651131651</v>
      </c>
      <c r="Y57" s="1">
        <v>2.9144116514547871E-2</v>
      </c>
      <c r="Z57" s="1">
        <v>1.4724918780753505E-3</v>
      </c>
      <c r="AA57" s="1">
        <v>4.0827304372391453E-4</v>
      </c>
      <c r="AB57" s="1">
        <v>4.3536225041649656E-3</v>
      </c>
      <c r="AC57" s="1">
        <v>4.2847385214323998E-2</v>
      </c>
      <c r="AD5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1.3924445875824913</v>
      </c>
      <c r="AE5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1.3899504410520076</v>
      </c>
      <c r="AF57" s="4"/>
      <c r="AG57" s="1">
        <v>5.8984812629762136E-2</v>
      </c>
      <c r="AH57" s="1">
        <v>0.11140242757990833</v>
      </c>
      <c r="AI57" s="1">
        <v>4.956163858741397E-2</v>
      </c>
      <c r="AJ57" s="1">
        <f>SUM(Table11132[[#This Row],[0 to 5]:[14 to 17]])</f>
        <v>0.21994887879708444</v>
      </c>
      <c r="AK57" s="1">
        <v>0.78005112120291553</v>
      </c>
      <c r="AL57" s="1">
        <v>0.11863718071016291</v>
      </c>
      <c r="AM57" s="1">
        <v>0.27063471946224055</v>
      </c>
      <c r="AN57" s="1">
        <v>0.24405246792347687</v>
      </c>
      <c r="AO57" s="1">
        <v>0.14672675310703526</v>
      </c>
      <c r="AP57" s="38">
        <v>36.6</v>
      </c>
      <c r="AR57" s="2">
        <v>30818</v>
      </c>
      <c r="AS57" s="2">
        <v>80913</v>
      </c>
      <c r="AT57" s="2">
        <v>97096</v>
      </c>
      <c r="AU57" s="2">
        <v>131035</v>
      </c>
      <c r="AV57" s="2">
        <f>SUM(Table11132[[#This Row],[Sum of Less than a high school diploma]:[Sum of Bachelor''s degree or higher]])</f>
        <v>339862</v>
      </c>
      <c r="AW57" s="1">
        <f>Table11132[[#This Row],[Sum of Less than a high school diploma]]/Table11132[[#This Row],[Sum]]</f>
        <v>9.0677981062902008E-2</v>
      </c>
      <c r="AX57" s="1">
        <f>Table11132[[#This Row],[Sum of High school diploma only]]/Table11132[[#This Row],[Sum]]</f>
        <v>0.23807604262906709</v>
      </c>
      <c r="AY57" s="1">
        <f>Table11132[[#This Row],[Sum of Some college or associate''s degree]]/Table11132[[#This Row],[Sum]]</f>
        <v>0.2856924281031713</v>
      </c>
      <c r="AZ57" s="1">
        <f>Table11132[[#This Row],[Sum of Bachelor''s degree or higher]]/Table11132[[#This Row],[Sum]]</f>
        <v>0.3855535482048596</v>
      </c>
      <c r="BA5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2.9661215434499884</v>
      </c>
      <c r="BB57" s="4"/>
      <c r="BC57" s="2">
        <v>255722</v>
      </c>
      <c r="BD57" s="8">
        <v>0.49480757956003257</v>
      </c>
      <c r="BE57" s="7">
        <v>4.5</v>
      </c>
      <c r="BF57" s="7">
        <v>21.5</v>
      </c>
      <c r="BG57" s="4">
        <v>87.7</v>
      </c>
      <c r="BH57" s="4">
        <v>78.900000000000006</v>
      </c>
      <c r="BI57" s="4">
        <v>8.8000000000000007</v>
      </c>
      <c r="BJ57" s="4">
        <v>1.2</v>
      </c>
      <c r="BK57" s="4">
        <v>3</v>
      </c>
      <c r="BL57" s="4">
        <v>0.3</v>
      </c>
      <c r="BM57" s="4">
        <v>1.2</v>
      </c>
      <c r="BN57" s="7">
        <v>6.6</v>
      </c>
      <c r="BO57" s="7">
        <v>21.5</v>
      </c>
      <c r="BP57" s="4"/>
      <c r="BQ57" s="2">
        <v>26014623</v>
      </c>
      <c r="BR57" s="4">
        <v>50.336821391185559</v>
      </c>
      <c r="BS57" s="2">
        <v>52559</v>
      </c>
      <c r="BT57" s="4">
        <v>93.15</v>
      </c>
      <c r="BU57" s="4"/>
      <c r="BV57" s="4">
        <v>66.3</v>
      </c>
      <c r="BW57" s="4">
        <v>46.3</v>
      </c>
      <c r="BX57" s="4">
        <v>56.3</v>
      </c>
      <c r="BY57" s="4">
        <v>49.84</v>
      </c>
      <c r="BZ57" s="4">
        <v>14.5</v>
      </c>
      <c r="CA57" s="4">
        <v>15017.79</v>
      </c>
      <c r="CB57" s="4"/>
      <c r="CC57" s="14">
        <v>74</v>
      </c>
      <c r="CD57" s="32">
        <v>43</v>
      </c>
      <c r="CE57" s="4"/>
      <c r="CF57" s="2">
        <v>610</v>
      </c>
      <c r="CG57" s="2">
        <v>245399</v>
      </c>
      <c r="CH57" s="4">
        <v>118.03154344625017</v>
      </c>
      <c r="CI57" s="8">
        <v>0.4748331595109237</v>
      </c>
      <c r="CJ57" s="8"/>
      <c r="CK57" s="3">
        <v>12.591367755651294</v>
      </c>
      <c r="CL57" s="3">
        <v>0</v>
      </c>
      <c r="CM57" s="3">
        <v>0</v>
      </c>
      <c r="CN57" s="28">
        <v>32.383571663768173</v>
      </c>
      <c r="CO57" s="28">
        <v>7.141055912851181</v>
      </c>
      <c r="CP57" s="28">
        <v>4.9257692286458559</v>
      </c>
      <c r="CQ57" s="28">
        <v>12.041104123027838</v>
      </c>
      <c r="CR57" s="28">
        <v>8.4942306563347287</v>
      </c>
      <c r="CS57" s="28">
        <v>4.3889909736620041</v>
      </c>
      <c r="CT57" s="28">
        <v>18.61793462520167</v>
      </c>
      <c r="CU57" s="28">
        <v>8.3756001522283938</v>
      </c>
      <c r="CV57" s="28">
        <v>18.378761497327083</v>
      </c>
      <c r="CW57" s="28">
        <v>8.4990104932608741</v>
      </c>
      <c r="CX57" s="28">
        <v>19.336325402695213</v>
      </c>
      <c r="CY57" s="28">
        <v>28.463813064397957</v>
      </c>
      <c r="CZ57" s="28">
        <v>0</v>
      </c>
      <c r="DA57" s="28">
        <v>0</v>
      </c>
      <c r="DB57" s="28">
        <v>0.58546711498412574</v>
      </c>
      <c r="DC57" s="28">
        <v>7.141055912851181</v>
      </c>
      <c r="DD57" s="28"/>
      <c r="DE57" s="3">
        <v>201.2</v>
      </c>
      <c r="DF57" s="3">
        <v>224.2</v>
      </c>
      <c r="DG57" s="35">
        <v>242.5</v>
      </c>
      <c r="DH57" s="3">
        <v>240</v>
      </c>
      <c r="DI57" s="1">
        <v>0.17030927835051546</v>
      </c>
      <c r="DJ57" s="1">
        <v>4.8000000000000001E-2</v>
      </c>
      <c r="DK57" s="28"/>
      <c r="DL57" t="s">
        <v>298</v>
      </c>
      <c r="DM57">
        <v>86</v>
      </c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</row>
    <row r="58" spans="1:151" x14ac:dyDescent="0.3">
      <c r="A58" t="s">
        <v>165</v>
      </c>
      <c r="B58" t="s">
        <v>385</v>
      </c>
      <c r="C58" t="s">
        <v>44</v>
      </c>
      <c r="D58" s="2"/>
      <c r="E58" s="2"/>
      <c r="F58" s="2"/>
      <c r="H58" s="2">
        <v>748031</v>
      </c>
      <c r="I58" s="12">
        <v>6.9000000000000006E-2</v>
      </c>
      <c r="K58" s="2">
        <v>145320</v>
      </c>
      <c r="L58" s="2">
        <v>170821</v>
      </c>
      <c r="M58" s="2">
        <f>Table11132[[#This Row],[Sum of Biden]]+Table11132[[#This Row],[Sum of Trump]]</f>
        <v>316141</v>
      </c>
      <c r="N58" s="2">
        <v>324832</v>
      </c>
      <c r="O58" s="1">
        <f>Table11132[[#This Row],[Total with Other]]/Table11132[[#This Row],[Sum of Population]]</f>
        <v>0.43424938271274854</v>
      </c>
      <c r="P58" s="1">
        <f>Table11132[[#This Row],[Total with Other]]/(Table11132[[#This Row],[18+]]*Table11132[[#This Row],[Sum of Population]])</f>
        <v>0.56735844508797728</v>
      </c>
      <c r="Q58" s="1">
        <f>Table11132[[#This Row],[Sum of Biden]]/Table11132[[#This Row],[2 Party Vote]]</f>
        <v>0.4596683125567389</v>
      </c>
      <c r="R58" s="1">
        <f>Table11132[[#This Row],[Sum of Trump]]/Table11132[[#This Row],[2 Party Vote]]</f>
        <v>0.5403316874432611</v>
      </c>
      <c r="S58" s="1">
        <f>Table11132[[#This Row],[Trump %]]-Table11132[[#This Row],[Biden %]]</f>
        <v>8.0663374886522199E-2</v>
      </c>
      <c r="T58" s="1">
        <v>-0.2762</v>
      </c>
      <c r="V58" s="1">
        <v>0.62716919485957134</v>
      </c>
      <c r="W58" s="1">
        <v>7.0566594165215074E-2</v>
      </c>
      <c r="X58" s="1">
        <v>0.22949182587352662</v>
      </c>
      <c r="Y58" s="1">
        <v>1.8249243681077387E-2</v>
      </c>
      <c r="Z58" s="1">
        <v>3.5827392180270605E-3</v>
      </c>
      <c r="AA58" s="1">
        <v>5.200319238106442E-4</v>
      </c>
      <c r="AB58" s="1">
        <v>3.2351600401587634E-3</v>
      </c>
      <c r="AC58" s="1">
        <v>4.7185210238613107E-2</v>
      </c>
      <c r="AD5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1.4941514912726206</v>
      </c>
      <c r="AE5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1.4949955296603079</v>
      </c>
      <c r="AF58" s="4"/>
      <c r="AG58" s="1">
        <v>6.1315640661951179E-2</v>
      </c>
      <c r="AH58" s="1">
        <v>0.12002176380390653</v>
      </c>
      <c r="AI58" s="1">
        <v>5.3274530066267305E-2</v>
      </c>
      <c r="AJ58" s="1">
        <f>SUM(Table11132[[#This Row],[0 to 5]:[14 to 17]])</f>
        <v>0.23461193453212503</v>
      </c>
      <c r="AK58" s="1">
        <v>0.76538806546787497</v>
      </c>
      <c r="AL58" s="1">
        <v>9.1787639817066405E-2</v>
      </c>
      <c r="AM58" s="1">
        <v>0.26942599972461034</v>
      </c>
      <c r="AN58" s="1">
        <v>0.24683736369214646</v>
      </c>
      <c r="AO58" s="1">
        <v>0.15733706223405181</v>
      </c>
      <c r="AP58" s="38">
        <v>37.6</v>
      </c>
      <c r="AR58" s="2">
        <v>43691</v>
      </c>
      <c r="AS58" s="2">
        <v>145751</v>
      </c>
      <c r="AT58" s="2">
        <v>152435</v>
      </c>
      <c r="AU58" s="2">
        <v>156141</v>
      </c>
      <c r="AV58" s="2">
        <f>SUM(Table11132[[#This Row],[Sum of Less than a high school diploma]:[Sum of Bachelor''s degree or higher]])</f>
        <v>498018</v>
      </c>
      <c r="AW58" s="1">
        <f>Table11132[[#This Row],[Sum of Less than a high school diploma]]/Table11132[[#This Row],[Sum]]</f>
        <v>8.7729760771699014E-2</v>
      </c>
      <c r="AX58" s="1">
        <f>Table11132[[#This Row],[Sum of High school diploma only]]/Table11132[[#This Row],[Sum]]</f>
        <v>0.2926621126144035</v>
      </c>
      <c r="AY58" s="1">
        <f>Table11132[[#This Row],[Sum of Some college or associate''s degree]]/Table11132[[#This Row],[Sum]]</f>
        <v>0.30608331425771762</v>
      </c>
      <c r="AZ58" s="1">
        <f>Table11132[[#This Row],[Sum of Bachelor''s degree or higher]]/Table11132[[#This Row],[Sum]]</f>
        <v>0.3135248123561799</v>
      </c>
      <c r="BA5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2.8454031781983784</v>
      </c>
      <c r="BB58" s="4"/>
      <c r="BC58" s="2">
        <v>345486</v>
      </c>
      <c r="BD58" s="8">
        <v>0.46186053786540932</v>
      </c>
      <c r="BE58" s="7">
        <v>1.9000000000000001</v>
      </c>
      <c r="BF58" s="7">
        <v>23.2</v>
      </c>
      <c r="BG58" s="4">
        <v>92.3</v>
      </c>
      <c r="BH58" s="4">
        <v>82.7</v>
      </c>
      <c r="BI58" s="4">
        <v>9.6</v>
      </c>
      <c r="BJ58" s="4">
        <v>0.4</v>
      </c>
      <c r="BK58" s="4">
        <v>1.3</v>
      </c>
      <c r="BL58" s="4">
        <v>0.2</v>
      </c>
      <c r="BM58" s="4">
        <v>1.1000000000000001</v>
      </c>
      <c r="BN58" s="7">
        <v>4.7</v>
      </c>
      <c r="BO58" s="7">
        <v>23.2</v>
      </c>
      <c r="BP58" s="4"/>
      <c r="BQ58" s="2">
        <v>33189898</v>
      </c>
      <c r="BR58" s="4">
        <v>44.36968253989474</v>
      </c>
      <c r="BS58" s="2">
        <v>49837</v>
      </c>
      <c r="BT58" s="4">
        <v>92.248999999999995</v>
      </c>
      <c r="BU58" s="4"/>
      <c r="BV58" s="4">
        <v>71.099999999999994</v>
      </c>
      <c r="BW58" s="4">
        <v>52.5</v>
      </c>
      <c r="BX58" s="4">
        <v>61.8</v>
      </c>
      <c r="BY58" s="4">
        <v>51.85</v>
      </c>
      <c r="BZ58" s="4">
        <v>3.8</v>
      </c>
      <c r="CA58" s="4">
        <v>16550.3</v>
      </c>
      <c r="CB58" s="4"/>
      <c r="CC58" s="14">
        <v>163</v>
      </c>
      <c r="CD58" s="32">
        <v>82</v>
      </c>
      <c r="CE58" s="4"/>
      <c r="CF58" s="2">
        <v>1245</v>
      </c>
      <c r="CG58" s="2">
        <v>406604</v>
      </c>
      <c r="CH58" s="4">
        <v>166.43695247924217</v>
      </c>
      <c r="CI58" s="8">
        <v>0.54356570783831148</v>
      </c>
      <c r="CJ58" s="8"/>
      <c r="CK58" s="3">
        <v>18.0766597606187</v>
      </c>
      <c r="CL58" s="3">
        <v>0</v>
      </c>
      <c r="CM58" s="3">
        <v>0</v>
      </c>
      <c r="CN58" s="28">
        <v>0</v>
      </c>
      <c r="CO58" s="28">
        <v>7.4043464783467146</v>
      </c>
      <c r="CP58" s="28">
        <v>10.231191317269415</v>
      </c>
      <c r="CQ58" s="28">
        <v>20.353397175078801</v>
      </c>
      <c r="CR58" s="28">
        <v>20.525701856824785</v>
      </c>
      <c r="CS58" s="28">
        <v>2.9922449230370329</v>
      </c>
      <c r="CT58" s="28">
        <v>15.509260616378898</v>
      </c>
      <c r="CU58" s="28">
        <v>11.920784582288004</v>
      </c>
      <c r="CV58" s="28">
        <v>23.550078626090272</v>
      </c>
      <c r="CW58" s="28">
        <v>13.063370697904414</v>
      </c>
      <c r="CX58" s="28">
        <v>18.810221309344929</v>
      </c>
      <c r="CY58" s="28">
        <v>38.72638722652345</v>
      </c>
      <c r="CZ58" s="28">
        <v>0</v>
      </c>
      <c r="DA58" s="28">
        <v>0</v>
      </c>
      <c r="DB58" s="28">
        <v>2.7003917266862913</v>
      </c>
      <c r="DC58" s="28">
        <v>7.4043464783467146</v>
      </c>
      <c r="DD58" s="28"/>
      <c r="DE58" s="3">
        <v>166.9</v>
      </c>
      <c r="DF58" s="3">
        <v>184.6</v>
      </c>
      <c r="DG58" s="35">
        <v>205.6</v>
      </c>
      <c r="DH58" s="3">
        <v>204.8</v>
      </c>
      <c r="DI58" s="1">
        <v>0.1882295719844358</v>
      </c>
      <c r="DJ58" s="1">
        <v>6.9000000000000006E-2</v>
      </c>
      <c r="DK58" s="28"/>
      <c r="DL58" t="s">
        <v>298</v>
      </c>
      <c r="DM58">
        <v>85</v>
      </c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</row>
    <row r="59" spans="1:151" x14ac:dyDescent="0.3">
      <c r="A59" t="s">
        <v>164</v>
      </c>
      <c r="B59" t="s">
        <v>386</v>
      </c>
      <c r="C59" t="s">
        <v>12</v>
      </c>
      <c r="D59" s="2"/>
      <c r="E59" s="2"/>
      <c r="F59" s="2"/>
      <c r="H59" s="2">
        <v>13200998</v>
      </c>
      <c r="I59" s="12">
        <v>2.9000000000000001E-2</v>
      </c>
      <c r="K59" s="2">
        <v>3842894</v>
      </c>
      <c r="L59" s="2">
        <v>1822028</v>
      </c>
      <c r="M59" s="2">
        <f>Table11132[[#This Row],[Sum of Biden]]+Table11132[[#This Row],[Sum of Trump]]</f>
        <v>5664922</v>
      </c>
      <c r="N59" s="2">
        <v>5785168</v>
      </c>
      <c r="O59" s="1">
        <f>Table11132[[#This Row],[Total with Other]]/Table11132[[#This Row],[Sum of Population]]</f>
        <v>0.4382371696442951</v>
      </c>
      <c r="P59" s="1">
        <f>Table11132[[#This Row],[Total with Other]]/(Table11132[[#This Row],[18+]]*Table11132[[#This Row],[Sum of Population]])</f>
        <v>0.55891325299901151</v>
      </c>
      <c r="Q59" s="1">
        <f>Table11132[[#This Row],[Sum of Biden]]/Table11132[[#This Row],[2 Party Vote]]</f>
        <v>0.67836662181756435</v>
      </c>
      <c r="R59" s="1">
        <f>Table11132[[#This Row],[Sum of Trump]]/Table11132[[#This Row],[2 Party Vote]]</f>
        <v>0.3216333781824357</v>
      </c>
      <c r="S59" s="1">
        <f>Table11132[[#This Row],[Trump %]]-Table11132[[#This Row],[Biden %]]</f>
        <v>-0.35673324363512865</v>
      </c>
      <c r="T59" s="1">
        <v>0.29160000000000003</v>
      </c>
      <c r="V59" s="1">
        <v>0.28499845238973598</v>
      </c>
      <c r="W59" s="1">
        <v>0.44629936312390928</v>
      </c>
      <c r="X59" s="1">
        <v>6.1358466988632225E-2</v>
      </c>
      <c r="Y59" s="1">
        <v>0.16463611311811424</v>
      </c>
      <c r="Z59" s="1">
        <v>1.7991821527433001E-3</v>
      </c>
      <c r="AA59" s="1">
        <v>2.138929193080705E-3</v>
      </c>
      <c r="AB59" s="1">
        <v>5.5678366135651263E-3</v>
      </c>
      <c r="AC59" s="1">
        <v>3.320165642021914E-2</v>
      </c>
      <c r="AD5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1.6460117799660521</v>
      </c>
      <c r="AE5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1.6443432418192439</v>
      </c>
      <c r="AF59" s="4"/>
      <c r="AG59" s="1">
        <v>5.6011674268869674E-2</v>
      </c>
      <c r="AH59" s="1">
        <v>0.10975352015052195</v>
      </c>
      <c r="AI59" s="1">
        <v>5.0146814657497867E-2</v>
      </c>
      <c r="AJ59" s="1">
        <f>SUM(Table11132[[#This Row],[0 to 5]:[14 to 17]])</f>
        <v>0.21591200907688951</v>
      </c>
      <c r="AK59" s="1">
        <v>0.78408799092311054</v>
      </c>
      <c r="AL59" s="1">
        <v>9.0271281004663431E-2</v>
      </c>
      <c r="AM59" s="1">
        <v>0.29348462896517369</v>
      </c>
      <c r="AN59" s="1">
        <v>0.25782990043631548</v>
      </c>
      <c r="AO59" s="1">
        <v>0.14250218051695787</v>
      </c>
      <c r="AP59" s="38">
        <v>37.6</v>
      </c>
      <c r="AR59" s="2">
        <v>1700601</v>
      </c>
      <c r="AS59" s="2">
        <v>1783211</v>
      </c>
      <c r="AT59" s="2">
        <v>2390134</v>
      </c>
      <c r="AU59" s="2">
        <v>3218089</v>
      </c>
      <c r="AV59" s="2">
        <f>SUM(Table11132[[#This Row],[Sum of Less than a high school diploma]:[Sum of Bachelor''s degree or higher]])</f>
        <v>9092035</v>
      </c>
      <c r="AW59" s="1">
        <f>Table11132[[#This Row],[Sum of Less than a high school diploma]]/Table11132[[#This Row],[Sum]]</f>
        <v>0.18704294473129504</v>
      </c>
      <c r="AX59" s="1">
        <f>Table11132[[#This Row],[Sum of High school diploma only]]/Table11132[[#This Row],[Sum]]</f>
        <v>0.19612891943332819</v>
      </c>
      <c r="AY59" s="1">
        <f>Table11132[[#This Row],[Sum of Some college or associate''s degree]]/Table11132[[#This Row],[Sum]]</f>
        <v>0.26288218204175412</v>
      </c>
      <c r="AZ59" s="1">
        <f>Table11132[[#This Row],[Sum of Bachelor''s degree or higher]]/Table11132[[#This Row],[Sum]]</f>
        <v>0.35394595379362265</v>
      </c>
      <c r="BA5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2.783731144897704</v>
      </c>
      <c r="BB59" s="4"/>
      <c r="BC59" s="2">
        <v>6339312</v>
      </c>
      <c r="BD59" s="8">
        <v>0.48021460195660964</v>
      </c>
      <c r="BE59" s="7">
        <v>7.5</v>
      </c>
      <c r="BF59" s="7">
        <v>30.8</v>
      </c>
      <c r="BG59" s="4">
        <v>82.6</v>
      </c>
      <c r="BH59" s="4">
        <v>73.099999999999994</v>
      </c>
      <c r="BI59" s="4">
        <v>9.5</v>
      </c>
      <c r="BJ59" s="4">
        <v>4.5</v>
      </c>
      <c r="BK59" s="4">
        <v>2.4</v>
      </c>
      <c r="BL59" s="4">
        <v>0.6</v>
      </c>
      <c r="BM59" s="4">
        <v>1.6</v>
      </c>
      <c r="BN59" s="7">
        <v>8.3000000000000007</v>
      </c>
      <c r="BO59" s="7">
        <v>30.8</v>
      </c>
      <c r="BP59" s="4"/>
      <c r="BQ59" s="2">
        <v>880234370</v>
      </c>
      <c r="BR59" s="4">
        <v>66.679380604405821</v>
      </c>
      <c r="BS59" s="2">
        <v>69805</v>
      </c>
      <c r="BT59" s="4">
        <v>111.895</v>
      </c>
      <c r="BU59" s="4"/>
      <c r="BV59" s="4">
        <v>70.599999999999994</v>
      </c>
      <c r="BW59" s="4">
        <v>56.6</v>
      </c>
      <c r="BX59" s="4">
        <v>63.6</v>
      </c>
      <c r="BY59" s="4">
        <v>12.23</v>
      </c>
      <c r="BZ59" s="4">
        <v>-1</v>
      </c>
      <c r="CA59" s="4">
        <v>20247.91</v>
      </c>
      <c r="CB59" s="4"/>
      <c r="CC59" s="14">
        <v>16</v>
      </c>
      <c r="CD59" s="32">
        <v>12</v>
      </c>
      <c r="CE59" s="4"/>
      <c r="CF59" s="2">
        <v>7144</v>
      </c>
      <c r="CG59" s="2">
        <v>6689928</v>
      </c>
      <c r="CH59" s="4">
        <v>54.117120538916822</v>
      </c>
      <c r="CI59" s="8">
        <v>0.50677441205581575</v>
      </c>
      <c r="CJ59" s="8"/>
      <c r="CK59" s="3">
        <v>85.292510930775578</v>
      </c>
      <c r="CL59" s="3">
        <v>5.8952508773999952</v>
      </c>
      <c r="CM59" s="3">
        <v>2.6596009346428011</v>
      </c>
      <c r="CN59" s="28">
        <v>0</v>
      </c>
      <c r="CO59" s="28">
        <v>0.80689597055309303</v>
      </c>
      <c r="CP59" s="28">
        <v>85.284227621036237</v>
      </c>
      <c r="CQ59" s="28">
        <v>9.7653811268134163</v>
      </c>
      <c r="CR59" s="28">
        <v>15.077606706868458</v>
      </c>
      <c r="CS59" s="28">
        <v>0</v>
      </c>
      <c r="CT59" s="28">
        <v>17.119193122786399</v>
      </c>
      <c r="CU59" s="28">
        <v>7.2128540906674976</v>
      </c>
      <c r="CV59" s="28">
        <v>28.504968929498304</v>
      </c>
      <c r="CW59" s="28">
        <v>19.820128804080728</v>
      </c>
      <c r="CX59" s="28">
        <v>17.768625340099998</v>
      </c>
      <c r="CY59" s="28">
        <v>31.970925476698916</v>
      </c>
      <c r="CZ59" s="28">
        <v>22.831619449107528</v>
      </c>
      <c r="DA59" s="28">
        <v>0</v>
      </c>
      <c r="DB59" s="28">
        <v>77.001625118321144</v>
      </c>
      <c r="DC59" s="28">
        <v>0.80689597055309303</v>
      </c>
      <c r="DD59" s="28"/>
      <c r="DE59" s="3">
        <v>673.1</v>
      </c>
      <c r="DF59" s="3">
        <v>801.3</v>
      </c>
      <c r="DG59" s="35">
        <v>849.4</v>
      </c>
      <c r="DH59" s="3">
        <v>829.1</v>
      </c>
      <c r="DI59" s="1">
        <v>0.20755827643042146</v>
      </c>
      <c r="DJ59" s="1">
        <v>-1.2999999999999999E-2</v>
      </c>
      <c r="DK59" s="28"/>
      <c r="DL59" t="s">
        <v>296</v>
      </c>
      <c r="DM59">
        <v>11</v>
      </c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</row>
    <row r="60" spans="1:151" x14ac:dyDescent="0.3">
      <c r="A60" t="s">
        <v>132</v>
      </c>
      <c r="B60" t="s">
        <v>387</v>
      </c>
      <c r="C60" t="s">
        <v>35</v>
      </c>
      <c r="D60" s="2" t="s">
        <v>14</v>
      </c>
      <c r="E60" s="2"/>
      <c r="F60" s="2"/>
      <c r="H60" s="2">
        <v>1285439</v>
      </c>
      <c r="I60" s="12">
        <v>6.88E-2</v>
      </c>
      <c r="K60" s="2">
        <v>314895</v>
      </c>
      <c r="L60" s="2">
        <v>314390</v>
      </c>
      <c r="M60" s="2">
        <f>Table11132[[#This Row],[Sum of Biden]]+Table11132[[#This Row],[Sum of Trump]]</f>
        <v>629285</v>
      </c>
      <c r="N60" s="2">
        <v>641742</v>
      </c>
      <c r="O60" s="1">
        <f>Table11132[[#This Row],[Total with Other]]/Table11132[[#This Row],[Sum of Population]]</f>
        <v>0.49923955940344117</v>
      </c>
      <c r="P60" s="1">
        <f>Table11132[[#This Row],[Total with Other]]/(Table11132[[#This Row],[18+]]*Table11132[[#This Row],[Sum of Population]])</f>
        <v>0.643749210036895</v>
      </c>
      <c r="Q60" s="1">
        <f>Table11132[[#This Row],[Sum of Biden]]/Table11132[[#This Row],[2 Party Vote]]</f>
        <v>0.50040124903660499</v>
      </c>
      <c r="R60" s="1">
        <f>Table11132[[#This Row],[Sum of Trump]]/Table11132[[#This Row],[2 Party Vote]]</f>
        <v>0.49959875096339496</v>
      </c>
      <c r="S60" s="1">
        <f>Table11132[[#This Row],[Trump %]]-Table11132[[#This Row],[Biden %]]</f>
        <v>-8.0249807321003397E-4</v>
      </c>
      <c r="T60" s="1">
        <v>-0.25940000000000002</v>
      </c>
      <c r="V60" s="1">
        <v>0.71472936483178118</v>
      </c>
      <c r="W60" s="1">
        <v>6.4541374580979721E-2</v>
      </c>
      <c r="X60" s="1">
        <v>0.14584978361478063</v>
      </c>
      <c r="Y60" s="1">
        <v>2.4580707447027825E-2</v>
      </c>
      <c r="Z60" s="1">
        <v>1.9098533652705419E-3</v>
      </c>
      <c r="AA60" s="1">
        <v>6.2857903019902155E-4</v>
      </c>
      <c r="AB60" s="1">
        <v>4.1161035257215629E-3</v>
      </c>
      <c r="AC60" s="1">
        <v>4.3644233604239482E-2</v>
      </c>
      <c r="AD6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1.4128166050154336</v>
      </c>
      <c r="AE6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1.411217948925473</v>
      </c>
      <c r="AF60" s="4"/>
      <c r="AG60" s="1">
        <v>5.9357153470526412E-2</v>
      </c>
      <c r="AH60" s="1">
        <v>0.11320723892771263</v>
      </c>
      <c r="AI60" s="1">
        <v>5.1916893761586508E-2</v>
      </c>
      <c r="AJ60" s="1">
        <f>SUM(Table11132[[#This Row],[0 to 5]:[14 to 17]])</f>
        <v>0.22448128615982554</v>
      </c>
      <c r="AK60" s="1">
        <v>0.77551871384017446</v>
      </c>
      <c r="AL60" s="1">
        <v>8.2008558943676049E-2</v>
      </c>
      <c r="AM60" s="1">
        <v>0.26755373067100036</v>
      </c>
      <c r="AN60" s="1">
        <v>0.26289306610426477</v>
      </c>
      <c r="AO60" s="1">
        <v>0.16306335812123329</v>
      </c>
      <c r="AP60" s="38">
        <v>39.200000000000003</v>
      </c>
      <c r="AR60" s="2">
        <v>83490</v>
      </c>
      <c r="AS60" s="2">
        <v>255954</v>
      </c>
      <c r="AT60" s="2">
        <v>271541</v>
      </c>
      <c r="AU60" s="2">
        <v>262588</v>
      </c>
      <c r="AV60" s="2">
        <f>SUM(Table11132[[#This Row],[Sum of Less than a high school diploma]:[Sum of Bachelor''s degree or higher]])</f>
        <v>873573</v>
      </c>
      <c r="AW60" s="1">
        <f>Table11132[[#This Row],[Sum of Less than a high school diploma]]/Table11132[[#This Row],[Sum]]</f>
        <v>9.5573008781177984E-2</v>
      </c>
      <c r="AX60" s="1">
        <f>Table11132[[#This Row],[Sum of High school diploma only]]/Table11132[[#This Row],[Sum]]</f>
        <v>0.29299669289229407</v>
      </c>
      <c r="AY60" s="1">
        <f>Table11132[[#This Row],[Sum of Some college or associate''s degree]]/Table11132[[#This Row],[Sum]]</f>
        <v>0.3108395062576339</v>
      </c>
      <c r="AZ60" s="1">
        <f>Table11132[[#This Row],[Sum of Bachelor''s degree or higher]]/Table11132[[#This Row],[Sum]]</f>
        <v>0.30059079206889405</v>
      </c>
      <c r="BA6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2.8164480816142441</v>
      </c>
      <c r="BB60" s="4"/>
      <c r="BC60" s="2">
        <v>614438</v>
      </c>
      <c r="BD60" s="8">
        <v>0.47799856702651777</v>
      </c>
      <c r="BE60" s="7">
        <v>3.4000000000000004</v>
      </c>
      <c r="BF60" s="7">
        <v>24.2</v>
      </c>
      <c r="BG60" s="4">
        <v>88.8</v>
      </c>
      <c r="BH60" s="4">
        <v>80.5</v>
      </c>
      <c r="BI60" s="4">
        <v>8.3000000000000007</v>
      </c>
      <c r="BJ60" s="4">
        <v>1.7</v>
      </c>
      <c r="BK60" s="4">
        <v>1.5</v>
      </c>
      <c r="BL60" s="4">
        <v>0.2</v>
      </c>
      <c r="BM60" s="4">
        <v>1.2</v>
      </c>
      <c r="BN60" s="7">
        <v>6.6</v>
      </c>
      <c r="BO60" s="7">
        <v>24.2</v>
      </c>
      <c r="BP60" s="4"/>
      <c r="BQ60" s="2">
        <v>63665502</v>
      </c>
      <c r="BR60" s="4">
        <v>49.528217208284488</v>
      </c>
      <c r="BS60" s="2">
        <v>55676</v>
      </c>
      <c r="BT60" s="4">
        <v>91.91</v>
      </c>
      <c r="BU60" s="4"/>
      <c r="BV60" s="4">
        <v>68.2</v>
      </c>
      <c r="BW60" s="4">
        <v>49.6</v>
      </c>
      <c r="BX60" s="4">
        <v>58.9</v>
      </c>
      <c r="BY60" s="4">
        <v>48.34</v>
      </c>
      <c r="BZ60" s="4">
        <v>13.4</v>
      </c>
      <c r="CA60" s="4">
        <v>15135.82</v>
      </c>
      <c r="CB60" s="4"/>
      <c r="CC60" s="14">
        <v>91</v>
      </c>
      <c r="CD60" s="32">
        <v>56</v>
      </c>
      <c r="CE60" s="4"/>
      <c r="CF60" s="2">
        <v>1480</v>
      </c>
      <c r="CG60" s="2">
        <v>593522</v>
      </c>
      <c r="CH60" s="4">
        <v>115.13576295724651</v>
      </c>
      <c r="CI60" s="8">
        <v>0.46172708312101934</v>
      </c>
      <c r="CJ60" s="8"/>
      <c r="CK60" s="3">
        <v>20.190365425815134</v>
      </c>
      <c r="CL60" s="3">
        <v>0</v>
      </c>
      <c r="CM60" s="3">
        <v>0</v>
      </c>
      <c r="CN60" s="28">
        <v>30.537812956162444</v>
      </c>
      <c r="CO60" s="28">
        <v>2.786506292823038</v>
      </c>
      <c r="CP60" s="28">
        <v>8.5854608238116175</v>
      </c>
      <c r="CQ60" s="28">
        <v>15.927007479919816</v>
      </c>
      <c r="CR60" s="28">
        <v>14.281896840392475</v>
      </c>
      <c r="CS60" s="28">
        <v>3.0873629427116143</v>
      </c>
      <c r="CT60" s="28">
        <v>25.83072801264446</v>
      </c>
      <c r="CU60" s="28">
        <v>9.8881458460622547</v>
      </c>
      <c r="CV60" s="28">
        <v>29.105221536325317</v>
      </c>
      <c r="CW60" s="28">
        <v>18.262536160710802</v>
      </c>
      <c r="CX60" s="28">
        <v>20.042091409053349</v>
      </c>
      <c r="CY60" s="28">
        <v>45.77421875249442</v>
      </c>
      <c r="CZ60" s="28">
        <v>0</v>
      </c>
      <c r="DA60" s="28">
        <v>0</v>
      </c>
      <c r="DB60" s="28">
        <v>0.70738455618692886</v>
      </c>
      <c r="DC60" s="28">
        <v>2.786506292823038</v>
      </c>
      <c r="DD60" s="28"/>
      <c r="DE60" s="3">
        <v>212.1</v>
      </c>
      <c r="DF60" s="3">
        <v>235.6</v>
      </c>
      <c r="DG60" s="35">
        <v>254.2</v>
      </c>
      <c r="DH60" s="3">
        <v>251.2</v>
      </c>
      <c r="DI60" s="1">
        <v>0.16561762391817469</v>
      </c>
      <c r="DJ60" s="1">
        <v>3.7999999999999999E-2</v>
      </c>
      <c r="DK60" s="28"/>
      <c r="DL60" t="s">
        <v>298</v>
      </c>
      <c r="DM60">
        <v>78</v>
      </c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</row>
    <row r="61" spans="1:151" x14ac:dyDescent="0.3">
      <c r="A61" t="s">
        <v>68</v>
      </c>
      <c r="B61" t="s">
        <v>388</v>
      </c>
      <c r="C61" t="s">
        <v>15</v>
      </c>
      <c r="D61" s="2"/>
      <c r="E61" s="2"/>
      <c r="F61" s="2"/>
      <c r="H61" s="2">
        <v>680796</v>
      </c>
      <c r="I61" s="12">
        <v>0.1245</v>
      </c>
      <c r="K61" s="2">
        <v>295274</v>
      </c>
      <c r="L61" s="2">
        <v>111805</v>
      </c>
      <c r="M61" s="2">
        <f>Table11132[[#This Row],[Sum of Biden]]+Table11132[[#This Row],[Sum of Trump]]</f>
        <v>407079</v>
      </c>
      <c r="N61" s="2">
        <v>414058</v>
      </c>
      <c r="O61" s="1">
        <f>Table11132[[#This Row],[Total with Other]]/Table11132[[#This Row],[Sum of Population]]</f>
        <v>0.60819687542229983</v>
      </c>
      <c r="P61" s="1">
        <f>Table11132[[#This Row],[Total with Other]]/(Table11132[[#This Row],[18+]]*Table11132[[#This Row],[Sum of Population]])</f>
        <v>0.76546003434844256</v>
      </c>
      <c r="Q61" s="1">
        <f>Table11132[[#This Row],[Sum of Biden]]/Table11132[[#This Row],[2 Party Vote]]</f>
        <v>0.72534815109597894</v>
      </c>
      <c r="R61" s="1">
        <f>Table11132[[#This Row],[Sum of Trump]]/Table11132[[#This Row],[2 Party Vote]]</f>
        <v>0.27465184890402111</v>
      </c>
      <c r="S61" s="1">
        <f>Table11132[[#This Row],[Trump %]]-Table11132[[#This Row],[Biden %]]</f>
        <v>-0.45069630219195783</v>
      </c>
      <c r="T61" s="1">
        <v>6.3E-3</v>
      </c>
      <c r="V61" s="1">
        <v>0.78719763335859783</v>
      </c>
      <c r="W61" s="1">
        <v>6.7638470261282377E-2</v>
      </c>
      <c r="X61" s="1">
        <v>4.5421829740480264E-2</v>
      </c>
      <c r="Y61" s="1">
        <v>5.3343439150641311E-2</v>
      </c>
      <c r="Z61" s="1">
        <v>2.3795674475173179E-3</v>
      </c>
      <c r="AA61" s="1">
        <v>3.5252851074330638E-4</v>
      </c>
      <c r="AB61" s="1">
        <v>3.4533105364896385E-3</v>
      </c>
      <c r="AC61" s="1">
        <v>4.0213220994247907E-2</v>
      </c>
      <c r="AD6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1.3244334054836804</v>
      </c>
      <c r="AE6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1.3236944789342018</v>
      </c>
      <c r="AF61" s="4"/>
      <c r="AG61" s="1">
        <v>5.3246493810186896E-2</v>
      </c>
      <c r="AH61" s="1">
        <v>0.10444391565167833</v>
      </c>
      <c r="AI61" s="1">
        <v>4.7758799992949429E-2</v>
      </c>
      <c r="AJ61" s="1">
        <f>SUM(Table11132[[#This Row],[0 to 5]:[14 to 17]])</f>
        <v>0.20544920945481468</v>
      </c>
      <c r="AK61" s="1">
        <v>0.79455079054518529</v>
      </c>
      <c r="AL61" s="1">
        <v>0.12149160688370672</v>
      </c>
      <c r="AM61" s="1">
        <v>0.28373257187175011</v>
      </c>
      <c r="AN61" s="1">
        <v>0.23951080793659188</v>
      </c>
      <c r="AO61" s="1">
        <v>0.14981580385313661</v>
      </c>
      <c r="AP61" s="38">
        <v>36.700000000000003</v>
      </c>
      <c r="AR61" s="2">
        <v>19174</v>
      </c>
      <c r="AS61" s="2">
        <v>90142</v>
      </c>
      <c r="AT61" s="2">
        <v>124739</v>
      </c>
      <c r="AU61" s="2">
        <v>208108</v>
      </c>
      <c r="AV61" s="2">
        <f>SUM(Table11132[[#This Row],[Sum of Less than a high school diploma]:[Sum of Bachelor''s degree or higher]])</f>
        <v>442163</v>
      </c>
      <c r="AW61" s="1">
        <f>Table11132[[#This Row],[Sum of Less than a high school diploma]]/Table11132[[#This Row],[Sum]]</f>
        <v>4.3364098759959564E-2</v>
      </c>
      <c r="AX61" s="1">
        <f>Table11132[[#This Row],[Sum of High school diploma only]]/Table11132[[#This Row],[Sum]]</f>
        <v>0.20386599511944689</v>
      </c>
      <c r="AY61" s="1">
        <f>Table11132[[#This Row],[Sum of Some college or associate''s degree]]/Table11132[[#This Row],[Sum]]</f>
        <v>0.28211089575563764</v>
      </c>
      <c r="AZ61" s="1">
        <f>Table11132[[#This Row],[Sum of Bachelor''s degree or higher]]/Table11132[[#This Row],[Sum]]</f>
        <v>0.47065901036495589</v>
      </c>
      <c r="BA6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3.1800648177255901</v>
      </c>
      <c r="BB61" s="4"/>
      <c r="BC61" s="2">
        <v>367963</v>
      </c>
      <c r="BD61" s="8">
        <v>0.54048936832766348</v>
      </c>
      <c r="BE61" s="7">
        <v>10.7</v>
      </c>
      <c r="BF61" s="7">
        <v>22</v>
      </c>
      <c r="BG61" s="4">
        <v>80.099999999999994</v>
      </c>
      <c r="BH61" s="4">
        <v>72.900000000000006</v>
      </c>
      <c r="BI61" s="4">
        <v>7.2</v>
      </c>
      <c r="BJ61" s="4">
        <v>3.8</v>
      </c>
      <c r="BK61" s="4">
        <v>4.9000000000000004</v>
      </c>
      <c r="BL61" s="4">
        <v>2</v>
      </c>
      <c r="BM61" s="4">
        <v>0.9</v>
      </c>
      <c r="BN61" s="7">
        <v>8.1999999999999993</v>
      </c>
      <c r="BO61" s="7">
        <v>22</v>
      </c>
      <c r="BP61" s="4"/>
      <c r="BQ61" s="2">
        <v>44966871</v>
      </c>
      <c r="BR61" s="4">
        <v>66.050433610068211</v>
      </c>
      <c r="BS61" s="2">
        <v>64280</v>
      </c>
      <c r="BT61" s="4">
        <v>97.010999999999996</v>
      </c>
      <c r="BU61" s="4"/>
      <c r="BV61" s="4">
        <v>56.5</v>
      </c>
      <c r="BW61" s="4">
        <v>37.6</v>
      </c>
      <c r="BX61" s="4">
        <v>47</v>
      </c>
      <c r="BY61" s="4">
        <v>37.130000000000003</v>
      </c>
      <c r="BZ61" s="4">
        <v>51.8</v>
      </c>
      <c r="CA61" s="4">
        <v>14343.43</v>
      </c>
      <c r="CB61" s="4"/>
      <c r="CC61" s="14">
        <v>29</v>
      </c>
      <c r="CD61" s="32">
        <v>19</v>
      </c>
      <c r="CE61" s="4"/>
      <c r="CF61" s="2">
        <v>566</v>
      </c>
      <c r="CG61" s="2">
        <v>253906</v>
      </c>
      <c r="CH61" s="4">
        <v>83.137973783629747</v>
      </c>
      <c r="CI61" s="8">
        <v>0.37295460020329146</v>
      </c>
      <c r="CJ61" s="8"/>
      <c r="CK61" s="3">
        <v>10.413506544439731</v>
      </c>
      <c r="CL61" s="3">
        <v>0</v>
      </c>
      <c r="CM61" s="3">
        <v>0</v>
      </c>
      <c r="CN61" s="28">
        <v>27.602367109058598</v>
      </c>
      <c r="CO61" s="28">
        <v>1.9017568900739352</v>
      </c>
      <c r="CP61" s="28">
        <v>1.9498287070144333</v>
      </c>
      <c r="CQ61" s="28">
        <v>19.473457766641868</v>
      </c>
      <c r="CR61" s="28">
        <v>14.583588325559756</v>
      </c>
      <c r="CS61" s="28">
        <v>3.956008752335257</v>
      </c>
      <c r="CT61" s="28">
        <v>18.514254344737864</v>
      </c>
      <c r="CU61" s="28">
        <v>8.165719109417525</v>
      </c>
      <c r="CV61" s="28">
        <v>15.597825488404528</v>
      </c>
      <c r="CW61" s="28">
        <v>10.259710136150126</v>
      </c>
      <c r="CX61" s="28">
        <v>14.754771903793861</v>
      </c>
      <c r="CY61" s="28">
        <v>16.38465514969927</v>
      </c>
      <c r="CZ61" s="28">
        <v>0</v>
      </c>
      <c r="DA61" s="28">
        <v>0</v>
      </c>
      <c r="DB61" s="28">
        <v>3.8058172481228887</v>
      </c>
      <c r="DC61" s="28">
        <v>1.9017568900739352</v>
      </c>
      <c r="DD61" s="28"/>
      <c r="DE61" s="3">
        <v>326.39999999999998</v>
      </c>
      <c r="DF61" s="3">
        <v>361.5</v>
      </c>
      <c r="DG61" s="35">
        <v>392.7</v>
      </c>
      <c r="DH61" s="3">
        <v>380</v>
      </c>
      <c r="DI61" s="1">
        <v>0.16883116883116889</v>
      </c>
      <c r="DJ61" s="1">
        <v>6.5000000000000002E-2</v>
      </c>
      <c r="DK61" s="28"/>
      <c r="DL61" t="s">
        <v>297</v>
      </c>
      <c r="DM61">
        <v>53</v>
      </c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</row>
    <row r="62" spans="1:151" x14ac:dyDescent="0.3">
      <c r="A62" t="s">
        <v>176</v>
      </c>
      <c r="B62" t="s">
        <v>389</v>
      </c>
      <c r="C62" t="s">
        <v>16</v>
      </c>
      <c r="D62" s="2"/>
      <c r="E62" s="2"/>
      <c r="F62" s="2"/>
      <c r="H62" s="2">
        <v>870781</v>
      </c>
      <c r="I62" s="12">
        <v>0.1239</v>
      </c>
      <c r="K62" s="2">
        <v>128199</v>
      </c>
      <c r="L62" s="2">
        <v>90527</v>
      </c>
      <c r="M62" s="2">
        <f>Table11132[[#This Row],[Sum of Biden]]+Table11132[[#This Row],[Sum of Trump]]</f>
        <v>218726</v>
      </c>
      <c r="N62" s="2">
        <v>220884</v>
      </c>
      <c r="O62" s="1">
        <f>Table11132[[#This Row],[Total with Other]]/Table11132[[#This Row],[Sum of Population]]</f>
        <v>0.25366194255501673</v>
      </c>
      <c r="P62" s="1">
        <f>Table11132[[#This Row],[Total with Other]]/(Table11132[[#This Row],[18+]]*Table11132[[#This Row],[Sum of Population]])</f>
        <v>0.37455106574194968</v>
      </c>
      <c r="Q62" s="1">
        <f>Table11132[[#This Row],[Sum of Biden]]/Table11132[[#This Row],[2 Party Vote]]</f>
        <v>0.58611687682305713</v>
      </c>
      <c r="R62" s="1">
        <f>Table11132[[#This Row],[Sum of Trump]]/Table11132[[#This Row],[2 Party Vote]]</f>
        <v>0.41388312317694287</v>
      </c>
      <c r="S62" s="1">
        <f>Table11132[[#This Row],[Trump %]]-Table11132[[#This Row],[Biden %]]</f>
        <v>-0.17223375364611426</v>
      </c>
      <c r="T62" s="1">
        <v>-5.5800000000000002E-2</v>
      </c>
      <c r="V62" s="1">
        <v>6.1253059035509504E-2</v>
      </c>
      <c r="W62" s="1">
        <v>0.91871664632094641</v>
      </c>
      <c r="X62" s="1">
        <v>3.8631986687812435E-3</v>
      </c>
      <c r="Y62" s="1">
        <v>9.8807851802003022E-3</v>
      </c>
      <c r="Z62" s="1">
        <v>7.2923042647921813E-4</v>
      </c>
      <c r="AA62" s="1">
        <v>8.9574761047840965E-5</v>
      </c>
      <c r="AB62" s="1">
        <v>2.1991752231617363E-3</v>
      </c>
      <c r="AC62" s="1">
        <v>3.2683303838737868E-3</v>
      </c>
      <c r="AD6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1.1458085903039208</v>
      </c>
      <c r="AE6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1.1444228440959712</v>
      </c>
      <c r="AF62" s="4"/>
      <c r="AG62" s="1">
        <v>8.3527316282739295E-2</v>
      </c>
      <c r="AH62" s="1">
        <v>0.16592920608051853</v>
      </c>
      <c r="AI62" s="1">
        <v>7.3300864396444107E-2</v>
      </c>
      <c r="AJ62" s="1">
        <f>SUM(Table11132[[#This Row],[0 to 5]:[14 to 17]])</f>
        <v>0.32275738675970195</v>
      </c>
      <c r="AK62" s="1">
        <v>0.67724261324029811</v>
      </c>
      <c r="AL62" s="1">
        <v>0.10930302797144173</v>
      </c>
      <c r="AM62" s="1">
        <v>0.25910188669711443</v>
      </c>
      <c r="AN62" s="1">
        <v>0.19745722518061373</v>
      </c>
      <c r="AO62" s="1">
        <v>0.11138047339112819</v>
      </c>
      <c r="AP62" s="38">
        <v>29.8</v>
      </c>
      <c r="AR62" s="2">
        <v>160593</v>
      </c>
      <c r="AS62" s="2">
        <v>115900</v>
      </c>
      <c r="AT62" s="2">
        <v>115385</v>
      </c>
      <c r="AU62" s="2">
        <v>93736</v>
      </c>
      <c r="AV62" s="2">
        <f>SUM(Table11132[[#This Row],[Sum of Less than a high school diploma]:[Sum of Bachelor''s degree or higher]])</f>
        <v>485614</v>
      </c>
      <c r="AW62" s="1">
        <f>Table11132[[#This Row],[Sum of Less than a high school diploma]]/Table11132[[#This Row],[Sum]]</f>
        <v>0.33070092707376642</v>
      </c>
      <c r="AX62" s="1">
        <f>Table11132[[#This Row],[Sum of High school diploma only]]/Table11132[[#This Row],[Sum]]</f>
        <v>0.23866692475917087</v>
      </c>
      <c r="AY62" s="1">
        <f>Table11132[[#This Row],[Sum of Some college or associate''s degree]]/Table11132[[#This Row],[Sum]]</f>
        <v>0.23760641167676386</v>
      </c>
      <c r="AZ62" s="1">
        <f>Table11132[[#This Row],[Sum of Bachelor''s degree or higher]]/Table11132[[#This Row],[Sum]]</f>
        <v>0.19302573649029889</v>
      </c>
      <c r="BA6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2.2929569575835953</v>
      </c>
      <c r="BB62" s="4"/>
      <c r="BC62" s="2">
        <v>323105</v>
      </c>
      <c r="BD62" s="8">
        <v>0.37105196369695709</v>
      </c>
      <c r="BE62" s="7">
        <v>1.5</v>
      </c>
      <c r="BF62" s="7">
        <v>22.9</v>
      </c>
      <c r="BG62" s="4">
        <v>88.4</v>
      </c>
      <c r="BH62" s="4">
        <v>79.400000000000006</v>
      </c>
      <c r="BI62" s="4">
        <v>9</v>
      </c>
      <c r="BJ62" s="4">
        <v>0.2</v>
      </c>
      <c r="BK62" s="4">
        <v>1.2</v>
      </c>
      <c r="BL62" s="4">
        <v>0.1</v>
      </c>
      <c r="BM62" s="4">
        <v>3.7</v>
      </c>
      <c r="BN62" s="7">
        <v>6.3</v>
      </c>
      <c r="BO62" s="7">
        <v>22.9</v>
      </c>
      <c r="BP62" s="4"/>
      <c r="BQ62" s="2">
        <v>19817948</v>
      </c>
      <c r="BR62" s="4">
        <v>22.758819955878689</v>
      </c>
      <c r="BS62" s="2">
        <v>31153</v>
      </c>
      <c r="BT62" s="4">
        <v>88.488</v>
      </c>
      <c r="BU62" s="4"/>
      <c r="BV62" s="4">
        <v>86.3</v>
      </c>
      <c r="BW62" s="4">
        <v>64.7</v>
      </c>
      <c r="BX62" s="4">
        <v>75.5</v>
      </c>
      <c r="BY62" s="4">
        <v>18.68</v>
      </c>
      <c r="BZ62" s="4">
        <v>0.1</v>
      </c>
      <c r="CA62" s="4">
        <v>18781.09</v>
      </c>
      <c r="CB62" s="4"/>
      <c r="CC62" s="14">
        <v>379</v>
      </c>
      <c r="CD62" s="32">
        <v>117</v>
      </c>
      <c r="CE62" s="4"/>
      <c r="CF62" s="2">
        <v>594</v>
      </c>
      <c r="CG62" s="2">
        <v>535060</v>
      </c>
      <c r="CH62" s="4">
        <v>68.214625721048108</v>
      </c>
      <c r="CI62" s="8">
        <v>0.61445989290074088</v>
      </c>
      <c r="CJ62" s="8"/>
      <c r="CK62" s="3">
        <v>38.0612587290113</v>
      </c>
      <c r="CL62" s="3">
        <v>0</v>
      </c>
      <c r="CM62" s="3">
        <v>0</v>
      </c>
      <c r="CN62" s="28">
        <v>47.210309445150799</v>
      </c>
      <c r="CO62" s="28">
        <v>32.621620701886798</v>
      </c>
      <c r="CP62" s="28">
        <v>3.2248129707694502</v>
      </c>
      <c r="CQ62" s="28">
        <v>57.528229706120399</v>
      </c>
      <c r="CR62" s="28">
        <v>39.5785671159556</v>
      </c>
      <c r="CS62" s="28">
        <v>45.255938321050103</v>
      </c>
      <c r="CT62" s="28">
        <v>74.4197069967354</v>
      </c>
      <c r="CU62" s="28">
        <v>0</v>
      </c>
      <c r="CV62" s="28">
        <v>34.204009400855298</v>
      </c>
      <c r="CW62" s="28">
        <v>42.016133725699802</v>
      </c>
      <c r="CX62" s="28">
        <v>21.001113535737201</v>
      </c>
      <c r="CY62" s="28">
        <v>46.7971851280141</v>
      </c>
      <c r="CZ62" s="28">
        <v>0</v>
      </c>
      <c r="DA62" s="28">
        <v>0</v>
      </c>
      <c r="DB62" s="28">
        <v>18.842312293418601</v>
      </c>
      <c r="DC62" s="28">
        <v>32.621620701886798</v>
      </c>
      <c r="DD62" s="28"/>
      <c r="DE62" s="3"/>
      <c r="DF62" s="3"/>
      <c r="DG62" s="35"/>
      <c r="DH62" s="3"/>
      <c r="DI62" s="3"/>
      <c r="DJ62" s="1"/>
      <c r="DK62" s="28"/>
      <c r="DL62" t="s">
        <v>298</v>
      </c>
      <c r="DM62">
        <v>117</v>
      </c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</row>
    <row r="63" spans="1:151" x14ac:dyDescent="0.3">
      <c r="A63" t="s">
        <v>168</v>
      </c>
      <c r="B63" t="s">
        <v>390</v>
      </c>
      <c r="C63" t="s">
        <v>38</v>
      </c>
      <c r="D63" s="2" t="s">
        <v>43</v>
      </c>
      <c r="E63" s="2" t="s">
        <v>44</v>
      </c>
      <c r="F63" s="2"/>
      <c r="H63" s="2">
        <v>1337779</v>
      </c>
      <c r="I63" s="12">
        <v>1.6500000000000001E-2</v>
      </c>
      <c r="K63" s="2">
        <v>311568</v>
      </c>
      <c r="L63" s="2">
        <v>236569</v>
      </c>
      <c r="M63" s="2">
        <f>Table11132[[#This Row],[Sum of Biden]]+Table11132[[#This Row],[Sum of Trump]]</f>
        <v>548137</v>
      </c>
      <c r="N63" s="2">
        <v>557458</v>
      </c>
      <c r="O63" s="1">
        <f>Table11132[[#This Row],[Total with Other]]/Table11132[[#This Row],[Sum of Population]]</f>
        <v>0.41670410434010402</v>
      </c>
      <c r="P63" s="1">
        <f>Table11132[[#This Row],[Total with Other]]/(Table11132[[#This Row],[18+]]*Table11132[[#This Row],[Sum of Population]])</f>
        <v>0.55480437069496602</v>
      </c>
      <c r="Q63" s="1">
        <f>Table11132[[#This Row],[Sum of Biden]]/Table11132[[#This Row],[2 Party Vote]]</f>
        <v>0.56841264136520619</v>
      </c>
      <c r="R63" s="1">
        <f>Table11132[[#This Row],[Sum of Trump]]/Table11132[[#This Row],[2 Party Vote]]</f>
        <v>0.43158735863479386</v>
      </c>
      <c r="S63" s="1">
        <f>Table11132[[#This Row],[Trump %]]-Table11132[[#This Row],[Biden %]]</f>
        <v>-0.13682528273041233</v>
      </c>
      <c r="T63" s="1">
        <v>-0.2321</v>
      </c>
      <c r="V63" s="1">
        <v>0.4132169812801666</v>
      </c>
      <c r="W63" s="1">
        <v>7.0974353760972483E-2</v>
      </c>
      <c r="X63" s="1">
        <v>0.45543770682601536</v>
      </c>
      <c r="Y63" s="1">
        <v>2.4018167425262318E-2</v>
      </c>
      <c r="Z63" s="1">
        <v>1.7439352837800564E-3</v>
      </c>
      <c r="AA63" s="1">
        <v>3.6478371988198349E-4</v>
      </c>
      <c r="AB63" s="1">
        <v>3.6530697521787977E-3</v>
      </c>
      <c r="AC63" s="1">
        <v>3.0591001951742403E-2</v>
      </c>
      <c r="AD6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1.5798580150905288</v>
      </c>
      <c r="AE6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1.5782971450459615</v>
      </c>
      <c r="AF63" s="4"/>
      <c r="AG63" s="1">
        <v>6.5918212200968926E-2</v>
      </c>
      <c r="AH63" s="1">
        <v>0.12708078090626329</v>
      </c>
      <c r="AI63" s="1">
        <v>5.591805522436815E-2</v>
      </c>
      <c r="AJ63" s="1">
        <f>SUM(Table11132[[#This Row],[0 to 5]:[14 to 17]])</f>
        <v>0.24891704833160039</v>
      </c>
      <c r="AK63" s="1">
        <v>0.75108295166839967</v>
      </c>
      <c r="AL63" s="1">
        <v>8.8279902734308136E-2</v>
      </c>
      <c r="AM63" s="1">
        <v>0.26876487072976929</v>
      </c>
      <c r="AN63" s="1">
        <v>0.25072377425568798</v>
      </c>
      <c r="AO63" s="1">
        <v>0.14331440394863426</v>
      </c>
      <c r="AP63" s="38">
        <v>36.6</v>
      </c>
      <c r="AR63" s="2">
        <v>100149</v>
      </c>
      <c r="AS63" s="2">
        <v>257748</v>
      </c>
      <c r="AT63" s="2">
        <v>273424</v>
      </c>
      <c r="AU63" s="2">
        <v>255775</v>
      </c>
      <c r="AV63" s="2">
        <f>SUM(Table11132[[#This Row],[Sum of Less than a high school diploma]:[Sum of Bachelor''s degree or higher]])</f>
        <v>887096</v>
      </c>
      <c r="AW63" s="1">
        <f>Table11132[[#This Row],[Sum of Less than a high school diploma]]/Table11132[[#This Row],[Sum]]</f>
        <v>0.11289533489047408</v>
      </c>
      <c r="AX63" s="1">
        <f>Table11132[[#This Row],[Sum of High school diploma only]]/Table11132[[#This Row],[Sum]]</f>
        <v>0.29055254448222062</v>
      </c>
      <c r="AY63" s="1">
        <f>Table11132[[#This Row],[Sum of Some college or associate''s degree]]/Table11132[[#This Row],[Sum]]</f>
        <v>0.30822368717703608</v>
      </c>
      <c r="AZ63" s="1">
        <f>Table11132[[#This Row],[Sum of Bachelor''s degree or higher]]/Table11132[[#This Row],[Sum]]</f>
        <v>0.28832843345026921</v>
      </c>
      <c r="BA6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2.7719852191871004</v>
      </c>
      <c r="BB63" s="4"/>
      <c r="BC63" s="2">
        <v>610435</v>
      </c>
      <c r="BD63" s="8">
        <v>0.45630481566835779</v>
      </c>
      <c r="BE63" s="7">
        <v>1.7000000000000002</v>
      </c>
      <c r="BF63" s="7">
        <v>24.4</v>
      </c>
      <c r="BG63" s="4">
        <v>93.2</v>
      </c>
      <c r="BH63" s="4">
        <v>83.8</v>
      </c>
      <c r="BI63" s="4">
        <v>9.4</v>
      </c>
      <c r="BJ63" s="4">
        <v>0.7</v>
      </c>
      <c r="BK63" s="4">
        <v>0.9</v>
      </c>
      <c r="BL63" s="4">
        <v>0.1</v>
      </c>
      <c r="BM63" s="4">
        <v>1</v>
      </c>
      <c r="BN63" s="7">
        <v>4.0999999999999996</v>
      </c>
      <c r="BO63" s="7">
        <v>24.4</v>
      </c>
      <c r="BP63" s="4"/>
      <c r="BQ63" s="2">
        <v>65803718</v>
      </c>
      <c r="BR63" s="4">
        <v>49.188780807592288</v>
      </c>
      <c r="BS63" s="2">
        <v>51155</v>
      </c>
      <c r="BT63" s="4">
        <v>92.718999999999994</v>
      </c>
      <c r="BU63" s="4"/>
      <c r="BV63" s="4">
        <v>72.099999999999994</v>
      </c>
      <c r="BW63" s="4">
        <v>50.2</v>
      </c>
      <c r="BX63" s="4">
        <v>61.1</v>
      </c>
      <c r="BY63" s="4">
        <v>57.18</v>
      </c>
      <c r="BZ63" s="4">
        <v>2.8</v>
      </c>
      <c r="CA63" s="4">
        <v>16290.12</v>
      </c>
      <c r="CB63" s="4"/>
      <c r="CC63" s="14">
        <v>196</v>
      </c>
      <c r="CD63" s="32">
        <v>95</v>
      </c>
      <c r="CE63" s="4"/>
      <c r="CF63" s="2">
        <v>2193</v>
      </c>
      <c r="CG63" s="2">
        <v>861155</v>
      </c>
      <c r="CH63" s="4">
        <v>163.92842166007986</v>
      </c>
      <c r="CI63" s="8">
        <v>0.64371992683395385</v>
      </c>
      <c r="CJ63" s="8"/>
      <c r="CK63" s="3">
        <v>32.987443003149799</v>
      </c>
      <c r="CL63" s="3">
        <v>0</v>
      </c>
      <c r="CM63" s="3">
        <v>0</v>
      </c>
      <c r="CN63" s="28">
        <v>0</v>
      </c>
      <c r="CO63" s="28">
        <v>7.837937306274827</v>
      </c>
      <c r="CP63" s="28">
        <v>22.242507970835295</v>
      </c>
      <c r="CQ63" s="28">
        <v>15.088934364914028</v>
      </c>
      <c r="CR63" s="28">
        <v>45.343913074073903</v>
      </c>
      <c r="CS63" s="28">
        <v>6.9082144838989965</v>
      </c>
      <c r="CT63" s="28">
        <v>51.832437769452753</v>
      </c>
      <c r="CU63" s="28">
        <v>7.470535054851088</v>
      </c>
      <c r="CV63" s="28">
        <v>22.891609889949894</v>
      </c>
      <c r="CW63" s="28">
        <v>39.036211173077419</v>
      </c>
      <c r="CX63" s="28">
        <v>17.41739655879211</v>
      </c>
      <c r="CY63" s="28">
        <v>48.376330620468174</v>
      </c>
      <c r="CZ63" s="28">
        <v>0</v>
      </c>
      <c r="DA63" s="28">
        <v>0</v>
      </c>
      <c r="DB63" s="28">
        <v>2.7001870400252268</v>
      </c>
      <c r="DC63" s="28">
        <v>7.837937306274827</v>
      </c>
      <c r="DD63" s="28"/>
      <c r="DE63" s="3">
        <v>221.2</v>
      </c>
      <c r="DF63" s="3">
        <v>248.7</v>
      </c>
      <c r="DG63" s="35">
        <v>271.60000000000002</v>
      </c>
      <c r="DH63" s="3">
        <v>254</v>
      </c>
      <c r="DI63" s="1">
        <v>0.18556701030927847</v>
      </c>
      <c r="DJ63" s="1">
        <v>-2.5999999999999999E-2</v>
      </c>
      <c r="DK63" s="28"/>
      <c r="DL63" t="s">
        <v>297</v>
      </c>
      <c r="DM63">
        <v>51</v>
      </c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</row>
    <row r="64" spans="1:151" x14ac:dyDescent="0.3">
      <c r="A64" t="s">
        <v>151</v>
      </c>
      <c r="B64" t="s">
        <v>391</v>
      </c>
      <c r="C64" t="s">
        <v>20</v>
      </c>
      <c r="D64" s="2"/>
      <c r="E64" s="2"/>
      <c r="F64" s="2"/>
      <c r="H64" s="2">
        <v>6138333</v>
      </c>
      <c r="I64" s="12">
        <v>0.1031</v>
      </c>
      <c r="K64" s="2">
        <v>1670188</v>
      </c>
      <c r="L64" s="2">
        <v>1200953</v>
      </c>
      <c r="M64" s="2">
        <f>Table11132[[#This Row],[Sum of Biden]]+Table11132[[#This Row],[Sum of Trump]]</f>
        <v>2871141</v>
      </c>
      <c r="N64" s="2">
        <v>2887646</v>
      </c>
      <c r="O64" s="1">
        <f>Table11132[[#This Row],[Total with Other]]/Table11132[[#This Row],[Sum of Population]]</f>
        <v>0.47042837200262677</v>
      </c>
      <c r="P64" s="1">
        <f>Table11132[[#This Row],[Total with Other]]/(Table11132[[#This Row],[18+]]*Table11132[[#This Row],[Sum of Population]])</f>
        <v>0.59084833961084349</v>
      </c>
      <c r="Q64" s="1">
        <f>Table11132[[#This Row],[Sum of Biden]]/Table11132[[#This Row],[2 Party Vote]]</f>
        <v>0.58171577083814419</v>
      </c>
      <c r="R64" s="1">
        <f>Table11132[[#This Row],[Sum of Trump]]/Table11132[[#This Row],[2 Party Vote]]</f>
        <v>0.41828422916185587</v>
      </c>
      <c r="S64" s="1">
        <f>Table11132[[#This Row],[Trump %]]-Table11132[[#This Row],[Biden %]]</f>
        <v>-0.16343154167628832</v>
      </c>
      <c r="T64" s="1">
        <v>-3.3599999999999998E-2</v>
      </c>
      <c r="V64" s="1">
        <v>0.29087799570339373</v>
      </c>
      <c r="W64" s="1">
        <v>0.45868707351002302</v>
      </c>
      <c r="X64" s="1">
        <v>0.18768906802547206</v>
      </c>
      <c r="Y64" s="1">
        <v>2.5913875965999238E-2</v>
      </c>
      <c r="Z64" s="1">
        <v>9.8430632551215445E-4</v>
      </c>
      <c r="AA64" s="1">
        <v>2.5658432020550206E-4</v>
      </c>
      <c r="AB64" s="1">
        <v>7.6278038353409629E-3</v>
      </c>
      <c r="AC64" s="1">
        <v>2.7963292314053343E-2</v>
      </c>
      <c r="AD6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1.6322625546320269</v>
      </c>
      <c r="AE6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1.6258164233565973</v>
      </c>
      <c r="AF64" s="4"/>
      <c r="AG64" s="1">
        <v>5.5162533541272527E-2</v>
      </c>
      <c r="AH64" s="1">
        <v>0.10194021731958823</v>
      </c>
      <c r="AI64" s="1">
        <v>4.6705840168658169E-2</v>
      </c>
      <c r="AJ64" s="1">
        <f>SUM(Table11132[[#This Row],[0 to 5]:[14 to 17]])</f>
        <v>0.20380859102951893</v>
      </c>
      <c r="AK64" s="1">
        <v>0.79619140897048102</v>
      </c>
      <c r="AL64" s="1">
        <v>7.7630685725261245E-2</v>
      </c>
      <c r="AM64" s="1">
        <v>0.26288717148450563</v>
      </c>
      <c r="AN64" s="1">
        <v>0.27147712579294736</v>
      </c>
      <c r="AO64" s="1">
        <v>0.18419642596776681</v>
      </c>
      <c r="AP64" s="38">
        <v>41.6</v>
      </c>
      <c r="AR64" s="2">
        <v>618152</v>
      </c>
      <c r="AS64" s="2">
        <v>1148497</v>
      </c>
      <c r="AT64" s="2">
        <v>1175331</v>
      </c>
      <c r="AU64" s="2">
        <v>1450825</v>
      </c>
      <c r="AV64" s="2">
        <f>SUM(Table11132[[#This Row],[Sum of Less than a high school diploma]:[Sum of Bachelor''s degree or higher]])</f>
        <v>4392805</v>
      </c>
      <c r="AW64" s="1">
        <f>Table11132[[#This Row],[Sum of Less than a high school diploma]]/Table11132[[#This Row],[Sum]]</f>
        <v>0.1407191987807335</v>
      </c>
      <c r="AX64" s="1">
        <f>Table11132[[#This Row],[Sum of High school diploma only]]/Table11132[[#This Row],[Sum]]</f>
        <v>0.26144957492991378</v>
      </c>
      <c r="AY64" s="1">
        <f>Table11132[[#This Row],[Sum of Some college or associate''s degree]]/Table11132[[#This Row],[Sum]]</f>
        <v>0.26755820028432858</v>
      </c>
      <c r="AZ64" s="1">
        <f>Table11132[[#This Row],[Sum of Bachelor''s degree or higher]]/Table11132[[#This Row],[Sum]]</f>
        <v>0.33027302600502412</v>
      </c>
      <c r="BA6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2.7873850535136429</v>
      </c>
      <c r="BB64" s="4"/>
      <c r="BC64" s="2">
        <v>2928088</v>
      </c>
      <c r="BD64" s="8">
        <v>0.4770168057027861</v>
      </c>
      <c r="BE64" s="7">
        <v>5</v>
      </c>
      <c r="BF64" s="7">
        <v>29.9</v>
      </c>
      <c r="BG64" s="4">
        <v>85.9</v>
      </c>
      <c r="BH64" s="4">
        <v>76.7</v>
      </c>
      <c r="BI64" s="4">
        <v>9.1999999999999993</v>
      </c>
      <c r="BJ64" s="4">
        <v>3</v>
      </c>
      <c r="BK64" s="4">
        <v>1.5</v>
      </c>
      <c r="BL64" s="4">
        <v>0.5</v>
      </c>
      <c r="BM64" s="4">
        <v>1.9</v>
      </c>
      <c r="BN64" s="7">
        <v>7.1</v>
      </c>
      <c r="BO64" s="7">
        <v>29.9</v>
      </c>
      <c r="BP64" s="4"/>
      <c r="BQ64" s="2">
        <v>311361739</v>
      </c>
      <c r="BR64" s="4">
        <v>50.724152469408224</v>
      </c>
      <c r="BS64" s="2">
        <v>64190</v>
      </c>
      <c r="BT64" s="4">
        <v>109.983</v>
      </c>
      <c r="BU64" s="4"/>
      <c r="BV64" s="4">
        <v>84.2</v>
      </c>
      <c r="BW64" s="4">
        <v>70.7</v>
      </c>
      <c r="BX64" s="4">
        <v>77.400000000000006</v>
      </c>
      <c r="BY64" s="4">
        <v>67.41</v>
      </c>
      <c r="BZ64" s="4">
        <v>0</v>
      </c>
      <c r="CA64" s="4">
        <v>19744.21</v>
      </c>
      <c r="CB64" s="4"/>
      <c r="CC64" s="14">
        <v>39</v>
      </c>
      <c r="CD64" s="32">
        <v>26</v>
      </c>
      <c r="CE64" s="4"/>
      <c r="CF64" s="2">
        <v>3828</v>
      </c>
      <c r="CG64" s="2">
        <v>2839658</v>
      </c>
      <c r="CH64" s="4">
        <v>62.362208110899161</v>
      </c>
      <c r="CI64" s="8">
        <v>0.46261061431499401</v>
      </c>
      <c r="CJ64" s="8"/>
      <c r="CK64" s="3">
        <v>51.091859569207948</v>
      </c>
      <c r="CL64" s="3">
        <v>0</v>
      </c>
      <c r="CM64" s="3">
        <v>66.038841767578731</v>
      </c>
      <c r="CN64" s="28">
        <v>49.515240572758522</v>
      </c>
      <c r="CO64" s="28">
        <v>28.389135543891548</v>
      </c>
      <c r="CP64" s="28">
        <v>5.8090155447201228</v>
      </c>
      <c r="CQ64" s="28">
        <v>7.9887243070862279</v>
      </c>
      <c r="CR64" s="28">
        <v>0</v>
      </c>
      <c r="CS64" s="28">
        <v>54.819579871928383</v>
      </c>
      <c r="CT64" s="28">
        <v>0</v>
      </c>
      <c r="CU64" s="28">
        <v>9.1813614539158941</v>
      </c>
      <c r="CV64" s="28">
        <v>84.679160449092052</v>
      </c>
      <c r="CW64" s="28">
        <v>48.955372165348315</v>
      </c>
      <c r="CX64" s="28">
        <v>17.603892723379925</v>
      </c>
      <c r="CY64" s="28">
        <v>57.947659378427169</v>
      </c>
      <c r="CZ64" s="28">
        <v>0</v>
      </c>
      <c r="DA64" s="28">
        <v>0</v>
      </c>
      <c r="DB64" s="28">
        <v>47.245829968732089</v>
      </c>
      <c r="DC64" s="28">
        <v>28.389135543891548</v>
      </c>
      <c r="DD64" s="28"/>
      <c r="DE64" s="3">
        <v>398</v>
      </c>
      <c r="DF64" s="3">
        <v>480</v>
      </c>
      <c r="DG64" s="35">
        <v>557.5</v>
      </c>
      <c r="DH64" s="3">
        <v>550</v>
      </c>
      <c r="DI64" s="1">
        <v>0.28609865470852014</v>
      </c>
      <c r="DJ64" s="1">
        <v>0.1</v>
      </c>
      <c r="DK64" s="28"/>
      <c r="DL64" t="s">
        <v>297</v>
      </c>
      <c r="DM64">
        <v>25</v>
      </c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</row>
    <row r="65" spans="1:151" x14ac:dyDescent="0.3">
      <c r="A65" t="s">
        <v>102</v>
      </c>
      <c r="B65" t="s">
        <v>392</v>
      </c>
      <c r="C65" t="s">
        <v>15</v>
      </c>
      <c r="D65" s="2"/>
      <c r="E65" s="2"/>
      <c r="F65" s="2"/>
      <c r="H65" s="2">
        <v>1574731</v>
      </c>
      <c r="I65" s="12">
        <v>1.21E-2</v>
      </c>
      <c r="K65" s="2">
        <v>474343</v>
      </c>
      <c r="L65" s="2">
        <v>388155</v>
      </c>
      <c r="M65" s="2">
        <f>Table11132[[#This Row],[Sum of Biden]]+Table11132[[#This Row],[Sum of Trump]]</f>
        <v>862498</v>
      </c>
      <c r="N65" s="2">
        <v>876523</v>
      </c>
      <c r="O65" s="1">
        <f>Table11132[[#This Row],[Total with Other]]/Table11132[[#This Row],[Sum of Population]]</f>
        <v>0.55661760643563885</v>
      </c>
      <c r="P65" s="1">
        <f>Table11132[[#This Row],[Total with Other]]/(Table11132[[#This Row],[18+]]*Table11132[[#This Row],[Sum of Population]])</f>
        <v>0.72343658437946201</v>
      </c>
      <c r="Q65" s="1">
        <f>Table11132[[#This Row],[Sum of Biden]]/Table11132[[#This Row],[2 Party Vote]]</f>
        <v>0.54996417382996832</v>
      </c>
      <c r="R65" s="1">
        <f>Table11132[[#This Row],[Sum of Trump]]/Table11132[[#This Row],[2 Party Vote]]</f>
        <v>0.45003582617003168</v>
      </c>
      <c r="S65" s="1">
        <f>Table11132[[#This Row],[Trump %]]-Table11132[[#This Row],[Biden %]]</f>
        <v>-9.9928347659936634E-2</v>
      </c>
      <c r="T65" s="1">
        <v>6.3E-3</v>
      </c>
      <c r="V65" s="1">
        <v>0.64119332127201412</v>
      </c>
      <c r="W65" s="1">
        <v>0.1160687126880718</v>
      </c>
      <c r="X65" s="1">
        <v>0.15889634483603865</v>
      </c>
      <c r="Y65" s="1">
        <v>4.1804600277761728E-2</v>
      </c>
      <c r="Z65" s="1">
        <v>3.2538890769280597E-3</v>
      </c>
      <c r="AA65" s="1">
        <v>2.6988736488962244E-4</v>
      </c>
      <c r="AB65" s="1">
        <v>3.883202908941273E-3</v>
      </c>
      <c r="AC65" s="1">
        <v>3.4630041575354778E-2</v>
      </c>
      <c r="AD6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1.5063628656390184</v>
      </c>
      <c r="AE6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1.5059776992737479</v>
      </c>
      <c r="AF65" s="4"/>
      <c r="AG65" s="1">
        <v>6.0715766692851031E-2</v>
      </c>
      <c r="AH65" s="1">
        <v>0.11662817331976065</v>
      </c>
      <c r="AI65" s="1">
        <v>5.3248459578175575E-2</v>
      </c>
      <c r="AJ65" s="1">
        <f>SUM(Table11132[[#This Row],[0 to 5]:[14 to 17]])</f>
        <v>0.23059239959078726</v>
      </c>
      <c r="AK65" s="1">
        <v>0.76940760040921274</v>
      </c>
      <c r="AL65" s="1">
        <v>8.6784981053906987E-2</v>
      </c>
      <c r="AM65" s="1">
        <v>0.26782098021820872</v>
      </c>
      <c r="AN65" s="1">
        <v>0.2552181928215041</v>
      </c>
      <c r="AO65" s="1">
        <v>0.15958344631559296</v>
      </c>
      <c r="AP65" s="38">
        <v>38.299999999999997</v>
      </c>
      <c r="AR65" s="2">
        <v>88483</v>
      </c>
      <c r="AS65" s="2">
        <v>286387</v>
      </c>
      <c r="AT65" s="2">
        <v>311043</v>
      </c>
      <c r="AU65" s="2">
        <v>387663</v>
      </c>
      <c r="AV65" s="2">
        <f>SUM(Table11132[[#This Row],[Sum of Less than a high school diploma]:[Sum of Bachelor''s degree or higher]])</f>
        <v>1073576</v>
      </c>
      <c r="AW65" s="1">
        <f>Table11132[[#This Row],[Sum of Less than a high school diploma]]/Table11132[[#This Row],[Sum]]</f>
        <v>8.2418943791589983E-2</v>
      </c>
      <c r="AX65" s="1">
        <f>Table11132[[#This Row],[Sum of High school diploma only]]/Table11132[[#This Row],[Sum]]</f>
        <v>0.26675987540705082</v>
      </c>
      <c r="AY65" s="1">
        <f>Table11132[[#This Row],[Sum of Some college or associate''s degree]]/Table11132[[#This Row],[Sum]]</f>
        <v>0.28972611161203304</v>
      </c>
      <c r="AZ65" s="1">
        <f>Table11132[[#This Row],[Sum of Bachelor''s degree or higher]]/Table11132[[#This Row],[Sum]]</f>
        <v>0.36109506918932616</v>
      </c>
      <c r="BA6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2.929497306199095</v>
      </c>
      <c r="BB65" s="4"/>
      <c r="BC65" s="2">
        <v>783346</v>
      </c>
      <c r="BD65" s="8">
        <v>0.49744750055723802</v>
      </c>
      <c r="BE65" s="7">
        <v>5.7</v>
      </c>
      <c r="BF65" s="7">
        <v>23.1</v>
      </c>
      <c r="BG65" s="4">
        <v>86.8</v>
      </c>
      <c r="BH65" s="4">
        <v>79.2</v>
      </c>
      <c r="BI65" s="4">
        <v>7.6</v>
      </c>
      <c r="BJ65" s="4">
        <v>2.9</v>
      </c>
      <c r="BK65" s="4">
        <v>2.4</v>
      </c>
      <c r="BL65" s="4">
        <v>0.4</v>
      </c>
      <c r="BM65" s="4">
        <v>0.8</v>
      </c>
      <c r="BN65" s="7">
        <v>6.7</v>
      </c>
      <c r="BO65" s="7">
        <v>23.1</v>
      </c>
      <c r="BP65" s="4"/>
      <c r="BQ65" s="2">
        <v>87950030</v>
      </c>
      <c r="BR65" s="4">
        <v>55.850827855678205</v>
      </c>
      <c r="BS65" s="2">
        <v>60499</v>
      </c>
      <c r="BT65" s="4">
        <v>95.933000000000007</v>
      </c>
      <c r="BU65" s="4"/>
      <c r="BV65" s="4">
        <v>57.4</v>
      </c>
      <c r="BW65" s="4">
        <v>41.3</v>
      </c>
      <c r="BX65" s="4">
        <v>49.3</v>
      </c>
      <c r="BY65" s="4">
        <v>34.57</v>
      </c>
      <c r="BZ65" s="4">
        <v>48.7</v>
      </c>
      <c r="CA65" s="4">
        <v>15194.73</v>
      </c>
      <c r="CB65" s="4"/>
      <c r="CC65" s="14">
        <v>52</v>
      </c>
      <c r="CD65" s="32">
        <v>31</v>
      </c>
      <c r="CE65" s="4"/>
      <c r="CF65" s="2">
        <v>1231</v>
      </c>
      <c r="CG65" s="2">
        <v>867626</v>
      </c>
      <c r="CH65" s="4">
        <v>78.172081453911815</v>
      </c>
      <c r="CI65" s="8">
        <v>0.55096775258758479</v>
      </c>
      <c r="CJ65" s="8"/>
      <c r="CK65" s="3">
        <v>16.619550602379871</v>
      </c>
      <c r="CL65" s="3">
        <v>0</v>
      </c>
      <c r="CM65" s="3">
        <v>0</v>
      </c>
      <c r="CN65" s="28">
        <v>54.422712986379857</v>
      </c>
      <c r="CO65" s="28">
        <v>1.5228875453326836</v>
      </c>
      <c r="CP65" s="28">
        <v>4.0812160396115971</v>
      </c>
      <c r="CQ65" s="28">
        <v>20.432472931325229</v>
      </c>
      <c r="CR65" s="28">
        <v>23.344483845572821</v>
      </c>
      <c r="CS65" s="28">
        <v>3.7215656660477388</v>
      </c>
      <c r="CT65" s="28">
        <v>18.923573234260196</v>
      </c>
      <c r="CU65" s="28">
        <v>7.0841447315070081</v>
      </c>
      <c r="CV65" s="28">
        <v>17.102499653699997</v>
      </c>
      <c r="CW65" s="28">
        <v>18.849769524275516</v>
      </c>
      <c r="CX65" s="28">
        <v>22.094933679077279</v>
      </c>
      <c r="CY65" s="28">
        <v>30.287940023582422</v>
      </c>
      <c r="CZ65" s="28">
        <v>0</v>
      </c>
      <c r="DA65" s="28">
        <v>0</v>
      </c>
      <c r="DB65" s="28">
        <v>2.3688272044714669</v>
      </c>
      <c r="DC65" s="28">
        <v>1.5228875453326836</v>
      </c>
      <c r="DD65" s="28"/>
      <c r="DE65" s="3">
        <v>291.3</v>
      </c>
      <c r="DF65" s="3">
        <v>319</v>
      </c>
      <c r="DG65" s="35">
        <v>345.3</v>
      </c>
      <c r="DH65" s="3">
        <v>335</v>
      </c>
      <c r="DI65" s="1">
        <v>0.156385751520417</v>
      </c>
      <c r="DJ65" s="1">
        <v>8.1000000000000003E-2</v>
      </c>
      <c r="DK65" s="28"/>
      <c r="DL65" t="s">
        <v>297</v>
      </c>
      <c r="DM65">
        <v>54</v>
      </c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</row>
    <row r="66" spans="1:151" x14ac:dyDescent="0.3">
      <c r="A66" t="s">
        <v>97</v>
      </c>
      <c r="B66" t="s">
        <v>393</v>
      </c>
      <c r="C66" t="s">
        <v>26</v>
      </c>
      <c r="D66" s="2" t="s">
        <v>15</v>
      </c>
      <c r="E66" s="2"/>
      <c r="F66" s="2"/>
      <c r="H66" s="2">
        <v>3690261</v>
      </c>
      <c r="I66" s="12">
        <v>0.1026</v>
      </c>
      <c r="K66" s="2">
        <v>1259771</v>
      </c>
      <c r="L66" s="2">
        <v>843877</v>
      </c>
      <c r="M66" s="2">
        <f>Table11132[[#This Row],[Sum of Biden]]+Table11132[[#This Row],[Sum of Trump]]</f>
        <v>2103648</v>
      </c>
      <c r="N66" s="2">
        <v>2154823</v>
      </c>
      <c r="O66" s="1">
        <f>Table11132[[#This Row],[Total with Other]]/Table11132[[#This Row],[Sum of Population]]</f>
        <v>0.58392157085908014</v>
      </c>
      <c r="P66" s="1">
        <f>Table11132[[#This Row],[Total with Other]]/(Table11132[[#This Row],[18+]]*Table11132[[#This Row],[Sum of Population]])</f>
        <v>0.76500953056508492</v>
      </c>
      <c r="Q66" s="1">
        <f>Table11132[[#This Row],[Sum of Biden]]/Table11132[[#This Row],[2 Party Vote]]</f>
        <v>0.59885066322882918</v>
      </c>
      <c r="R66" s="1">
        <f>Table11132[[#This Row],[Sum of Trump]]/Table11132[[#This Row],[2 Party Vote]]</f>
        <v>0.40114933677117082</v>
      </c>
      <c r="S66" s="1">
        <f>Table11132[[#This Row],[Trump %]]-Table11132[[#This Row],[Biden %]]</f>
        <v>-0.19770132645765837</v>
      </c>
      <c r="T66" s="1">
        <v>7.1099999999999997E-2</v>
      </c>
      <c r="V66" s="1">
        <v>0.71763135453020799</v>
      </c>
      <c r="W66" s="1">
        <v>6.5746298161566352E-2</v>
      </c>
      <c r="X66" s="1">
        <v>9.0283857971021564E-2</v>
      </c>
      <c r="Y66" s="1">
        <v>7.1604691375488069E-2</v>
      </c>
      <c r="Z66" s="1">
        <v>5.4565246198033145E-3</v>
      </c>
      <c r="AA66" s="1">
        <v>3.175927122769907E-4</v>
      </c>
      <c r="AB66" s="1">
        <v>4.2368276932173632E-3</v>
      </c>
      <c r="AC66" s="1">
        <v>4.4722852936418318E-2</v>
      </c>
      <c r="AD6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1.4126657389807757</v>
      </c>
      <c r="AE6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1.4141552033846794</v>
      </c>
      <c r="AF66" s="4"/>
      <c r="AG66" s="1">
        <v>6.227201815806524E-2</v>
      </c>
      <c r="AH66" s="1">
        <v>0.12029935010016907</v>
      </c>
      <c r="AI66" s="1">
        <v>5.4141969904025755E-2</v>
      </c>
      <c r="AJ66" s="1">
        <f>SUM(Table11132[[#This Row],[0 to 5]:[14 to 17]])</f>
        <v>0.23671333816226006</v>
      </c>
      <c r="AK66" s="1">
        <v>0.76328666183773997</v>
      </c>
      <c r="AL66" s="1">
        <v>8.217223659789917E-2</v>
      </c>
      <c r="AM66" s="1">
        <v>0.28219955173902334</v>
      </c>
      <c r="AN66" s="1">
        <v>0.25515132940461394</v>
      </c>
      <c r="AO66" s="1">
        <v>0.14376354409620348</v>
      </c>
      <c r="AP66" s="38">
        <v>37.5</v>
      </c>
      <c r="AR66" s="2">
        <v>150672</v>
      </c>
      <c r="AS66" s="2">
        <v>510312</v>
      </c>
      <c r="AT66" s="2">
        <v>742927</v>
      </c>
      <c r="AU66" s="2">
        <v>1046013</v>
      </c>
      <c r="AV66" s="2">
        <f>SUM(Table11132[[#This Row],[Sum of Less than a high school diploma]:[Sum of Bachelor''s degree or higher]])</f>
        <v>2449924</v>
      </c>
      <c r="AW66" s="1">
        <f>Table11132[[#This Row],[Sum of Less than a high school diploma]]/Table11132[[#This Row],[Sum]]</f>
        <v>6.1500683286501948E-2</v>
      </c>
      <c r="AX66" s="1">
        <f>Table11132[[#This Row],[Sum of High school diploma only]]/Table11132[[#This Row],[Sum]]</f>
        <v>0.2082970737051435</v>
      </c>
      <c r="AY66" s="1">
        <f>Table11132[[#This Row],[Sum of Some college or associate''s degree]]/Table11132[[#This Row],[Sum]]</f>
        <v>0.30324491698517997</v>
      </c>
      <c r="AZ66" s="1">
        <f>Table11132[[#This Row],[Sum of Bachelor''s degree or higher]]/Table11132[[#This Row],[Sum]]</f>
        <v>0.4269573260231746</v>
      </c>
      <c r="BA6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3.0956588857450273</v>
      </c>
      <c r="BB66" s="4"/>
      <c r="BC66" s="2">
        <v>1923174</v>
      </c>
      <c r="BD66" s="8">
        <v>0.52114850413019564</v>
      </c>
      <c r="BE66" s="7">
        <v>7.0000000000000009</v>
      </c>
      <c r="BF66" s="7">
        <v>25.6</v>
      </c>
      <c r="BG66" s="4">
        <v>82.8</v>
      </c>
      <c r="BH66" s="4">
        <v>75</v>
      </c>
      <c r="BI66" s="4">
        <v>7.8</v>
      </c>
      <c r="BJ66" s="4">
        <v>4.2</v>
      </c>
      <c r="BK66" s="4">
        <v>2.1</v>
      </c>
      <c r="BL66" s="4">
        <v>0.7</v>
      </c>
      <c r="BM66" s="4">
        <v>0.9</v>
      </c>
      <c r="BN66" s="7">
        <v>9.1999999999999993</v>
      </c>
      <c r="BO66" s="7">
        <v>25.6</v>
      </c>
      <c r="BP66" s="4"/>
      <c r="BQ66" s="2">
        <v>235353129</v>
      </c>
      <c r="BR66" s="4">
        <v>63.776824728657402</v>
      </c>
      <c r="BS66" s="2">
        <v>67214</v>
      </c>
      <c r="BT66" s="4">
        <v>103.18899999999999</v>
      </c>
      <c r="BU66" s="4"/>
      <c r="BV66" s="4">
        <v>55.4</v>
      </c>
      <c r="BW66" s="4">
        <v>38.4</v>
      </c>
      <c r="BX66" s="4">
        <v>46.9</v>
      </c>
      <c r="BY66" s="4">
        <v>31.62</v>
      </c>
      <c r="BZ66" s="4">
        <v>51.2</v>
      </c>
      <c r="CA66" s="4">
        <v>14209.82</v>
      </c>
      <c r="CB66" s="4"/>
      <c r="CC66" s="14">
        <v>33</v>
      </c>
      <c r="CD66" s="32">
        <v>22</v>
      </c>
      <c r="CE66" s="4"/>
      <c r="CF66" s="2">
        <v>2474</v>
      </c>
      <c r="CG66" s="2">
        <v>1727186</v>
      </c>
      <c r="CH66" s="4">
        <v>67.041328513078071</v>
      </c>
      <c r="CI66" s="8">
        <v>0.46803898152461304</v>
      </c>
      <c r="CJ66" s="8"/>
      <c r="CK66" s="3">
        <v>12.712776920739357</v>
      </c>
      <c r="CL66" s="3">
        <v>0</v>
      </c>
      <c r="CM66" s="3">
        <v>0</v>
      </c>
      <c r="CN66" s="28">
        <v>29.661407469059707</v>
      </c>
      <c r="CO66" s="28">
        <v>2.0123701122136231</v>
      </c>
      <c r="CP66" s="28">
        <v>1.3174610484570415</v>
      </c>
      <c r="CQ66" s="28">
        <v>18.564782193209957</v>
      </c>
      <c r="CR66" s="28">
        <v>15.215149875475133</v>
      </c>
      <c r="CS66" s="28">
        <v>0</v>
      </c>
      <c r="CT66" s="28">
        <v>17.281485439841134</v>
      </c>
      <c r="CU66" s="28">
        <v>7.5536691155209397</v>
      </c>
      <c r="CV66" s="28">
        <v>12.012135271052875</v>
      </c>
      <c r="CW66" s="28">
        <v>8.1312637498343747</v>
      </c>
      <c r="CX66" s="28">
        <v>25.794917048464161</v>
      </c>
      <c r="CY66" s="28">
        <v>22.563751827541349</v>
      </c>
      <c r="CZ66" s="28">
        <v>0</v>
      </c>
      <c r="DA66" s="28">
        <v>0</v>
      </c>
      <c r="DB66" s="28">
        <v>6.8384028973403348</v>
      </c>
      <c r="DC66" s="28">
        <v>2.0123701122136231</v>
      </c>
      <c r="DD66" s="28"/>
      <c r="DE66" s="3">
        <v>315.2</v>
      </c>
      <c r="DF66" s="3">
        <v>354.8</v>
      </c>
      <c r="DG66" s="35">
        <v>375.4</v>
      </c>
      <c r="DH66" s="3">
        <v>365.6</v>
      </c>
      <c r="DI66" s="1">
        <v>0.16036228023441657</v>
      </c>
      <c r="DJ66" s="1">
        <v>3.9E-2</v>
      </c>
      <c r="DK66" s="28"/>
      <c r="DL66" t="s">
        <v>297</v>
      </c>
      <c r="DM66">
        <v>26</v>
      </c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</row>
    <row r="67" spans="1:151" x14ac:dyDescent="0.3">
      <c r="A67" t="s">
        <v>75</v>
      </c>
      <c r="B67" t="s">
        <v>394</v>
      </c>
      <c r="C67" t="s">
        <v>12</v>
      </c>
      <c r="D67" s="2"/>
      <c r="E67" s="2"/>
      <c r="F67" s="2"/>
      <c r="H67" s="2">
        <v>552878</v>
      </c>
      <c r="I67" s="12">
        <v>7.4700000000000003E-2</v>
      </c>
      <c r="K67" s="2">
        <v>105841</v>
      </c>
      <c r="L67" s="2">
        <v>104145</v>
      </c>
      <c r="M67" s="2">
        <f>Table11132[[#This Row],[Sum of Biden]]+Table11132[[#This Row],[Sum of Trump]]</f>
        <v>209986</v>
      </c>
      <c r="N67" s="2">
        <v>214876</v>
      </c>
      <c r="O67" s="1">
        <f>Table11132[[#This Row],[Total with Other]]/Table11132[[#This Row],[Sum of Population]]</f>
        <v>0.3886499372375099</v>
      </c>
      <c r="P67" s="1">
        <f>Table11132[[#This Row],[Total with Other]]/(Table11132[[#This Row],[18+]]*Table11132[[#This Row],[Sum of Population]])</f>
        <v>0.53440175882333918</v>
      </c>
      <c r="Q67" s="1">
        <f>Table11132[[#This Row],[Sum of Biden]]/Table11132[[#This Row],[2 Party Vote]]</f>
        <v>0.5040383644623927</v>
      </c>
      <c r="R67" s="1">
        <f>Table11132[[#This Row],[Sum of Trump]]/Table11132[[#This Row],[2 Party Vote]]</f>
        <v>0.49596163553760725</v>
      </c>
      <c r="S67" s="1">
        <f>Table11132[[#This Row],[Trump %]]-Table11132[[#This Row],[Biden %]]</f>
        <v>-8.0767289247854479E-3</v>
      </c>
      <c r="T67" s="1">
        <v>0.29160000000000003</v>
      </c>
      <c r="V67" s="1">
        <v>0.37604679513382699</v>
      </c>
      <c r="W67" s="1">
        <v>0.48107900838883083</v>
      </c>
      <c r="X67" s="1">
        <v>2.5868274736922069E-2</v>
      </c>
      <c r="Y67" s="1">
        <v>5.9993343920358558E-2</v>
      </c>
      <c r="Z67" s="1">
        <v>4.7406480272320474E-3</v>
      </c>
      <c r="AA67" s="1">
        <v>6.715767312137578E-3</v>
      </c>
      <c r="AB67" s="1">
        <v>4.9450330814393047E-3</v>
      </c>
      <c r="AC67" s="1">
        <v>4.0611129399252641E-2</v>
      </c>
      <c r="AD6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1.5658665800579352</v>
      </c>
      <c r="AE6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1.57228593368938</v>
      </c>
      <c r="AF67" s="4"/>
      <c r="AG67" s="1">
        <v>6.9697112201968614E-2</v>
      </c>
      <c r="AH67" s="1">
        <v>0.14017559027488885</v>
      </c>
      <c r="AI67" s="1">
        <v>6.2865586983023386E-2</v>
      </c>
      <c r="AJ67" s="1">
        <f>SUM(Table11132[[#This Row],[0 to 5]:[14 to 17]])</f>
        <v>0.27273828945988088</v>
      </c>
      <c r="AK67" s="1">
        <v>0.72726171054011912</v>
      </c>
      <c r="AL67" s="1">
        <v>9.2635264922822036E-2</v>
      </c>
      <c r="AM67" s="1">
        <v>0.27357210813235472</v>
      </c>
      <c r="AN67" s="1">
        <v>0.22960580815297407</v>
      </c>
      <c r="AO67" s="1">
        <v>0.13144852933196835</v>
      </c>
      <c r="AP67" s="38">
        <v>34.4</v>
      </c>
      <c r="AR67" s="2">
        <v>70126</v>
      </c>
      <c r="AS67" s="2">
        <v>103320</v>
      </c>
      <c r="AT67" s="2">
        <v>111605</v>
      </c>
      <c r="AU67" s="2">
        <v>61312</v>
      </c>
      <c r="AV67" s="2">
        <f>SUM(Table11132[[#This Row],[Sum of Less than a high school diploma]:[Sum of Bachelor''s degree or higher]])</f>
        <v>346363</v>
      </c>
      <c r="AW67" s="1">
        <f>Table11132[[#This Row],[Sum of Less than a high school diploma]]/Table11132[[#This Row],[Sum]]</f>
        <v>0.20246388904126594</v>
      </c>
      <c r="AX67" s="1">
        <f>Table11132[[#This Row],[Sum of High school diploma only]]/Table11132[[#This Row],[Sum]]</f>
        <v>0.29829976065572822</v>
      </c>
      <c r="AY67" s="1">
        <f>Table11132[[#This Row],[Sum of Some college or associate''s degree]]/Table11132[[#This Row],[Sum]]</f>
        <v>0.32221975210978077</v>
      </c>
      <c r="AZ67" s="1">
        <f>Table11132[[#This Row],[Sum of Bachelor''s degree or higher]]/Table11132[[#This Row],[Sum]]</f>
        <v>0.17701659819322502</v>
      </c>
      <c r="BA6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2.4737890594549645</v>
      </c>
      <c r="BB67" s="4"/>
      <c r="BC67" s="2">
        <v>223721</v>
      </c>
      <c r="BD67" s="8">
        <v>0.40464804170178592</v>
      </c>
      <c r="BE67" s="7">
        <v>2.5</v>
      </c>
      <c r="BF67" s="7">
        <v>30.6</v>
      </c>
      <c r="BG67" s="4">
        <v>90.9</v>
      </c>
      <c r="BH67" s="4">
        <v>80.599999999999994</v>
      </c>
      <c r="BI67" s="4">
        <v>10.4</v>
      </c>
      <c r="BJ67" s="4">
        <v>0.8</v>
      </c>
      <c r="BK67" s="4">
        <v>1.3</v>
      </c>
      <c r="BL67" s="4">
        <v>0.4</v>
      </c>
      <c r="BM67" s="4">
        <v>1.1000000000000001</v>
      </c>
      <c r="BN67" s="7">
        <v>5.6</v>
      </c>
      <c r="BO67" s="7">
        <v>30.6</v>
      </c>
      <c r="BP67" s="4"/>
      <c r="BQ67" s="2">
        <v>21439045</v>
      </c>
      <c r="BR67" s="4">
        <v>38.777171455547155</v>
      </c>
      <c r="BS67" s="2">
        <v>48954</v>
      </c>
      <c r="BT67" s="4">
        <v>102.71</v>
      </c>
      <c r="BU67" s="4"/>
      <c r="BV67" s="4">
        <v>75.900000000000006</v>
      </c>
      <c r="BW67" s="4">
        <v>50.3</v>
      </c>
      <c r="BX67" s="4">
        <v>63.1</v>
      </c>
      <c r="BY67" s="4">
        <v>12.27</v>
      </c>
      <c r="BZ67" s="4">
        <v>-1</v>
      </c>
      <c r="CA67" s="4">
        <v>19306.439999999999</v>
      </c>
      <c r="CB67" s="4"/>
      <c r="CC67" s="14">
        <v>199</v>
      </c>
      <c r="CD67" s="32">
        <v>96</v>
      </c>
      <c r="CE67" s="4"/>
      <c r="CF67" s="2">
        <v>405</v>
      </c>
      <c r="CG67" s="2">
        <v>214099</v>
      </c>
      <c r="CH67" s="4">
        <v>73.253050401716109</v>
      </c>
      <c r="CI67" s="8">
        <v>0.38724456390017326</v>
      </c>
      <c r="CJ67" s="8"/>
      <c r="CK67" s="3">
        <v>29.1148697988001</v>
      </c>
      <c r="CL67" s="3">
        <v>0</v>
      </c>
      <c r="CM67" s="3">
        <v>0</v>
      </c>
      <c r="CN67" s="28">
        <v>0</v>
      </c>
      <c r="CO67" s="28">
        <v>54.113302616999697</v>
      </c>
      <c r="CP67" s="28">
        <v>23.0486176613149</v>
      </c>
      <c r="CQ67" s="28">
        <v>9.6744140030186205</v>
      </c>
      <c r="CR67" s="28">
        <v>16.588654449285499</v>
      </c>
      <c r="CS67" s="28">
        <v>0</v>
      </c>
      <c r="CT67" s="28">
        <v>0</v>
      </c>
      <c r="CU67" s="28">
        <v>7.54823734336229</v>
      </c>
      <c r="CV67" s="28">
        <v>20.806038806138101</v>
      </c>
      <c r="CW67" s="28">
        <v>6.6723566791444098</v>
      </c>
      <c r="CX67" s="28">
        <v>5.7435883927400901</v>
      </c>
      <c r="CY67" s="28">
        <v>9.5543430861206708</v>
      </c>
      <c r="CZ67" s="28">
        <v>0</v>
      </c>
      <c r="DA67" s="28">
        <v>0</v>
      </c>
      <c r="DB67" s="28">
        <v>16.373825968861599</v>
      </c>
      <c r="DC67" s="28">
        <v>54.113302616999697</v>
      </c>
      <c r="DD67" s="28"/>
      <c r="DE67" s="3"/>
      <c r="DF67" s="3"/>
      <c r="DG67" s="35"/>
      <c r="DH67" s="3"/>
      <c r="DI67" s="3"/>
      <c r="DJ67" s="1"/>
      <c r="DK67" s="28"/>
      <c r="DL67" t="s">
        <v>296</v>
      </c>
      <c r="DM67">
        <v>24</v>
      </c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</row>
    <row r="68" spans="1:151" x14ac:dyDescent="0.3">
      <c r="A68" t="s">
        <v>101</v>
      </c>
      <c r="B68" t="s">
        <v>395</v>
      </c>
      <c r="C68" t="s">
        <v>30</v>
      </c>
      <c r="D68" s="2" t="s">
        <v>29</v>
      </c>
      <c r="E68" s="2"/>
      <c r="F68" s="2"/>
      <c r="H68" s="2">
        <v>487722</v>
      </c>
      <c r="I68" s="12">
        <v>0.29459999999999997</v>
      </c>
      <c r="K68" s="2">
        <v>92490</v>
      </c>
      <c r="L68" s="2">
        <v>174671</v>
      </c>
      <c r="M68" s="2">
        <f>Table11132[[#This Row],[Sum of Biden]]+Table11132[[#This Row],[Sum of Trump]]</f>
        <v>267161</v>
      </c>
      <c r="N68" s="2">
        <v>269919</v>
      </c>
      <c r="O68" s="1">
        <f>Table11132[[#This Row],[Total with Other]]/Table11132[[#This Row],[Sum of Population]]</f>
        <v>0.55342797741336258</v>
      </c>
      <c r="P68" s="1">
        <f>Table11132[[#This Row],[Total with Other]]/(Table11132[[#This Row],[18+]]*Table11132[[#This Row],[Sum of Population]])</f>
        <v>0.66534625642744805</v>
      </c>
      <c r="Q68" s="1">
        <f>Table11132[[#This Row],[Sum of Biden]]/Table11132[[#This Row],[2 Party Vote]]</f>
        <v>0.34619573964762823</v>
      </c>
      <c r="R68" s="1">
        <f>Table11132[[#This Row],[Sum of Trump]]/Table11132[[#This Row],[2 Party Vote]]</f>
        <v>0.65380426035237182</v>
      </c>
      <c r="S68" s="1">
        <f>Table11132[[#This Row],[Trump %]]-Table11132[[#This Row],[Biden %]]</f>
        <v>0.30760852070474359</v>
      </c>
      <c r="T68" s="1">
        <v>-0.1168</v>
      </c>
      <c r="V68" s="1">
        <v>0.77184338619131387</v>
      </c>
      <c r="W68" s="1">
        <v>6.5045251188176875E-2</v>
      </c>
      <c r="X68" s="1">
        <v>0.1040736321100955</v>
      </c>
      <c r="Y68" s="1">
        <v>1.1211304800685636E-2</v>
      </c>
      <c r="Z68" s="1">
        <v>3.9305177949733663E-3</v>
      </c>
      <c r="AA68" s="1">
        <v>7.7503167788207212E-4</v>
      </c>
      <c r="AB68" s="1">
        <v>3.6660228572834522E-3</v>
      </c>
      <c r="AC68" s="1">
        <v>3.9454853379589191E-2</v>
      </c>
      <c r="AD6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1.3412393199452635</v>
      </c>
      <c r="AE6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1.342249357193007</v>
      </c>
      <c r="AF68" s="4"/>
      <c r="AG68" s="1">
        <v>4.1687682737297067E-2</v>
      </c>
      <c r="AH68" s="1">
        <v>8.6787145135958602E-2</v>
      </c>
      <c r="AI68" s="1">
        <v>3.9735751104112586E-2</v>
      </c>
      <c r="AJ68" s="1">
        <f>SUM(Table11132[[#This Row],[0 to 5]:[14 to 17]])</f>
        <v>0.16821057897736827</v>
      </c>
      <c r="AK68" s="1">
        <v>0.83178942102263176</v>
      </c>
      <c r="AL68" s="1">
        <v>6.4235363588273642E-2</v>
      </c>
      <c r="AM68" s="1">
        <v>0.2093282648722018</v>
      </c>
      <c r="AN68" s="1">
        <v>0.28499842123176727</v>
      </c>
      <c r="AO68" s="1">
        <v>0.27322737133038905</v>
      </c>
      <c r="AP68" s="38">
        <v>50.2</v>
      </c>
      <c r="AR68" s="2">
        <v>32956</v>
      </c>
      <c r="AS68" s="2">
        <v>114450</v>
      </c>
      <c r="AT68" s="2">
        <v>124570</v>
      </c>
      <c r="AU68" s="2">
        <v>94268</v>
      </c>
      <c r="AV68" s="2">
        <f>SUM(Table11132[[#This Row],[Sum of Less than a high school diploma]:[Sum of Bachelor''s degree or higher]])</f>
        <v>366244</v>
      </c>
      <c r="AW68" s="1">
        <f>Table11132[[#This Row],[Sum of Less than a high school diploma]]/Table11132[[#This Row],[Sum]]</f>
        <v>8.9983726695863964E-2</v>
      </c>
      <c r="AX68" s="1">
        <f>Table11132[[#This Row],[Sum of High school diploma only]]/Table11132[[#This Row],[Sum]]</f>
        <v>0.3124965869748037</v>
      </c>
      <c r="AY68" s="1">
        <f>Table11132[[#This Row],[Sum of Some college or associate''s degree]]/Table11132[[#This Row],[Sum]]</f>
        <v>0.34012843896418782</v>
      </c>
      <c r="AZ68" s="1">
        <f>Table11132[[#This Row],[Sum of Bachelor''s degree or higher]]/Table11132[[#This Row],[Sum]]</f>
        <v>0.25739124736514457</v>
      </c>
      <c r="BA6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2.7649272069986131</v>
      </c>
      <c r="BB68" s="4"/>
      <c r="BC68" s="2">
        <v>201340</v>
      </c>
      <c r="BD68" s="8">
        <v>0.41281713763168365</v>
      </c>
      <c r="BE68">
        <v>2</v>
      </c>
      <c r="BF68" s="7">
        <v>90</v>
      </c>
      <c r="BG68" s="4">
        <v>81.7</v>
      </c>
      <c r="BH68" s="4">
        <v>8.1999999999999993</v>
      </c>
      <c r="BI68" s="4">
        <v>1.05</v>
      </c>
      <c r="BJ68" s="4">
        <v>0.5</v>
      </c>
      <c r="BK68" s="4">
        <v>1.3</v>
      </c>
      <c r="BL68" s="4">
        <v>0.2</v>
      </c>
      <c r="BM68" s="4">
        <v>1.4</v>
      </c>
      <c r="BN68" s="7">
        <v>6.7</v>
      </c>
      <c r="BO68" s="7">
        <v>22.9</v>
      </c>
      <c r="BP68" s="4"/>
      <c r="BQ68" s="2">
        <v>15921727</v>
      </c>
      <c r="BR68" s="4">
        <v>32.645086750238868</v>
      </c>
      <c r="BS68" s="2">
        <v>43477</v>
      </c>
      <c r="BT68" s="4">
        <v>93.353999999999999</v>
      </c>
      <c r="BU68" s="4"/>
      <c r="BV68" s="4">
        <v>72.400000000000006</v>
      </c>
      <c r="BW68" s="4">
        <v>52.3</v>
      </c>
      <c r="BX68" s="4">
        <v>62.4</v>
      </c>
      <c r="BY68" s="4">
        <v>53.56</v>
      </c>
      <c r="BZ68" s="4">
        <v>-1</v>
      </c>
      <c r="CA68" s="4">
        <v>17818.97</v>
      </c>
      <c r="CB68" s="4"/>
      <c r="CC68" s="14">
        <v>251</v>
      </c>
      <c r="CD68" s="32">
        <v>109</v>
      </c>
      <c r="CE68" s="4"/>
      <c r="CF68" s="2">
        <v>548</v>
      </c>
      <c r="CG68" s="2">
        <v>213702</v>
      </c>
      <c r="CH68" s="4">
        <v>112.35908980935861</v>
      </c>
      <c r="CI68" s="8">
        <v>0.43816354398612323</v>
      </c>
      <c r="CJ68" s="8"/>
      <c r="CK68" s="3">
        <v>24.673138558766073</v>
      </c>
      <c r="CL68" s="3">
        <v>0</v>
      </c>
      <c r="CM68" s="3">
        <v>24.074083016722721</v>
      </c>
      <c r="CN68" s="28">
        <v>0</v>
      </c>
      <c r="CO68" s="28">
        <v>16.280377646036143</v>
      </c>
      <c r="CP68" s="28">
        <v>12.571456810789707</v>
      </c>
      <c r="CQ68" s="28">
        <v>10.709645432200329</v>
      </c>
      <c r="CR68" s="28">
        <v>15.480814662715956</v>
      </c>
      <c r="CS68" s="28">
        <v>27.975753414585288</v>
      </c>
      <c r="CT68" s="28">
        <v>26.700646191405212</v>
      </c>
      <c r="CU68" s="28">
        <v>11.131035968116803</v>
      </c>
      <c r="CV68" s="28">
        <v>33.69276392369229</v>
      </c>
      <c r="CW68" s="28">
        <v>19.845655792109273</v>
      </c>
      <c r="CX68" s="28">
        <v>22.261913183945566</v>
      </c>
      <c r="CY68" s="28">
        <v>39.872429049212322</v>
      </c>
      <c r="CZ68" s="28">
        <v>0</v>
      </c>
      <c r="DA68" s="28">
        <v>0</v>
      </c>
      <c r="DB68" s="28">
        <v>26.59504254565093</v>
      </c>
      <c r="DC68" s="28">
        <v>16.280377646036143</v>
      </c>
      <c r="DD68" s="28"/>
      <c r="DE68" s="3">
        <v>250.2</v>
      </c>
      <c r="DF68" s="3">
        <v>294</v>
      </c>
      <c r="DG68" s="35">
        <v>364.3</v>
      </c>
      <c r="DH68" s="3">
        <v>373.5</v>
      </c>
      <c r="DI68" s="1">
        <v>0.31320340378808675</v>
      </c>
      <c r="DJ68" s="1">
        <v>0.16200000000000001</v>
      </c>
      <c r="DK68" s="28"/>
      <c r="DL68" t="s">
        <v>298</v>
      </c>
      <c r="DM68">
        <v>104</v>
      </c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</row>
    <row r="69" spans="1:151" x14ac:dyDescent="0.3">
      <c r="A69" t="s">
        <v>159</v>
      </c>
      <c r="B69" t="s">
        <v>396</v>
      </c>
      <c r="C69" t="s">
        <v>38</v>
      </c>
      <c r="D69" s="2"/>
      <c r="E69" s="2"/>
      <c r="F69" s="2"/>
      <c r="H69" s="2">
        <v>1989519</v>
      </c>
      <c r="I69" s="12">
        <v>0.20860000000000001</v>
      </c>
      <c r="K69" s="2">
        <v>399251</v>
      </c>
      <c r="L69" s="2">
        <v>493356</v>
      </c>
      <c r="M69" s="2">
        <f>Table11132[[#This Row],[Sum of Biden]]+Table11132[[#This Row],[Sum of Trump]]</f>
        <v>892607</v>
      </c>
      <c r="N69" s="2">
        <v>913562</v>
      </c>
      <c r="O69" s="1">
        <f>Table11132[[#This Row],[Total with Other]]/Table11132[[#This Row],[Sum of Population]]</f>
        <v>0.4591873714199261</v>
      </c>
      <c r="P69" s="1">
        <f>Table11132[[#This Row],[Total with Other]]/(Table11132[[#This Row],[18+]]*Table11132[[#This Row],[Sum of Population]])</f>
        <v>0.59653984661444981</v>
      </c>
      <c r="Q69" s="1">
        <f>Table11132[[#This Row],[Sum of Biden]]/Table11132[[#This Row],[2 Party Vote]]</f>
        <v>0.44728643176672378</v>
      </c>
      <c r="R69" s="1">
        <f>Table11132[[#This Row],[Sum of Trump]]/Table11132[[#This Row],[2 Party Vote]]</f>
        <v>0.55271356823327622</v>
      </c>
      <c r="S69" s="1">
        <f>Table11132[[#This Row],[Trump %]]-Table11132[[#This Row],[Biden %]]</f>
        <v>0.10542713646655244</v>
      </c>
      <c r="T69" s="1">
        <v>-0.2321</v>
      </c>
      <c r="V69" s="1">
        <v>0.6832616325855646</v>
      </c>
      <c r="W69" s="1">
        <v>9.7447171904364818E-2</v>
      </c>
      <c r="X69" s="1">
        <v>0.14162568942543399</v>
      </c>
      <c r="Y69" s="1">
        <v>3.0670227326303492E-2</v>
      </c>
      <c r="Z69" s="1">
        <v>2.1130735620016696E-3</v>
      </c>
      <c r="AA69" s="1">
        <v>4.5438118459788522E-4</v>
      </c>
      <c r="AB69" s="1">
        <v>4.1014938786711761E-3</v>
      </c>
      <c r="AC69" s="1">
        <v>4.0326330133062312E-2</v>
      </c>
      <c r="AD6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1.4556595749859307</v>
      </c>
      <c r="AE6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1.4541040420596829</v>
      </c>
      <c r="AF69" s="4"/>
      <c r="AG69" s="1">
        <v>6.2074803005148484E-2</v>
      </c>
      <c r="AH69" s="1">
        <v>0.11608635051989953</v>
      </c>
      <c r="AI69" s="1">
        <v>5.2087464356962661E-2</v>
      </c>
      <c r="AJ69" s="1">
        <f>SUM(Table11132[[#This Row],[0 to 5]:[14 to 17]])</f>
        <v>0.23024861788201068</v>
      </c>
      <c r="AK69" s="1">
        <v>0.76975138211798932</v>
      </c>
      <c r="AL69" s="1">
        <v>9.0469103336032475E-2</v>
      </c>
      <c r="AM69" s="1">
        <v>0.29281600225984272</v>
      </c>
      <c r="AN69" s="1">
        <v>0.25107475726544959</v>
      </c>
      <c r="AO69" s="1">
        <v>0.13539151925666454</v>
      </c>
      <c r="AP69" s="38">
        <v>36.799999999999997</v>
      </c>
      <c r="AR69" s="2">
        <v>121858</v>
      </c>
      <c r="AS69" s="2">
        <v>335161</v>
      </c>
      <c r="AT69" s="2">
        <v>351343</v>
      </c>
      <c r="AU69" s="2">
        <v>480723</v>
      </c>
      <c r="AV69" s="2">
        <f>SUM(Table11132[[#This Row],[Sum of Less than a high school diploma]:[Sum of Bachelor''s degree or higher]])</f>
        <v>1289085</v>
      </c>
      <c r="AW69" s="1">
        <f>Table11132[[#This Row],[Sum of Less than a high school diploma]]/Table11132[[#This Row],[Sum]]</f>
        <v>9.4530616677721016E-2</v>
      </c>
      <c r="AX69" s="1">
        <f>Table11132[[#This Row],[Sum of High school diploma only]]/Table11132[[#This Row],[Sum]]</f>
        <v>0.25999914668156093</v>
      </c>
      <c r="AY69" s="1">
        <f>Table11132[[#This Row],[Sum of Some college or associate''s degree]]/Table11132[[#This Row],[Sum]]</f>
        <v>0.27255223666399037</v>
      </c>
      <c r="AZ69" s="1">
        <f>Table11132[[#This Row],[Sum of Bachelor''s degree or higher]]/Table11132[[#This Row],[Sum]]</f>
        <v>0.3729179999767277</v>
      </c>
      <c r="BA6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2.9238576199397248</v>
      </c>
      <c r="BB69" s="4"/>
      <c r="BC69" s="2">
        <v>977672</v>
      </c>
      <c r="BD69" s="8">
        <v>0.49141124060639785</v>
      </c>
      <c r="BE69" s="7">
        <v>2.2000000000000002</v>
      </c>
      <c r="BF69" s="7">
        <v>28.1</v>
      </c>
      <c r="BG69" s="4">
        <v>87.8</v>
      </c>
      <c r="BH69" s="4">
        <v>79.099999999999994</v>
      </c>
      <c r="BI69" s="4">
        <v>8.6999999999999993</v>
      </c>
      <c r="BJ69" s="4">
        <v>0.9</v>
      </c>
      <c r="BK69" s="4">
        <v>1.2</v>
      </c>
      <c r="BL69" s="4">
        <v>0.1</v>
      </c>
      <c r="BM69" s="4">
        <v>1.1000000000000001</v>
      </c>
      <c r="BN69" s="7">
        <v>8.9</v>
      </c>
      <c r="BO69" s="7">
        <v>28.1</v>
      </c>
      <c r="BP69" s="4"/>
      <c r="BQ69" s="2">
        <v>116868257</v>
      </c>
      <c r="BR69" s="4">
        <v>58.741965771626205</v>
      </c>
      <c r="BS69" s="2">
        <v>62076</v>
      </c>
      <c r="BT69" s="4">
        <v>96.98</v>
      </c>
      <c r="BU69" s="4"/>
      <c r="BV69" s="4">
        <v>71.599999999999994</v>
      </c>
      <c r="BW69" s="4">
        <v>50</v>
      </c>
      <c r="BX69" s="4">
        <v>60.8</v>
      </c>
      <c r="BY69" s="4">
        <v>50.51</v>
      </c>
      <c r="BZ69" s="4">
        <v>4.7</v>
      </c>
      <c r="CA69" s="4">
        <v>15731.04</v>
      </c>
      <c r="CB69" s="4"/>
      <c r="CC69" s="14">
        <v>75</v>
      </c>
      <c r="CD69" s="32">
        <v>44</v>
      </c>
      <c r="CE69" s="4"/>
      <c r="CF69" s="2">
        <v>2721</v>
      </c>
      <c r="CG69" s="2">
        <v>1029462</v>
      </c>
      <c r="CH69" s="4">
        <v>136.7667260277484</v>
      </c>
      <c r="CI69" s="8">
        <v>0.51744265825056202</v>
      </c>
      <c r="CJ69" s="8"/>
      <c r="CK69" s="3">
        <v>15.52239589519683</v>
      </c>
      <c r="CL69" s="3">
        <v>0</v>
      </c>
      <c r="CM69" s="3">
        <v>0</v>
      </c>
      <c r="CN69" s="28">
        <v>18.655191272536207</v>
      </c>
      <c r="CO69" s="28">
        <v>3.8368738875262034</v>
      </c>
      <c r="CP69" s="28">
        <v>7.5988919491745142</v>
      </c>
      <c r="CQ69" s="28">
        <v>12.93534540832875</v>
      </c>
      <c r="CR69" s="28">
        <v>10.761876352443952</v>
      </c>
      <c r="CS69" s="28">
        <v>3.2249387762298696</v>
      </c>
      <c r="CT69" s="28">
        <v>12.835798414018548</v>
      </c>
      <c r="CU69" s="28">
        <v>10.746351591622597</v>
      </c>
      <c r="CV69" s="28">
        <v>12.048158854663946</v>
      </c>
      <c r="CW69" s="28">
        <v>19.737808382809312</v>
      </c>
      <c r="CX69" s="28">
        <v>14.855310743946443</v>
      </c>
      <c r="CY69" s="28">
        <v>26.510338035454328</v>
      </c>
      <c r="CZ69" s="28">
        <v>0</v>
      </c>
      <c r="DA69" s="28">
        <v>0</v>
      </c>
      <c r="DB69" s="28">
        <v>0.50404800058009436</v>
      </c>
      <c r="DC69" s="28">
        <v>3.8368738875262034</v>
      </c>
      <c r="DD69" s="28"/>
      <c r="DE69" s="3">
        <v>298.89999999999998</v>
      </c>
      <c r="DF69" s="3">
        <v>349.5</v>
      </c>
      <c r="DG69" s="35">
        <v>403.7</v>
      </c>
      <c r="DH69" s="3">
        <v>400.1</v>
      </c>
      <c r="DI69" s="1">
        <v>0.25959871191478823</v>
      </c>
      <c r="DJ69" s="1">
        <v>7.4999999999999997E-2</v>
      </c>
      <c r="DK69" s="28"/>
      <c r="DL69" t="s">
        <v>297</v>
      </c>
      <c r="DM69">
        <v>44</v>
      </c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</row>
    <row r="70" spans="1:151" x14ac:dyDescent="0.3">
      <c r="A70" t="s">
        <v>143</v>
      </c>
      <c r="B70" t="s">
        <v>397</v>
      </c>
      <c r="C70" t="s">
        <v>48</v>
      </c>
      <c r="D70" s="2"/>
      <c r="E70" s="2"/>
      <c r="F70" s="2"/>
      <c r="H70" s="2">
        <v>864835</v>
      </c>
      <c r="I70" s="12">
        <v>2.7000000000000001E-3</v>
      </c>
      <c r="K70" s="2">
        <v>242629</v>
      </c>
      <c r="L70" s="2">
        <v>169892</v>
      </c>
      <c r="M70" s="2">
        <f>Table11132[[#This Row],[Sum of Biden]]+Table11132[[#This Row],[Sum of Trump]]</f>
        <v>412521</v>
      </c>
      <c r="N70" s="2">
        <v>417980</v>
      </c>
      <c r="O70" s="1">
        <f>Table11132[[#This Row],[Total with Other]]/Table11132[[#This Row],[Sum of Population]]</f>
        <v>0.48330606416252814</v>
      </c>
      <c r="P70" s="1">
        <f>Table11132[[#This Row],[Total with Other]]/(Table11132[[#This Row],[18+]]*Table11132[[#This Row],[Sum of Population]])</f>
        <v>0.6061493751142023</v>
      </c>
      <c r="Q70" s="1">
        <f>Table11132[[#This Row],[Sum of Biden]]/Table11132[[#This Row],[2 Party Vote]]</f>
        <v>0.58816157238055755</v>
      </c>
      <c r="R70" s="1">
        <f>Table11132[[#This Row],[Sum of Trump]]/Table11132[[#This Row],[2 Party Vote]]</f>
        <v>0.41183842761944239</v>
      </c>
      <c r="S70" s="1">
        <f>Table11132[[#This Row],[Trump %]]-Table11132[[#This Row],[Biden %]]</f>
        <v>-0.17632314476111516</v>
      </c>
      <c r="T70" s="1">
        <v>0.20069999999999999</v>
      </c>
      <c r="V70" s="1">
        <v>0.58934710089207765</v>
      </c>
      <c r="W70" s="1">
        <v>0.19666294726739783</v>
      </c>
      <c r="X70" s="1">
        <v>0.12750755924540519</v>
      </c>
      <c r="Y70" s="1">
        <v>4.2776945891412815E-2</v>
      </c>
      <c r="Z70" s="1">
        <v>1.6338376684569889E-3</v>
      </c>
      <c r="AA70" s="1">
        <v>2.856036122497355E-4</v>
      </c>
      <c r="AB70" s="1">
        <v>6.8833939421970667E-3</v>
      </c>
      <c r="AC70" s="1">
        <v>3.4902611480802696E-2</v>
      </c>
      <c r="AD7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1.5521965398079427</v>
      </c>
      <c r="AE7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1.5471824550393387</v>
      </c>
      <c r="AF70" s="4"/>
      <c r="AG70" s="1">
        <v>5.0906820376141117E-2</v>
      </c>
      <c r="AH70" s="1">
        <v>0.10153497487960131</v>
      </c>
      <c r="AI70" s="1">
        <v>5.0219984158827988E-2</v>
      </c>
      <c r="AJ70" s="1">
        <f>SUM(Table11132[[#This Row],[0 to 5]:[14 to 17]])</f>
        <v>0.20266177941457042</v>
      </c>
      <c r="AK70" s="1">
        <v>0.79733822058542958</v>
      </c>
      <c r="AL70" s="1">
        <v>9.6819624552660327E-2</v>
      </c>
      <c r="AM70" s="1">
        <v>0.25443003578717327</v>
      </c>
      <c r="AN70" s="1">
        <v>0.26985263084865901</v>
      </c>
      <c r="AO70" s="1">
        <v>0.176235929396937</v>
      </c>
      <c r="AP70" s="38">
        <v>40.4</v>
      </c>
      <c r="AR70" s="2">
        <v>57791</v>
      </c>
      <c r="AS70" s="2">
        <v>179781</v>
      </c>
      <c r="AT70" s="2">
        <v>145299</v>
      </c>
      <c r="AU70" s="2">
        <v>215189</v>
      </c>
      <c r="AV70" s="2">
        <f>SUM(Table11132[[#This Row],[Sum of Less than a high school diploma]:[Sum of Bachelor''s degree or higher]])</f>
        <v>598060</v>
      </c>
      <c r="AW70" s="1">
        <f>Table11132[[#This Row],[Sum of Less than a high school diploma]]/Table11132[[#This Row],[Sum]]</f>
        <v>9.6630772832157305E-2</v>
      </c>
      <c r="AX70" s="1">
        <f>Table11132[[#This Row],[Sum of High school diploma only]]/Table11132[[#This Row],[Sum]]</f>
        <v>0.30060696251212254</v>
      </c>
      <c r="AY70" s="1">
        <f>Table11132[[#This Row],[Sum of Some college or associate''s degree]]/Table11132[[#This Row],[Sum]]</f>
        <v>0.24295054007959069</v>
      </c>
      <c r="AZ70" s="1">
        <f>Table11132[[#This Row],[Sum of Bachelor''s degree or higher]]/Table11132[[#This Row],[Sum]]</f>
        <v>0.35981172457612948</v>
      </c>
      <c r="BA7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2.8659432163996925</v>
      </c>
      <c r="BB70" s="4"/>
      <c r="BC70" s="2">
        <v>420922</v>
      </c>
      <c r="BD70" s="8">
        <v>0.48670786913110592</v>
      </c>
      <c r="BE70" s="7">
        <v>7.3</v>
      </c>
      <c r="BF70" s="7">
        <v>25.5</v>
      </c>
      <c r="BG70" s="4">
        <v>85.2</v>
      </c>
      <c r="BH70" s="4">
        <v>77</v>
      </c>
      <c r="BI70" s="4">
        <v>8.1</v>
      </c>
      <c r="BJ70" s="4">
        <v>3.5</v>
      </c>
      <c r="BK70" s="4">
        <v>3.3</v>
      </c>
      <c r="BL70" s="4">
        <v>0.5</v>
      </c>
      <c r="BM70" s="4">
        <v>1.1000000000000001</v>
      </c>
      <c r="BN70" s="7">
        <v>6.5</v>
      </c>
      <c r="BO70" s="7">
        <v>25.5</v>
      </c>
      <c r="BP70" s="4"/>
      <c r="BQ70" s="2">
        <v>45522066</v>
      </c>
      <c r="BR70" s="4">
        <v>52.636706423768693</v>
      </c>
      <c r="BS70" s="2">
        <v>60092</v>
      </c>
      <c r="BT70" s="4">
        <v>102.462</v>
      </c>
      <c r="BU70" s="4"/>
      <c r="BV70" s="4">
        <v>61.1</v>
      </c>
      <c r="BW70" s="4">
        <v>45.7</v>
      </c>
      <c r="BX70" s="4">
        <v>53.4</v>
      </c>
      <c r="BY70" s="4">
        <v>44.09</v>
      </c>
      <c r="BZ70" s="4">
        <v>33.6</v>
      </c>
      <c r="CA70" s="4">
        <v>15141.35</v>
      </c>
      <c r="CB70" s="4"/>
      <c r="CC70" s="14">
        <v>32</v>
      </c>
      <c r="CD70" s="32">
        <v>21</v>
      </c>
      <c r="CE70" s="4"/>
      <c r="CF70" s="2">
        <v>682</v>
      </c>
      <c r="CG70" s="2">
        <v>402695</v>
      </c>
      <c r="CH70" s="4">
        <v>78.858973098914831</v>
      </c>
      <c r="CI70" s="8">
        <v>0.46563217261096046</v>
      </c>
      <c r="CJ70" s="8"/>
      <c r="CK70" s="3">
        <v>13.715056308754601</v>
      </c>
      <c r="CL70" s="3">
        <v>0</v>
      </c>
      <c r="CM70" s="3">
        <v>14.8643225719638</v>
      </c>
      <c r="CN70" s="28">
        <v>20.191269921190404</v>
      </c>
      <c r="CO70" s="28">
        <v>17.608706553244101</v>
      </c>
      <c r="CP70" s="28">
        <v>8.0097413557986492</v>
      </c>
      <c r="CQ70" s="28">
        <v>6.1151046023855997</v>
      </c>
      <c r="CR70" s="28">
        <v>9.8606384587675997</v>
      </c>
      <c r="CS70" s="28">
        <v>7.5822972024584701</v>
      </c>
      <c r="CT70" s="28">
        <v>21.522639941369601</v>
      </c>
      <c r="CU70" s="28">
        <v>14.770446955482001</v>
      </c>
      <c r="CV70" s="28">
        <v>28.338161767438098</v>
      </c>
      <c r="CW70" s="28">
        <v>10.704681009359902</v>
      </c>
      <c r="CX70" s="28">
        <v>17.713249093542601</v>
      </c>
      <c r="CY70" s="28">
        <v>23.6746752554014</v>
      </c>
      <c r="CZ70" s="28">
        <v>0</v>
      </c>
      <c r="DA70" s="28">
        <v>0</v>
      </c>
      <c r="DB70" s="28">
        <v>2.8849726815718499</v>
      </c>
      <c r="DC70" s="28">
        <v>17.608706553244101</v>
      </c>
      <c r="DD70" s="28"/>
      <c r="DE70" s="3">
        <v>265.89999999999998</v>
      </c>
      <c r="DF70" s="3">
        <v>300</v>
      </c>
      <c r="DG70" s="35">
        <v>339</v>
      </c>
      <c r="DH70" s="3">
        <v>329.6</v>
      </c>
      <c r="DI70" s="1">
        <v>0.21563421828908558</v>
      </c>
      <c r="DJ70" s="1">
        <v>9.0999999999999998E-2</v>
      </c>
      <c r="DK70" s="28"/>
      <c r="DL70" t="s">
        <v>296</v>
      </c>
      <c r="DM70">
        <v>15</v>
      </c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</row>
    <row r="71" spans="1:151" x14ac:dyDescent="0.3">
      <c r="A71" t="s">
        <v>152</v>
      </c>
      <c r="B71" t="s">
        <v>398</v>
      </c>
      <c r="C71" t="s">
        <v>46</v>
      </c>
      <c r="D71" s="2"/>
      <c r="E71" s="2"/>
      <c r="F71" s="2"/>
      <c r="H71" s="2">
        <v>1271845</v>
      </c>
      <c r="I71" s="12">
        <v>6.8900000000000003E-2</v>
      </c>
      <c r="K71" s="2">
        <v>309534</v>
      </c>
      <c r="L71" s="2">
        <v>282595</v>
      </c>
      <c r="M71" s="2">
        <f>Table11132[[#This Row],[Sum of Biden]]+Table11132[[#This Row],[Sum of Trump]]</f>
        <v>592129</v>
      </c>
      <c r="N71" s="2">
        <v>602865</v>
      </c>
      <c r="O71" s="1">
        <f>Table11132[[#This Row],[Total with Other]]/Table11132[[#This Row],[Sum of Population]]</f>
        <v>0.47400823213520515</v>
      </c>
      <c r="P71" s="1">
        <f>Table11132[[#This Row],[Total with Other]]/(Table11132[[#This Row],[18+]]*Table11132[[#This Row],[Sum of Population]])</f>
        <v>0.61033118134134878</v>
      </c>
      <c r="Q71" s="1">
        <f>Table11132[[#This Row],[Sum of Biden]]/Table11132[[#This Row],[2 Party Vote]]</f>
        <v>0.52274757696380347</v>
      </c>
      <c r="R71" s="1">
        <f>Table11132[[#This Row],[Sum of Trump]]/Table11132[[#This Row],[2 Party Vote]]</f>
        <v>0.47725242303619653</v>
      </c>
      <c r="S71" s="1">
        <f>Table11132[[#This Row],[Trump %]]-Table11132[[#This Row],[Biden %]]</f>
        <v>-4.5495153927606946E-2</v>
      </c>
      <c r="T71" s="1">
        <v>-0.18609999999999999</v>
      </c>
      <c r="V71" s="1">
        <v>0.48340481741092667</v>
      </c>
      <c r="W71" s="1">
        <v>0.11553215997232368</v>
      </c>
      <c r="X71" s="1">
        <v>0.32909985100385658</v>
      </c>
      <c r="Y71" s="1">
        <v>2.8954786157118204E-2</v>
      </c>
      <c r="Z71" s="1">
        <v>2.965770199985061E-3</v>
      </c>
      <c r="AA71" s="1">
        <v>3.2079380742150183E-4</v>
      </c>
      <c r="AB71" s="1">
        <v>5.2066092959440809E-3</v>
      </c>
      <c r="AC71" s="1">
        <v>3.4515212152424236E-2</v>
      </c>
      <c r="AD7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1.6008150187697121</v>
      </c>
      <c r="AE7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1.598858965999268</v>
      </c>
      <c r="AF71" s="4"/>
      <c r="AG71" s="1">
        <v>6.0262846494659336E-2</v>
      </c>
      <c r="AH71" s="1">
        <v>0.11311205374868794</v>
      </c>
      <c r="AI71" s="1">
        <v>4.9984078248528713E-2</v>
      </c>
      <c r="AJ71" s="1">
        <f>SUM(Table11132[[#This Row],[0 to 5]:[14 to 17]])</f>
        <v>0.223358978491876</v>
      </c>
      <c r="AK71" s="1">
        <v>0.77664102150812397</v>
      </c>
      <c r="AL71" s="1">
        <v>7.6893017624002927E-2</v>
      </c>
      <c r="AM71" s="1">
        <v>0.27623255978519395</v>
      </c>
      <c r="AN71" s="1">
        <v>0.25848039658920702</v>
      </c>
      <c r="AO71" s="1">
        <v>0.16503504750972012</v>
      </c>
      <c r="AP71" s="38">
        <v>39</v>
      </c>
      <c r="AR71" s="2">
        <v>111228</v>
      </c>
      <c r="AS71" s="2">
        <v>243530</v>
      </c>
      <c r="AT71" s="2">
        <v>257117</v>
      </c>
      <c r="AU71" s="2">
        <v>275753</v>
      </c>
      <c r="AV71" s="2">
        <f>SUM(Table11132[[#This Row],[Sum of Less than a high school diploma]:[Sum of Bachelor''s degree or higher]])</f>
        <v>887628</v>
      </c>
      <c r="AW71" s="1">
        <f>Table11132[[#This Row],[Sum of Less than a high school diploma]]/Table11132[[#This Row],[Sum]]</f>
        <v>0.1253092511727886</v>
      </c>
      <c r="AX71" s="1">
        <f>Table11132[[#This Row],[Sum of High school diploma only]]/Table11132[[#This Row],[Sum]]</f>
        <v>0.27436043027033846</v>
      </c>
      <c r="AY71" s="1">
        <f>Table11132[[#This Row],[Sum of Some college or associate''s degree]]/Table11132[[#This Row],[Sum]]</f>
        <v>0.28966751837481469</v>
      </c>
      <c r="AZ71" s="1">
        <f>Table11132[[#This Row],[Sum of Bachelor''s degree or higher]]/Table11132[[#This Row],[Sum]]</f>
        <v>0.31066280018205827</v>
      </c>
      <c r="BA7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2.7856838675661426</v>
      </c>
      <c r="BB71" s="4"/>
      <c r="BC71" s="2">
        <v>578725</v>
      </c>
      <c r="BD71" s="8">
        <v>0.4550279318627663</v>
      </c>
      <c r="BE71" s="7">
        <v>5.5</v>
      </c>
      <c r="BF71" s="7">
        <v>26.2</v>
      </c>
      <c r="BG71" s="4">
        <v>87.2</v>
      </c>
      <c r="BH71" s="4">
        <v>77.2</v>
      </c>
      <c r="BI71" s="4">
        <v>10</v>
      </c>
      <c r="BJ71" s="4">
        <v>2.2000000000000002</v>
      </c>
      <c r="BK71" s="4">
        <v>2.2999999999999998</v>
      </c>
      <c r="BL71" s="4">
        <v>1</v>
      </c>
      <c r="BM71" s="4">
        <v>1.5</v>
      </c>
      <c r="BN71" s="7">
        <v>5.8</v>
      </c>
      <c r="BO71" s="7">
        <v>26.2</v>
      </c>
      <c r="BP71" s="4"/>
      <c r="BQ71" s="2">
        <v>71916039</v>
      </c>
      <c r="BR71" s="4">
        <v>56.544656778145132</v>
      </c>
      <c r="BS71" s="2">
        <v>57891</v>
      </c>
      <c r="BT71" s="4">
        <v>96.858999999999995</v>
      </c>
      <c r="BU71" s="4"/>
      <c r="BV71" s="4">
        <v>78.5</v>
      </c>
      <c r="BW71" s="4">
        <v>62.5</v>
      </c>
      <c r="BX71" s="4">
        <v>70.5</v>
      </c>
      <c r="BY71" s="4">
        <v>63.35</v>
      </c>
      <c r="BZ71" s="4">
        <v>0</v>
      </c>
      <c r="CA71" s="4">
        <v>17999.75</v>
      </c>
      <c r="CB71" s="4"/>
      <c r="CC71" s="14">
        <v>65</v>
      </c>
      <c r="CD71" s="32">
        <v>38</v>
      </c>
      <c r="CE71" s="4"/>
      <c r="CF71" s="2">
        <v>1213</v>
      </c>
      <c r="CG71" s="2">
        <v>857240</v>
      </c>
      <c r="CH71" s="4">
        <v>95.373256961343557</v>
      </c>
      <c r="CI71" s="8">
        <v>0.67401294969119663</v>
      </c>
      <c r="CJ71" s="8"/>
      <c r="CK71" s="3">
        <v>24.957412622843428</v>
      </c>
      <c r="CL71" s="3">
        <v>0</v>
      </c>
      <c r="CM71" s="3">
        <v>18.080335624105597</v>
      </c>
      <c r="CN71" s="28">
        <v>0</v>
      </c>
      <c r="CO71" s="28">
        <v>7.9703737731504001</v>
      </c>
      <c r="CP71" s="28">
        <v>2.9291061830033165</v>
      </c>
      <c r="CQ71" s="28">
        <v>10.618087720963327</v>
      </c>
      <c r="CR71" s="28">
        <v>10.005272073368362</v>
      </c>
      <c r="CS71" s="28">
        <v>36.893438767265323</v>
      </c>
      <c r="CT71" s="28">
        <v>15.686799681439012</v>
      </c>
      <c r="CU71" s="28">
        <v>4.9002206518333393</v>
      </c>
      <c r="CV71" s="28">
        <v>21.738516034362956</v>
      </c>
      <c r="CW71" s="28">
        <v>13.195383925558799</v>
      </c>
      <c r="CX71" s="28">
        <v>12.618326804989014</v>
      </c>
      <c r="CY71" s="28">
        <v>18.081999624531342</v>
      </c>
      <c r="CZ71" s="28">
        <v>0</v>
      </c>
      <c r="DA71" s="28">
        <v>0</v>
      </c>
      <c r="DB71" s="28">
        <v>7.6934802477224506</v>
      </c>
      <c r="DC71" s="28">
        <v>7.9703737731504001</v>
      </c>
      <c r="DD71" s="28"/>
      <c r="DE71" s="3">
        <v>240.5</v>
      </c>
      <c r="DF71" s="3">
        <v>268.10000000000002</v>
      </c>
      <c r="DG71" s="35">
        <v>285.60000000000002</v>
      </c>
      <c r="DH71" s="3">
        <v>275.89999999999998</v>
      </c>
      <c r="DI71" s="1">
        <v>0.15791316526610655</v>
      </c>
      <c r="DJ71" s="1">
        <v>3.7999999999999999E-2</v>
      </c>
      <c r="DK71" s="28"/>
      <c r="DL71" t="s">
        <v>297</v>
      </c>
      <c r="DM71">
        <v>64</v>
      </c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</row>
    <row r="72" spans="1:151" x14ac:dyDescent="0.3">
      <c r="A72" t="s">
        <v>167</v>
      </c>
      <c r="B72" t="s">
        <v>399</v>
      </c>
      <c r="C72" t="s">
        <v>10</v>
      </c>
      <c r="D72" s="2" t="s">
        <v>300</v>
      </c>
      <c r="E72" s="2" t="s">
        <v>11</v>
      </c>
      <c r="F72" s="2"/>
      <c r="H72" s="2">
        <v>20140470</v>
      </c>
      <c r="I72" s="12">
        <v>6.5799999999999997E-2</v>
      </c>
      <c r="K72" s="2">
        <v>5424999</v>
      </c>
      <c r="L72" s="2">
        <v>3044643</v>
      </c>
      <c r="M72" s="2">
        <f>Table11132[[#This Row],[Sum of Biden]]+Table11132[[#This Row],[Sum of Trump]]</f>
        <v>8469642</v>
      </c>
      <c r="N72" s="2">
        <v>8571470</v>
      </c>
      <c r="O72" s="1">
        <f>Table11132[[#This Row],[Total with Other]]/Table11132[[#This Row],[Sum of Population]]</f>
        <v>0.42558440791103685</v>
      </c>
      <c r="P72" s="1">
        <f>Table11132[[#This Row],[Total with Other]]/(Table11132[[#This Row],[18+]]*Table11132[[#This Row],[Sum of Population]])</f>
        <v>0.5427296201037658</v>
      </c>
      <c r="Q72" s="1">
        <f>Table11132[[#This Row],[Sum of Biden]]/Table11132[[#This Row],[2 Party Vote]]</f>
        <v>0.64052282257030457</v>
      </c>
      <c r="R72" s="1">
        <f>Table11132[[#This Row],[Sum of Trump]]/Table11132[[#This Row],[2 Party Vote]]</f>
        <v>0.35947717742969537</v>
      </c>
      <c r="S72" s="1">
        <f>Table11132[[#This Row],[Trump %]]-Table11132[[#This Row],[Biden %]]</f>
        <v>-0.2810456451406092</v>
      </c>
      <c r="T72" s="1">
        <v>0.2311</v>
      </c>
      <c r="V72" s="1">
        <v>0.43257064010919311</v>
      </c>
      <c r="W72" s="1">
        <v>0.25161413810104727</v>
      </c>
      <c r="X72" s="1">
        <v>0.14888465860032066</v>
      </c>
      <c r="Y72" s="1">
        <v>0.12357005571369487</v>
      </c>
      <c r="Z72" s="1">
        <v>1.642364850472705E-3</v>
      </c>
      <c r="AA72" s="1">
        <v>2.6295314856108126E-4</v>
      </c>
      <c r="AB72" s="1">
        <v>1.0618471167753284E-2</v>
      </c>
      <c r="AC72" s="1">
        <v>3.083671830895704E-2</v>
      </c>
      <c r="AD7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1.6687730482409671</v>
      </c>
      <c r="AE7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1.659944376635647</v>
      </c>
      <c r="AF72" s="4"/>
      <c r="AG72" s="1">
        <v>5.9430787861455073E-2</v>
      </c>
      <c r="AH72" s="1">
        <v>0.1076221657190721</v>
      </c>
      <c r="AI72" s="1">
        <v>4.8791562461054781E-2</v>
      </c>
      <c r="AJ72" s="1">
        <f>SUM(Table11132[[#This Row],[0 to 5]:[14 to 17]])</f>
        <v>0.21584451604158197</v>
      </c>
      <c r="AK72" s="1">
        <v>0.78415548395841805</v>
      </c>
      <c r="AL72" s="1">
        <v>8.2923983402572038E-2</v>
      </c>
      <c r="AM72" s="1">
        <v>0.27821808527804964</v>
      </c>
      <c r="AN72" s="1">
        <v>0.26236195083828728</v>
      </c>
      <c r="AO72" s="1">
        <v>0.16065146443950912</v>
      </c>
      <c r="AP72" s="38">
        <v>39</v>
      </c>
      <c r="AR72" s="2">
        <v>1755449</v>
      </c>
      <c r="AS72" s="2">
        <v>3254072</v>
      </c>
      <c r="AT72" s="2">
        <v>2884938</v>
      </c>
      <c r="AU72" s="2">
        <v>5582000</v>
      </c>
      <c r="AV72" s="2">
        <f>SUM(Table11132[[#This Row],[Sum of Less than a high school diploma]:[Sum of Bachelor''s degree or higher]])</f>
        <v>13476459</v>
      </c>
      <c r="AW72" s="1">
        <f>Table11132[[#This Row],[Sum of Less than a high school diploma]]/Table11132[[#This Row],[Sum]]</f>
        <v>0.13026040445787726</v>
      </c>
      <c r="AX72" s="1">
        <f>Table11132[[#This Row],[Sum of High school diploma only]]/Table11132[[#This Row],[Sum]]</f>
        <v>0.24146342893188782</v>
      </c>
      <c r="AY72" s="1">
        <f>Table11132[[#This Row],[Sum of Some college or associate''s degree]]/Table11132[[#This Row],[Sum]]</f>
        <v>0.21407240581520709</v>
      </c>
      <c r="AZ72" s="1">
        <f>Table11132[[#This Row],[Sum of Bachelor''s degree or higher]]/Table11132[[#This Row],[Sum]]</f>
        <v>0.41420376079502785</v>
      </c>
      <c r="BA7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2.9122195229473857</v>
      </c>
      <c r="BB72" s="4"/>
      <c r="BC72" s="2">
        <v>9256554</v>
      </c>
      <c r="BD72" s="8">
        <v>0.459599701496539</v>
      </c>
      <c r="BE72" s="7">
        <v>36.200000000000003</v>
      </c>
      <c r="BF72" s="7">
        <v>37</v>
      </c>
      <c r="BG72" s="4">
        <v>54.7</v>
      </c>
      <c r="BH72" s="4">
        <v>48.5</v>
      </c>
      <c r="BI72" s="4">
        <v>6.3</v>
      </c>
      <c r="BJ72" s="4">
        <v>29.8</v>
      </c>
      <c r="BK72" s="4">
        <v>5.7</v>
      </c>
      <c r="BL72" s="4">
        <v>0.7</v>
      </c>
      <c r="BM72" s="4">
        <v>1.7</v>
      </c>
      <c r="BN72" s="7">
        <v>7.4</v>
      </c>
      <c r="BO72" s="7">
        <v>37</v>
      </c>
      <c r="BP72" s="4"/>
      <c r="BQ72" s="2">
        <v>1500986298</v>
      </c>
      <c r="BR72" s="4">
        <v>74.525882365207963</v>
      </c>
      <c r="BS72" s="2">
        <v>82322</v>
      </c>
      <c r="BT72" s="4">
        <v>115.47499999999999</v>
      </c>
      <c r="BU72" s="4"/>
      <c r="BV72" s="4">
        <v>61.6</v>
      </c>
      <c r="BW72" s="4">
        <v>47</v>
      </c>
      <c r="BX72" s="4">
        <v>54.3</v>
      </c>
      <c r="BY72" s="4">
        <v>43.29</v>
      </c>
      <c r="BZ72" s="4">
        <v>25.9</v>
      </c>
      <c r="CA72" s="4">
        <v>16237.04</v>
      </c>
      <c r="CB72" s="4"/>
      <c r="CC72" s="14">
        <v>7</v>
      </c>
      <c r="CD72" s="32">
        <v>7</v>
      </c>
      <c r="CE72" s="4"/>
      <c r="CF72" s="2">
        <v>11033</v>
      </c>
      <c r="CG72" s="2">
        <v>10792267</v>
      </c>
      <c r="CH72" s="4">
        <v>54.780250907749426</v>
      </c>
      <c r="CI72" s="8">
        <v>0.53584980886741973</v>
      </c>
      <c r="CJ72" s="8"/>
      <c r="CK72" s="3">
        <v>27.882350281661466</v>
      </c>
      <c r="CL72" s="3">
        <v>0</v>
      </c>
      <c r="CM72" s="3">
        <v>31.647731194130735</v>
      </c>
      <c r="CN72" s="28">
        <v>1.5770053272541924</v>
      </c>
      <c r="CO72" s="28">
        <v>1.7992194831755794</v>
      </c>
      <c r="CP72" s="28">
        <v>15.746675225707394</v>
      </c>
      <c r="CQ72" s="28">
        <v>5.542592053798943</v>
      </c>
      <c r="CR72" s="28">
        <v>31.811999725899081</v>
      </c>
      <c r="CS72" s="28">
        <v>11.123204852776061</v>
      </c>
      <c r="CT72" s="28">
        <v>39.670295940509433</v>
      </c>
      <c r="CU72" s="28">
        <v>14.364199391681375</v>
      </c>
      <c r="CV72" s="28">
        <v>26.604185205536833</v>
      </c>
      <c r="CW72" s="28">
        <v>25.766427139942699</v>
      </c>
      <c r="CX72" s="28">
        <v>44.282207068827546</v>
      </c>
      <c r="CY72" s="28">
        <v>33.376420842617598</v>
      </c>
      <c r="CZ72" s="28">
        <v>0</v>
      </c>
      <c r="DA72" s="28">
        <v>0</v>
      </c>
      <c r="DB72" s="28">
        <v>2.5527042290245472</v>
      </c>
      <c r="DC72" s="28">
        <v>1.7992194831755794</v>
      </c>
      <c r="DD72" s="28"/>
      <c r="DE72" s="3">
        <v>469.1</v>
      </c>
      <c r="DF72" s="3">
        <v>561</v>
      </c>
      <c r="DG72" s="35">
        <v>607.6</v>
      </c>
      <c r="DH72" s="3">
        <v>594.29999999999995</v>
      </c>
      <c r="DI72" s="1">
        <v>0.22794601711652407</v>
      </c>
      <c r="DJ72" s="1">
        <v>4.9000000000000002E-2</v>
      </c>
      <c r="DK72" s="28"/>
      <c r="DL72" t="s">
        <v>296</v>
      </c>
      <c r="DM72">
        <v>1</v>
      </c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</row>
    <row r="73" spans="1:151" x14ac:dyDescent="0.3">
      <c r="A73" t="s">
        <v>96</v>
      </c>
      <c r="B73" t="s">
        <v>400</v>
      </c>
      <c r="C73" t="s">
        <v>20</v>
      </c>
      <c r="D73" s="2"/>
      <c r="E73" s="2"/>
      <c r="F73" s="2"/>
      <c r="H73" s="2">
        <v>833716</v>
      </c>
      <c r="I73" s="12">
        <v>0.18720000000000001</v>
      </c>
      <c r="K73" s="2">
        <v>210276</v>
      </c>
      <c r="L73" s="2">
        <v>273357</v>
      </c>
      <c r="M73" s="2">
        <f>Table11132[[#This Row],[Sum of Biden]]+Table11132[[#This Row],[Sum of Trump]]</f>
        <v>483633</v>
      </c>
      <c r="N73" s="2">
        <v>487533</v>
      </c>
      <c r="O73" s="1">
        <f>Table11132[[#This Row],[Total with Other]]/Table11132[[#This Row],[Sum of Population]]</f>
        <v>0.58477107312322185</v>
      </c>
      <c r="P73" s="1">
        <f>Table11132[[#This Row],[Total with Other]]/(Table11132[[#This Row],[18+]]*Table11132[[#This Row],[Sum of Population]])</f>
        <v>0.69659811652618964</v>
      </c>
      <c r="Q73" s="1">
        <f>Table11132[[#This Row],[Sum of Biden]]/Table11132[[#This Row],[2 Party Vote]]</f>
        <v>0.43478422688278096</v>
      </c>
      <c r="R73" s="1">
        <f>Table11132[[#This Row],[Sum of Trump]]/Table11132[[#This Row],[2 Party Vote]]</f>
        <v>0.56521577311721904</v>
      </c>
      <c r="S73" s="1">
        <f>Table11132[[#This Row],[Trump %]]-Table11132[[#This Row],[Biden %]]</f>
        <v>0.13043154623443809</v>
      </c>
      <c r="T73" s="1">
        <v>-3.3599999999999998E-2</v>
      </c>
      <c r="V73" s="1">
        <v>0.7470181692566773</v>
      </c>
      <c r="W73" s="1">
        <v>0.13699509185382072</v>
      </c>
      <c r="X73" s="1">
        <v>5.6748341161738533E-2</v>
      </c>
      <c r="Y73" s="1">
        <v>2.0198724745596822E-2</v>
      </c>
      <c r="Z73" s="1">
        <v>1.7679881398461827E-3</v>
      </c>
      <c r="AA73" s="1">
        <v>4.9657197414947052E-4</v>
      </c>
      <c r="AB73" s="1">
        <v>4.1800805070311715E-3</v>
      </c>
      <c r="AC73" s="1">
        <v>3.2595032361139767E-2</v>
      </c>
      <c r="AD7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1.3805247641759488</v>
      </c>
      <c r="AE7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1.3785883983440799</v>
      </c>
      <c r="AF73" s="4"/>
      <c r="AG73" s="1">
        <v>3.9114038833367719E-2</v>
      </c>
      <c r="AH73" s="1">
        <v>8.2007542136650846E-2</v>
      </c>
      <c r="AI73" s="1">
        <v>3.9411502238172233E-2</v>
      </c>
      <c r="AJ73" s="1">
        <f>SUM(Table11132[[#This Row],[0 to 5]:[14 to 17]])</f>
        <v>0.16053308320819082</v>
      </c>
      <c r="AK73" s="1">
        <v>0.83946691679180918</v>
      </c>
      <c r="AL73" s="1">
        <v>5.9646210460156696E-2</v>
      </c>
      <c r="AM73" s="1">
        <v>0.18700972513421837</v>
      </c>
      <c r="AN73" s="1">
        <v>0.2665919809623421</v>
      </c>
      <c r="AO73" s="1">
        <v>0.32621900023509204</v>
      </c>
      <c r="AP73" s="38">
        <v>53.4</v>
      </c>
      <c r="AR73" s="2">
        <v>54501</v>
      </c>
      <c r="AS73" s="2">
        <v>183348</v>
      </c>
      <c r="AT73" s="2">
        <v>186642</v>
      </c>
      <c r="AU73" s="2">
        <v>214113</v>
      </c>
      <c r="AV73" s="2">
        <f>SUM(Table11132[[#This Row],[Sum of Less than a high school diploma]:[Sum of Bachelor''s degree or higher]])</f>
        <v>638604</v>
      </c>
      <c r="AW73" s="1">
        <f>Table11132[[#This Row],[Sum of Less than a high school diploma]]/Table11132[[#This Row],[Sum]]</f>
        <v>8.5343969032452033E-2</v>
      </c>
      <c r="AX73" s="1">
        <f>Table11132[[#This Row],[Sum of High school diploma only]]/Table11132[[#This Row],[Sum]]</f>
        <v>0.28710750324144541</v>
      </c>
      <c r="AY73" s="1">
        <f>Table11132[[#This Row],[Sum of Some college or associate''s degree]]/Table11132[[#This Row],[Sum]]</f>
        <v>0.29226562940413775</v>
      </c>
      <c r="AZ73" s="1">
        <f>Table11132[[#This Row],[Sum of Bachelor''s degree or higher]]/Table11132[[#This Row],[Sum]]</f>
        <v>0.33528289832196478</v>
      </c>
      <c r="BA7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2.877487457015615</v>
      </c>
      <c r="BB73" s="4"/>
      <c r="BC73" s="2">
        <v>333907</v>
      </c>
      <c r="BD73" s="8">
        <v>0.40050448833895474</v>
      </c>
      <c r="BE73" s="7">
        <v>2.1</v>
      </c>
      <c r="BF73" s="7">
        <v>25.3</v>
      </c>
      <c r="BG73" s="4">
        <v>87.4</v>
      </c>
      <c r="BH73" s="4">
        <v>78.2</v>
      </c>
      <c r="BI73" s="4">
        <v>9.1999999999999993</v>
      </c>
      <c r="BJ73" s="4">
        <v>0.6</v>
      </c>
      <c r="BK73" s="4">
        <v>0.9</v>
      </c>
      <c r="BL73" s="4">
        <v>0.6</v>
      </c>
      <c r="BM73" s="4">
        <v>1.2</v>
      </c>
      <c r="BN73" s="7">
        <v>9.1999999999999993</v>
      </c>
      <c r="BO73" s="7">
        <v>25.3</v>
      </c>
      <c r="BP73" s="4"/>
      <c r="BQ73" s="2">
        <v>33315292</v>
      </c>
      <c r="BR73" s="4">
        <v>39.960000767647493</v>
      </c>
      <c r="BS73" s="2">
        <v>61988</v>
      </c>
      <c r="BT73" s="4">
        <v>100.506</v>
      </c>
      <c r="BU73" s="4"/>
      <c r="BV73" s="4">
        <v>86.8</v>
      </c>
      <c r="BW73" s="4">
        <v>64.7</v>
      </c>
      <c r="BX73" s="4">
        <v>75.8</v>
      </c>
      <c r="BY73" s="4">
        <v>54.02</v>
      </c>
      <c r="BZ73" s="4">
        <v>0</v>
      </c>
      <c r="CA73" s="4">
        <v>18935.84</v>
      </c>
      <c r="CB73" s="4"/>
      <c r="CC73" s="14">
        <v>78</v>
      </c>
      <c r="CD73" s="32">
        <v>47</v>
      </c>
      <c r="CE73" s="4"/>
      <c r="CF73" s="2">
        <v>601</v>
      </c>
      <c r="CG73" s="2">
        <v>362904</v>
      </c>
      <c r="CH73" s="4">
        <v>72.086897696577736</v>
      </c>
      <c r="CI73" s="8">
        <v>0.43528491716603734</v>
      </c>
      <c r="CJ73" s="8"/>
      <c r="CK73" s="3">
        <v>24.327896933660707</v>
      </c>
      <c r="CL73" s="3">
        <v>0</v>
      </c>
      <c r="CM73" s="3">
        <v>31.590813426246228</v>
      </c>
      <c r="CN73" s="28">
        <v>64.045052217859336</v>
      </c>
      <c r="CO73" s="28">
        <v>23.84642084025916</v>
      </c>
      <c r="CP73" s="28">
        <v>3.8681946844295276</v>
      </c>
      <c r="CQ73" s="28">
        <v>10.959452648768041</v>
      </c>
      <c r="CR73" s="28">
        <v>0</v>
      </c>
      <c r="CS73" s="28">
        <v>18.150538952616003</v>
      </c>
      <c r="CT73" s="28">
        <v>0</v>
      </c>
      <c r="CU73" s="28">
        <v>5.093768910382666</v>
      </c>
      <c r="CV73" s="28">
        <v>52.713137117185667</v>
      </c>
      <c r="CW73" s="28">
        <v>13.757161662196438</v>
      </c>
      <c r="CX73" s="28">
        <v>14.97322778799065</v>
      </c>
      <c r="CY73" s="28">
        <v>42.485791361035254</v>
      </c>
      <c r="CZ73" s="28">
        <v>0</v>
      </c>
      <c r="DA73" s="28">
        <v>0</v>
      </c>
      <c r="DB73" s="28">
        <v>33.269470209992491</v>
      </c>
      <c r="DC73" s="28">
        <v>23.84642084025916</v>
      </c>
      <c r="DD73" s="28"/>
      <c r="DE73" s="3">
        <v>334.9</v>
      </c>
      <c r="DF73" s="3">
        <v>405</v>
      </c>
      <c r="DG73" s="35">
        <v>505.6</v>
      </c>
      <c r="DH73" s="3">
        <v>520</v>
      </c>
      <c r="DI73" s="1">
        <v>0.337618670886076</v>
      </c>
      <c r="DJ73" s="1">
        <v>0.19500000000000001</v>
      </c>
      <c r="DK73" s="28"/>
      <c r="DL73" t="s">
        <v>297</v>
      </c>
      <c r="DM73">
        <v>57</v>
      </c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</row>
    <row r="74" spans="1:151" x14ac:dyDescent="0.3">
      <c r="A74" t="s">
        <v>162</v>
      </c>
      <c r="B74" t="s">
        <v>401</v>
      </c>
      <c r="C74" t="s">
        <v>47</v>
      </c>
      <c r="D74" s="2"/>
      <c r="E74" s="2"/>
      <c r="F74" s="2"/>
      <c r="H74" s="2">
        <v>694863</v>
      </c>
      <c r="I74" s="12">
        <v>0.1636</v>
      </c>
      <c r="K74" s="2">
        <v>103665</v>
      </c>
      <c r="L74" s="2">
        <v>196813</v>
      </c>
      <c r="M74" s="2">
        <f>Table11132[[#This Row],[Sum of Biden]]+Table11132[[#This Row],[Sum of Trump]]</f>
        <v>300478</v>
      </c>
      <c r="N74" s="2">
        <v>314876</v>
      </c>
      <c r="O74" s="1">
        <f>Table11132[[#This Row],[Total with Other]]/Table11132[[#This Row],[Sum of Population]]</f>
        <v>0.45314831844550651</v>
      </c>
      <c r="P74" s="1">
        <f>Table11132[[#This Row],[Total with Other]]/(Table11132[[#This Row],[18+]]*Table11132[[#This Row],[Sum of Population]])</f>
        <v>0.6491873715288301</v>
      </c>
      <c r="Q74" s="1">
        <f>Table11132[[#This Row],[Sum of Biden]]/Table11132[[#This Row],[2 Party Vote]]</f>
        <v>0.3450002995227604</v>
      </c>
      <c r="R74" s="1">
        <f>Table11132[[#This Row],[Sum of Trump]]/Table11132[[#This Row],[2 Party Vote]]</f>
        <v>0.65499970047723954</v>
      </c>
      <c r="S74" s="1">
        <f>Table11132[[#This Row],[Trump %]]-Table11132[[#This Row],[Biden %]]</f>
        <v>0.30999940095447914</v>
      </c>
      <c r="T74" s="1">
        <v>-0.20480000000000001</v>
      </c>
      <c r="V74" s="1">
        <v>0.78759410128327456</v>
      </c>
      <c r="W74" s="1">
        <v>0.13515182129426953</v>
      </c>
      <c r="X74" s="1">
        <v>1.0635189958308328E-2</v>
      </c>
      <c r="Y74" s="1">
        <v>1.5837654328982837E-2</v>
      </c>
      <c r="Z74" s="1">
        <v>4.7088418868179768E-3</v>
      </c>
      <c r="AA74" s="1">
        <v>6.1163135754817854E-3</v>
      </c>
      <c r="AB74" s="1">
        <v>3.4093051436038472E-3</v>
      </c>
      <c r="AC74" s="1">
        <v>3.6546772529261161E-2</v>
      </c>
      <c r="AD7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1.3102805186203734</v>
      </c>
      <c r="AE7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1.3176251630938385</v>
      </c>
      <c r="AF74" s="4"/>
      <c r="AG74" s="1">
        <v>7.5086743717826393E-2</v>
      </c>
      <c r="AH74" s="1">
        <v>0.15709715440309815</v>
      </c>
      <c r="AI74" s="1">
        <v>6.9792174860368164E-2</v>
      </c>
      <c r="AJ74" s="1">
        <f>SUM(Table11132[[#This Row],[0 to 5]:[14 to 17]])</f>
        <v>0.3019760729812927</v>
      </c>
      <c r="AK74" s="1">
        <v>0.6980239270187073</v>
      </c>
      <c r="AL74" s="1">
        <v>9.3671702191655049E-2</v>
      </c>
      <c r="AM74" s="1">
        <v>0.28644063649956897</v>
      </c>
      <c r="AN74" s="1">
        <v>0.20659180298850277</v>
      </c>
      <c r="AO74" s="1">
        <v>0.11131978533898049</v>
      </c>
      <c r="AP74" s="38">
        <v>32.4</v>
      </c>
      <c r="AR74" s="2">
        <v>24351</v>
      </c>
      <c r="AS74" s="2">
        <v>101328</v>
      </c>
      <c r="AT74" s="2">
        <v>149693</v>
      </c>
      <c r="AU74" s="2">
        <v>128780</v>
      </c>
      <c r="AV74" s="2">
        <f>SUM(Table11132[[#This Row],[Sum of Less than a high school diploma]:[Sum of Bachelor''s degree or higher]])</f>
        <v>404152</v>
      </c>
      <c r="AW74" s="1">
        <f>Table11132[[#This Row],[Sum of Less than a high school diploma]]/Table11132[[#This Row],[Sum]]</f>
        <v>6.0252083374571941E-2</v>
      </c>
      <c r="AX74" s="1">
        <f>Table11132[[#This Row],[Sum of High school diploma only]]/Table11132[[#This Row],[Sum]]</f>
        <v>0.25071755181218947</v>
      </c>
      <c r="AY74" s="1">
        <f>Table11132[[#This Row],[Sum of Some college or associate''s degree]]/Table11132[[#This Row],[Sum]]</f>
        <v>0.37038787386923733</v>
      </c>
      <c r="AZ74" s="1">
        <f>Table11132[[#This Row],[Sum of Bachelor''s degree or higher]]/Table11132[[#This Row],[Sum]]</f>
        <v>0.31864249094400127</v>
      </c>
      <c r="BA7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2.9474207723826678</v>
      </c>
      <c r="BB74" s="4"/>
      <c r="BC74" s="2">
        <v>324071</v>
      </c>
      <c r="BD74" s="8">
        <v>0.46638114275763709</v>
      </c>
      <c r="BE74" s="7">
        <v>3.0999999999999996</v>
      </c>
      <c r="BF74" s="7">
        <v>23.3</v>
      </c>
      <c r="BG74" s="4">
        <v>88</v>
      </c>
      <c r="BH74" s="4">
        <v>78.5</v>
      </c>
      <c r="BI74" s="4">
        <v>9.4</v>
      </c>
      <c r="BJ74" s="4">
        <v>1.5</v>
      </c>
      <c r="BK74" s="4">
        <v>1.3</v>
      </c>
      <c r="BL74" s="4">
        <v>0.3</v>
      </c>
      <c r="BM74" s="4">
        <v>0.9</v>
      </c>
      <c r="BN74" s="7">
        <v>8</v>
      </c>
      <c r="BO74" s="7">
        <v>23.3</v>
      </c>
      <c r="BP74" s="4"/>
      <c r="BQ74" s="2">
        <v>27864203</v>
      </c>
      <c r="BR74" s="4">
        <v>40.100283077383601</v>
      </c>
      <c r="BS74" s="2">
        <v>49371</v>
      </c>
      <c r="BT74" s="4">
        <v>95.224999999999994</v>
      </c>
      <c r="BU74" s="4"/>
      <c r="BV74" s="4">
        <v>62.3</v>
      </c>
      <c r="BW74" s="4">
        <v>41.2</v>
      </c>
      <c r="BX74" s="4">
        <v>51.7</v>
      </c>
      <c r="BY74" s="4">
        <v>15.49</v>
      </c>
      <c r="BZ74" s="4">
        <v>38.299999999999997</v>
      </c>
      <c r="CA74" s="4">
        <v>17365.02</v>
      </c>
      <c r="CB74" s="4"/>
      <c r="CC74" s="14">
        <v>76</v>
      </c>
      <c r="CD74" s="32">
        <v>45</v>
      </c>
      <c r="CE74" s="4"/>
      <c r="CF74" s="2">
        <v>1249</v>
      </c>
      <c r="CG74" s="2">
        <v>507729</v>
      </c>
      <c r="CH74" s="4">
        <v>179.74766248886471</v>
      </c>
      <c r="CI74" s="8">
        <v>0.73068935890959796</v>
      </c>
      <c r="CJ74" s="8"/>
      <c r="CK74" s="3">
        <v>9.097270092972197</v>
      </c>
      <c r="CL74" s="3">
        <v>19.874397713830049</v>
      </c>
      <c r="CM74" s="3">
        <v>0.66251400150424178</v>
      </c>
      <c r="CN74" s="28">
        <v>0</v>
      </c>
      <c r="CO74" s="28">
        <v>3.559579322710094</v>
      </c>
      <c r="CP74" s="28">
        <v>8.966734882210428</v>
      </c>
      <c r="CQ74" s="28">
        <v>3.6291441839600549</v>
      </c>
      <c r="CR74" s="28">
        <v>0</v>
      </c>
      <c r="CS74" s="28">
        <v>0</v>
      </c>
      <c r="CT74" s="28">
        <v>7.4740184592845207</v>
      </c>
      <c r="CU74" s="28">
        <v>6.2453203518097835</v>
      </c>
      <c r="CV74" s="28">
        <v>9.8410549846829447</v>
      </c>
      <c r="CW74" s="28">
        <v>4.1772758617093375</v>
      </c>
      <c r="CX74" s="28">
        <v>9.9197030375142692</v>
      </c>
      <c r="CY74" s="28">
        <v>6.0553664083582479</v>
      </c>
      <c r="CZ74" s="28">
        <v>0</v>
      </c>
      <c r="DA74" s="28">
        <v>0</v>
      </c>
      <c r="DB74" s="28">
        <v>8.1441352033736578</v>
      </c>
      <c r="DC74" s="28">
        <v>3.559579322710094</v>
      </c>
      <c r="DD74" s="28"/>
      <c r="DE74" s="3">
        <v>340.5</v>
      </c>
      <c r="DF74" s="3">
        <v>417.8</v>
      </c>
      <c r="DG74" s="35">
        <v>483</v>
      </c>
      <c r="DH74" s="3">
        <v>453.5</v>
      </c>
      <c r="DI74" s="1">
        <v>0.29503105590062106</v>
      </c>
      <c r="DJ74" s="1">
        <v>2.1000000000000001E-2</v>
      </c>
      <c r="DK74" s="28"/>
      <c r="DL74" t="s">
        <v>297</v>
      </c>
      <c r="DM74">
        <v>65</v>
      </c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</row>
    <row r="75" spans="1:151" x14ac:dyDescent="0.3">
      <c r="A75" t="s">
        <v>41</v>
      </c>
      <c r="B75" t="s">
        <v>402</v>
      </c>
      <c r="C75" t="s">
        <v>42</v>
      </c>
      <c r="D75" s="2"/>
      <c r="E75" s="2"/>
      <c r="F75" s="2"/>
      <c r="H75" s="2">
        <v>1425695</v>
      </c>
      <c r="I75" s="12">
        <v>0.13780000000000001</v>
      </c>
      <c r="K75" s="2">
        <v>224083</v>
      </c>
      <c r="L75" s="2">
        <v>316731</v>
      </c>
      <c r="M75" s="2">
        <f>Table11132[[#This Row],[Sum of Biden]]+Table11132[[#This Row],[Sum of Trump]]</f>
        <v>540814</v>
      </c>
      <c r="N75" s="2">
        <v>555257</v>
      </c>
      <c r="O75" s="1">
        <f>Table11132[[#This Row],[Total with Other]]/Table11132[[#This Row],[Sum of Population]]</f>
        <v>0.38946408593703424</v>
      </c>
      <c r="P75" s="1">
        <f>Table11132[[#This Row],[Total with Other]]/(Table11132[[#This Row],[18+]]*Table11132[[#This Row],[Sum of Population]])</f>
        <v>0.51625880952823699</v>
      </c>
      <c r="Q75" s="1">
        <f>Table11132[[#This Row],[Sum of Biden]]/Table11132[[#This Row],[2 Party Vote]]</f>
        <v>0.41434393340409087</v>
      </c>
      <c r="R75" s="1">
        <f>Table11132[[#This Row],[Sum of Trump]]/Table11132[[#This Row],[2 Party Vote]]</f>
        <v>0.58565606659590908</v>
      </c>
      <c r="S75" s="1">
        <f>Table11132[[#This Row],[Trump %]]-Table11132[[#This Row],[Biden %]]</f>
        <v>0.17131213319181821</v>
      </c>
      <c r="T75" s="1">
        <v>-0.33090000000000003</v>
      </c>
      <c r="V75" s="1">
        <v>0.59319700216385696</v>
      </c>
      <c r="W75" s="1">
        <v>0.14908237736682811</v>
      </c>
      <c r="X75" s="1">
        <v>0.10051027744363275</v>
      </c>
      <c r="Y75" s="1">
        <v>3.2324585553010987E-2</v>
      </c>
      <c r="Z75" s="1">
        <v>3.5017307348345891E-2</v>
      </c>
      <c r="AA75" s="1">
        <v>1.1482119247104045E-3</v>
      </c>
      <c r="AB75" s="1">
        <v>4.2246062446736508E-3</v>
      </c>
      <c r="AC75" s="1">
        <v>8.449563195494128E-2</v>
      </c>
      <c r="AD7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1.4898495531316978</v>
      </c>
      <c r="AE7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1.5205450886576055</v>
      </c>
      <c r="AF75" s="4"/>
      <c r="AG75" s="1">
        <v>6.4162390974226602E-2</v>
      </c>
      <c r="AH75" s="1">
        <v>0.12603537222196892</v>
      </c>
      <c r="AI75" s="1">
        <v>5.5405258487965521E-2</v>
      </c>
      <c r="AJ75" s="1">
        <f>SUM(Table11132[[#This Row],[0 to 5]:[14 to 17]])</f>
        <v>0.24560302168416104</v>
      </c>
      <c r="AK75" s="1">
        <v>0.75439697831583896</v>
      </c>
      <c r="AL75" s="1">
        <v>9.8454438010935022E-2</v>
      </c>
      <c r="AM75" s="1">
        <v>0.27950297924871731</v>
      </c>
      <c r="AN75" s="1">
        <v>0.23406829651503303</v>
      </c>
      <c r="AO75" s="1">
        <v>0.14237126454115362</v>
      </c>
      <c r="AP75" s="38">
        <v>35.799999999999997</v>
      </c>
      <c r="AR75" s="2">
        <v>96880</v>
      </c>
      <c r="AS75" s="2">
        <v>244875</v>
      </c>
      <c r="AT75" s="2">
        <v>285174</v>
      </c>
      <c r="AU75" s="2">
        <v>288367</v>
      </c>
      <c r="AV75" s="2">
        <f>SUM(Table11132[[#This Row],[Sum of Less than a high school diploma]:[Sum of Bachelor''s degree or higher]])</f>
        <v>915296</v>
      </c>
      <c r="AW75" s="1">
        <f>Table11132[[#This Row],[Sum of Less than a high school diploma]]/Table11132[[#This Row],[Sum]]</f>
        <v>0.10584554067755131</v>
      </c>
      <c r="AX75" s="1">
        <f>Table11132[[#This Row],[Sum of High school diploma only]]/Table11132[[#This Row],[Sum]]</f>
        <v>0.26753640352410585</v>
      </c>
      <c r="AY75" s="1">
        <f>Table11132[[#This Row],[Sum of Some college or associate''s degree]]/Table11132[[#This Row],[Sum]]</f>
        <v>0.3115647834143272</v>
      </c>
      <c r="AZ75" s="1">
        <f>Table11132[[#This Row],[Sum of Bachelor''s degree or higher]]/Table11132[[#This Row],[Sum]]</f>
        <v>0.31505327238401565</v>
      </c>
      <c r="BA7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2.835825787504807</v>
      </c>
      <c r="BB75" s="4"/>
      <c r="BC75" s="2">
        <v>667970</v>
      </c>
      <c r="BD75" s="8">
        <v>0.46852236979157535</v>
      </c>
      <c r="BE75" s="7">
        <v>2.2999999999999998</v>
      </c>
      <c r="BF75" s="7">
        <v>22.9</v>
      </c>
      <c r="BG75" s="4">
        <v>91.2</v>
      </c>
      <c r="BH75" s="4">
        <v>81.900000000000006</v>
      </c>
      <c r="BI75" s="4">
        <v>9.4</v>
      </c>
      <c r="BJ75" s="4">
        <v>0.4</v>
      </c>
      <c r="BK75" s="4">
        <v>1.6</v>
      </c>
      <c r="BL75" s="4">
        <v>0.3</v>
      </c>
      <c r="BM75" s="4">
        <v>1</v>
      </c>
      <c r="BN75" s="7">
        <v>5.4</v>
      </c>
      <c r="BO75" s="7">
        <v>22.9</v>
      </c>
      <c r="BP75" s="4"/>
      <c r="BQ75" s="2">
        <v>77309277</v>
      </c>
      <c r="BR75" s="4">
        <v>54.225677301246058</v>
      </c>
      <c r="BS75" s="2">
        <v>52688</v>
      </c>
      <c r="BT75" s="4">
        <v>93.768000000000001</v>
      </c>
      <c r="BU75" s="4"/>
      <c r="BV75" s="4">
        <v>71.400000000000006</v>
      </c>
      <c r="BW75" s="4">
        <v>48.8</v>
      </c>
      <c r="BX75" s="4">
        <v>60.1</v>
      </c>
      <c r="BY75" s="4">
        <v>36.39</v>
      </c>
      <c r="BZ75" s="4">
        <v>6.7</v>
      </c>
      <c r="CA75" s="4">
        <v>17008.560000000001</v>
      </c>
      <c r="CB75" s="4"/>
      <c r="CC75" s="14">
        <v>161</v>
      </c>
      <c r="CD75" s="32">
        <v>81</v>
      </c>
      <c r="CE75" s="4"/>
      <c r="CF75" s="2">
        <v>1705</v>
      </c>
      <c r="CG75" s="2">
        <v>877992</v>
      </c>
      <c r="CH75" s="4">
        <v>119.59079606788268</v>
      </c>
      <c r="CI75" s="8">
        <v>0.61583438252922262</v>
      </c>
      <c r="CJ75" s="8"/>
      <c r="CK75" s="3">
        <v>23.221993568197504</v>
      </c>
      <c r="CL75" s="3">
        <v>0</v>
      </c>
      <c r="CM75" s="3">
        <v>0</v>
      </c>
      <c r="CN75" s="28">
        <v>0.53984978308108478</v>
      </c>
      <c r="CO75" s="28">
        <v>9.033692525348556</v>
      </c>
      <c r="CP75" s="28">
        <v>9.0920288537444804</v>
      </c>
      <c r="CQ75" s="28">
        <v>48.855709369755729</v>
      </c>
      <c r="CR75" s="28">
        <v>28.132497464410609</v>
      </c>
      <c r="CS75" s="28">
        <v>3.0697290657150376</v>
      </c>
      <c r="CT75" s="28">
        <v>47.312262936782638</v>
      </c>
      <c r="CU75" s="28">
        <v>4.6062563482756484</v>
      </c>
      <c r="CV75" s="28">
        <v>20.738844911220202</v>
      </c>
      <c r="CW75" s="28">
        <v>17.266074557023202</v>
      </c>
      <c r="CX75" s="28">
        <v>18.486319506842698</v>
      </c>
      <c r="CY75" s="28">
        <v>39.950509385525045</v>
      </c>
      <c r="CZ75" s="28">
        <v>0</v>
      </c>
      <c r="DA75" s="28">
        <v>0</v>
      </c>
      <c r="DB75" s="28">
        <v>12.258619220462384</v>
      </c>
      <c r="DC75" s="28">
        <v>9.033692525348556</v>
      </c>
      <c r="DD75" s="28"/>
      <c r="DE75" s="3">
        <v>174.9</v>
      </c>
      <c r="DF75" s="3">
        <v>194.2</v>
      </c>
      <c r="DG75" s="35">
        <v>223.4</v>
      </c>
      <c r="DH75" s="3">
        <v>222.2</v>
      </c>
      <c r="DI75" s="1">
        <v>0.21709937332139662</v>
      </c>
      <c r="DJ75" s="1">
        <v>0.10299999999999999</v>
      </c>
      <c r="DK75" s="28"/>
      <c r="DL75" t="s">
        <v>298</v>
      </c>
      <c r="DM75">
        <v>102</v>
      </c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</row>
    <row r="76" spans="1:151" x14ac:dyDescent="0.3">
      <c r="A76" t="s">
        <v>139</v>
      </c>
      <c r="B76" t="s">
        <v>403</v>
      </c>
      <c r="C76" t="s">
        <v>55</v>
      </c>
      <c r="D76" s="2" t="s">
        <v>56</v>
      </c>
      <c r="E76" s="2"/>
      <c r="F76" s="2"/>
      <c r="H76" s="2">
        <v>967604</v>
      </c>
      <c r="I76" s="12">
        <v>0.1182</v>
      </c>
      <c r="K76" s="2">
        <v>226701</v>
      </c>
      <c r="L76" s="2">
        <v>236351</v>
      </c>
      <c r="M76" s="2">
        <f>Table11132[[#This Row],[Sum of Biden]]+Table11132[[#This Row],[Sum of Trump]]</f>
        <v>463052</v>
      </c>
      <c r="N76" s="2">
        <v>475479</v>
      </c>
      <c r="O76" s="1">
        <f>Table11132[[#This Row],[Total with Other]]/Table11132[[#This Row],[Sum of Population]]</f>
        <v>0.49139834064348636</v>
      </c>
      <c r="P76" s="1">
        <f>Table11132[[#This Row],[Total with Other]]/(Table11132[[#This Row],[18+]]*Table11132[[#This Row],[Sum of Population]])</f>
        <v>0.66054988518010682</v>
      </c>
      <c r="Q76" s="1">
        <f>Table11132[[#This Row],[Sum of Biden]]/Table11132[[#This Row],[2 Party Vote]]</f>
        <v>0.48958000397363577</v>
      </c>
      <c r="R76" s="1">
        <f>Table11132[[#This Row],[Sum of Trump]]/Table11132[[#This Row],[2 Party Vote]]</f>
        <v>0.51041999602636423</v>
      </c>
      <c r="S76" s="1">
        <f>Table11132[[#This Row],[Trump %]]-Table11132[[#This Row],[Biden %]]</f>
        <v>2.0839992052728462E-2</v>
      </c>
      <c r="T76" s="1">
        <v>-0.19059999999999999</v>
      </c>
      <c r="V76" s="1">
        <v>0.72255075423417015</v>
      </c>
      <c r="W76" s="1">
        <v>0.11521345509113232</v>
      </c>
      <c r="X76" s="1">
        <v>7.5570171268411451E-2</v>
      </c>
      <c r="Y76" s="1">
        <v>3.459886482486637E-2</v>
      </c>
      <c r="Z76" s="1">
        <v>3.9602978077808689E-3</v>
      </c>
      <c r="AA76" s="1">
        <v>7.5857478885990549E-4</v>
      </c>
      <c r="AB76" s="1">
        <v>3.6822915159507403E-3</v>
      </c>
      <c r="AC76" s="1">
        <v>4.3665590468828154E-2</v>
      </c>
      <c r="AD7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1.4056669772474431</v>
      </c>
      <c r="AE7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1.4066737396628881</v>
      </c>
      <c r="AF76" s="4"/>
      <c r="AG76" s="1">
        <v>6.8622080933935778E-2</v>
      </c>
      <c r="AH76" s="1">
        <v>0.13028470324636937</v>
      </c>
      <c r="AI76" s="1">
        <v>5.7170081975684267E-2</v>
      </c>
      <c r="AJ76" s="1">
        <f>SUM(Table11132[[#This Row],[0 to 5]:[14 to 17]])</f>
        <v>0.25607686615598946</v>
      </c>
      <c r="AK76" s="1">
        <v>0.74392313384401054</v>
      </c>
      <c r="AL76" s="1">
        <v>8.5555661200243077E-2</v>
      </c>
      <c r="AM76" s="1">
        <v>0.27793601514669225</v>
      </c>
      <c r="AN76" s="1">
        <v>0.24007238498393971</v>
      </c>
      <c r="AO76" s="1">
        <v>0.14035907251313554</v>
      </c>
      <c r="AP76" s="38">
        <v>36.200000000000003</v>
      </c>
      <c r="AR76" s="2">
        <v>49616</v>
      </c>
      <c r="AS76" s="2">
        <v>145512</v>
      </c>
      <c r="AT76" s="2">
        <v>194066</v>
      </c>
      <c r="AU76" s="2">
        <v>228612</v>
      </c>
      <c r="AV76" s="2">
        <f>SUM(Table11132[[#This Row],[Sum of Less than a high school diploma]:[Sum of Bachelor''s degree or higher]])</f>
        <v>617806</v>
      </c>
      <c r="AW76" s="1">
        <f>Table11132[[#This Row],[Sum of Less than a high school diploma]]/Table11132[[#This Row],[Sum]]</f>
        <v>8.031000022660835E-2</v>
      </c>
      <c r="AX76" s="1">
        <f>Table11132[[#This Row],[Sum of High school diploma only]]/Table11132[[#This Row],[Sum]]</f>
        <v>0.23553024735920339</v>
      </c>
      <c r="AY76" s="1">
        <f>Table11132[[#This Row],[Sum of Some college or associate''s degree]]/Table11132[[#This Row],[Sum]]</f>
        <v>0.31412126136683682</v>
      </c>
      <c r="AZ76" s="1">
        <f>Table11132[[#This Row],[Sum of Bachelor''s degree or higher]]/Table11132[[#This Row],[Sum]]</f>
        <v>0.37003849104735143</v>
      </c>
      <c r="BA7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2.9738882432349314</v>
      </c>
      <c r="BB76" s="4"/>
      <c r="BC76" s="2">
        <v>484642</v>
      </c>
      <c r="BD76" s="8">
        <v>0.50086812373656997</v>
      </c>
      <c r="BE76" s="7">
        <v>2.7</v>
      </c>
      <c r="BF76" s="7">
        <v>20.7</v>
      </c>
      <c r="BG76" s="4">
        <v>89.9</v>
      </c>
      <c r="BH76" s="4">
        <v>81.7</v>
      </c>
      <c r="BI76" s="4">
        <v>8.1999999999999993</v>
      </c>
      <c r="BJ76" s="4">
        <v>0.8</v>
      </c>
      <c r="BK76" s="4">
        <v>1.7</v>
      </c>
      <c r="BL76" s="4">
        <v>0.2</v>
      </c>
      <c r="BM76" s="4">
        <v>1</v>
      </c>
      <c r="BN76" s="7">
        <v>6.5</v>
      </c>
      <c r="BO76" s="7">
        <v>20.7</v>
      </c>
      <c r="BP76" s="4"/>
      <c r="BQ76" s="2">
        <v>58967906</v>
      </c>
      <c r="BR76" s="4">
        <v>60.942189160028278</v>
      </c>
      <c r="BS76" s="2">
        <v>61040</v>
      </c>
      <c r="BT76" s="4">
        <v>95.311999999999998</v>
      </c>
      <c r="BU76" s="4"/>
      <c r="BV76" s="4">
        <v>62.8</v>
      </c>
      <c r="BW76" s="4">
        <v>42.1</v>
      </c>
      <c r="BX76" s="4">
        <v>52.4</v>
      </c>
      <c r="BY76" s="4">
        <v>31.86</v>
      </c>
      <c r="BZ76" s="4">
        <v>27.1</v>
      </c>
      <c r="CA76" s="4">
        <v>15170.73</v>
      </c>
      <c r="CB76" s="4"/>
      <c r="CC76" s="14">
        <v>44</v>
      </c>
      <c r="CD76" s="32">
        <v>27</v>
      </c>
      <c r="CE76" s="4"/>
      <c r="CF76" s="2">
        <v>830</v>
      </c>
      <c r="CG76" s="2">
        <v>428924</v>
      </c>
      <c r="CH76" s="4">
        <v>85.778893018218199</v>
      </c>
      <c r="CI76" s="8">
        <v>0.44328464950537616</v>
      </c>
      <c r="CJ76" s="8"/>
      <c r="CK76" s="3">
        <v>18.075155286284613</v>
      </c>
      <c r="CL76" s="3">
        <v>0</v>
      </c>
      <c r="CM76" s="3">
        <v>0</v>
      </c>
      <c r="CN76" s="28">
        <v>16.725774767417633</v>
      </c>
      <c r="CO76" s="28">
        <v>8.4243963158870496</v>
      </c>
      <c r="CP76" s="28">
        <v>1.983709017894038</v>
      </c>
      <c r="CQ76" s="28">
        <v>34.04534039796507</v>
      </c>
      <c r="CR76" s="28">
        <v>12.475102978962893</v>
      </c>
      <c r="CS76" s="28">
        <v>0</v>
      </c>
      <c r="CT76" s="28">
        <v>25.573628648274212</v>
      </c>
      <c r="CU76" s="28">
        <v>9.8372485919885939</v>
      </c>
      <c r="CV76" s="28">
        <v>17.194375353662956</v>
      </c>
      <c r="CW76" s="28">
        <v>9.0640684363438258</v>
      </c>
      <c r="CX76" s="28">
        <v>25.896269570188966</v>
      </c>
      <c r="CY76" s="28">
        <v>37.333452037921127</v>
      </c>
      <c r="CZ76" s="28">
        <v>0</v>
      </c>
      <c r="DA76" s="28">
        <v>0</v>
      </c>
      <c r="DB76" s="28">
        <v>3.4721801077793129</v>
      </c>
      <c r="DC76" s="28">
        <v>8.4243963158870496</v>
      </c>
      <c r="DD76" s="28"/>
      <c r="DE76" s="3">
        <v>220.6</v>
      </c>
      <c r="DF76" s="3">
        <v>242</v>
      </c>
      <c r="DG76" s="35">
        <v>272.60000000000002</v>
      </c>
      <c r="DH76" s="3">
        <v>267.2</v>
      </c>
      <c r="DI76" s="1">
        <v>0.19075568598679393</v>
      </c>
      <c r="DJ76" s="1">
        <v>0.104</v>
      </c>
      <c r="DK76" s="28"/>
      <c r="DL76" t="s">
        <v>298</v>
      </c>
      <c r="DM76">
        <v>71</v>
      </c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</row>
    <row r="77" spans="1:151" x14ac:dyDescent="0.3">
      <c r="A77" t="s">
        <v>142</v>
      </c>
      <c r="B77" t="s">
        <v>404</v>
      </c>
      <c r="C77" t="s">
        <v>20</v>
      </c>
      <c r="D77" s="2"/>
      <c r="E77" s="2"/>
      <c r="F77" s="2"/>
      <c r="H77" s="2">
        <v>2673376</v>
      </c>
      <c r="I77" s="12">
        <v>0.2525</v>
      </c>
      <c r="K77" s="2">
        <v>708344</v>
      </c>
      <c r="L77" s="2">
        <v>569978</v>
      </c>
      <c r="M77" s="2">
        <f>Table11132[[#This Row],[Sum of Biden]]+Table11132[[#This Row],[Sum of Trump]]</f>
        <v>1278322</v>
      </c>
      <c r="N77" s="2">
        <v>1291968</v>
      </c>
      <c r="O77" s="1">
        <f>Table11132[[#This Row],[Total with Other]]/Table11132[[#This Row],[Sum of Population]]</f>
        <v>0.48327208742803107</v>
      </c>
      <c r="P77" s="1">
        <f>Table11132[[#This Row],[Total with Other]]/(Table11132[[#This Row],[18+]]*Table11132[[#This Row],[Sum of Population]])</f>
        <v>0.61764904140119925</v>
      </c>
      <c r="Q77" s="1">
        <f>Table11132[[#This Row],[Sum of Biden]]/Table11132[[#This Row],[2 Party Vote]]</f>
        <v>0.55412016690630372</v>
      </c>
      <c r="R77" s="1">
        <f>Table11132[[#This Row],[Sum of Trump]]/Table11132[[#This Row],[2 Party Vote]]</f>
        <v>0.44587983309369628</v>
      </c>
      <c r="S77" s="1">
        <f>Table11132[[#This Row],[Trump %]]-Table11132[[#This Row],[Biden %]]</f>
        <v>-0.10824033381260745</v>
      </c>
      <c r="T77" s="1">
        <v>-3.3599999999999998E-2</v>
      </c>
      <c r="V77" s="1">
        <v>0.43466014507499134</v>
      </c>
      <c r="W77" s="1">
        <v>0.32020486456076513</v>
      </c>
      <c r="X77" s="1">
        <v>0.14473384963432004</v>
      </c>
      <c r="Y77" s="1">
        <v>4.5547652107298039E-2</v>
      </c>
      <c r="Z77" s="1">
        <v>1.7019678488921872E-3</v>
      </c>
      <c r="AA77" s="1">
        <v>7.1594867313838379E-4</v>
      </c>
      <c r="AB77" s="1">
        <v>9.7719138647163733E-3</v>
      </c>
      <c r="AC77" s="1">
        <v>4.2663658235878532E-2</v>
      </c>
      <c r="AD7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1.630658945212152</v>
      </c>
      <c r="AE7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1.6232060482918254</v>
      </c>
      <c r="AF77" s="4"/>
      <c r="AG77" s="1">
        <v>5.6311944148522315E-2</v>
      </c>
      <c r="AH77" s="1">
        <v>0.11070234789270196</v>
      </c>
      <c r="AI77" s="1">
        <v>5.0547696994362186E-2</v>
      </c>
      <c r="AJ77" s="1">
        <f>SUM(Table11132[[#This Row],[0 to 5]:[14 to 17]])</f>
        <v>0.21756198903558646</v>
      </c>
      <c r="AK77" s="1">
        <v>0.78243801096441357</v>
      </c>
      <c r="AL77" s="1">
        <v>9.0544315502196479E-2</v>
      </c>
      <c r="AM77" s="1">
        <v>0.29113300934847924</v>
      </c>
      <c r="AN77" s="1">
        <v>0.25040286140071583</v>
      </c>
      <c r="AO77" s="1">
        <v>0.15035782471302203</v>
      </c>
      <c r="AP77" s="38">
        <v>37.9</v>
      </c>
      <c r="AR77" s="2">
        <v>183076</v>
      </c>
      <c r="AS77" s="2">
        <v>446485</v>
      </c>
      <c r="AT77" s="2">
        <v>548018</v>
      </c>
      <c r="AU77" s="2">
        <v>583836</v>
      </c>
      <c r="AV77" s="2">
        <f>SUM(Table11132[[#This Row],[Sum of Less than a high school diploma]:[Sum of Bachelor''s degree or higher]])</f>
        <v>1761415</v>
      </c>
      <c r="AW77" s="1">
        <f>Table11132[[#This Row],[Sum of Less than a high school diploma]]/Table11132[[#This Row],[Sum]]</f>
        <v>0.10393689164677263</v>
      </c>
      <c r="AX77" s="1">
        <f>Table11132[[#This Row],[Sum of High school diploma only]]/Table11132[[#This Row],[Sum]]</f>
        <v>0.25348086623538463</v>
      </c>
      <c r="AY77" s="1">
        <f>Table11132[[#This Row],[Sum of Some college or associate''s degree]]/Table11132[[#This Row],[Sum]]</f>
        <v>0.311123727230664</v>
      </c>
      <c r="AZ77" s="1">
        <f>Table11132[[#This Row],[Sum of Bachelor''s degree or higher]]/Table11132[[#This Row],[Sum]]</f>
        <v>0.33145851488717876</v>
      </c>
      <c r="BA7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2.8701038653582494</v>
      </c>
      <c r="BB77" s="4"/>
      <c r="BC77" s="2">
        <v>1238047</v>
      </c>
      <c r="BD77" s="8">
        <v>0.46310245921262105</v>
      </c>
      <c r="BE77" s="7">
        <v>2.9</v>
      </c>
      <c r="BF77" s="7">
        <v>29.5</v>
      </c>
      <c r="BG77" s="4">
        <v>87.5</v>
      </c>
      <c r="BH77" s="4">
        <v>77.8</v>
      </c>
      <c r="BI77" s="4">
        <v>9.6999999999999993</v>
      </c>
      <c r="BJ77" s="4">
        <v>1.4</v>
      </c>
      <c r="BK77" s="4">
        <v>1.1000000000000001</v>
      </c>
      <c r="BL77" s="4">
        <v>0.4</v>
      </c>
      <c r="BM77" s="4">
        <v>1.8</v>
      </c>
      <c r="BN77" s="7">
        <v>7.8</v>
      </c>
      <c r="BO77" s="7">
        <v>29.5</v>
      </c>
      <c r="BP77" s="4"/>
      <c r="BQ77" s="2">
        <v>123298407</v>
      </c>
      <c r="BR77" s="4">
        <v>46.120862534862283</v>
      </c>
      <c r="BS77" s="2">
        <v>48223</v>
      </c>
      <c r="BT77" s="4">
        <v>98.662000000000006</v>
      </c>
      <c r="BU77" s="4"/>
      <c r="BV77" s="4">
        <v>83.2</v>
      </c>
      <c r="BW77" s="4">
        <v>62.7</v>
      </c>
      <c r="BX77" s="4">
        <v>73</v>
      </c>
      <c r="BY77" s="4">
        <v>51.45</v>
      </c>
      <c r="BZ77" s="4">
        <v>0</v>
      </c>
      <c r="CA77" s="4">
        <v>18745.97</v>
      </c>
      <c r="CB77" s="4"/>
      <c r="CC77" s="14">
        <v>112</v>
      </c>
      <c r="CD77" s="32">
        <v>68</v>
      </c>
      <c r="CE77" s="4"/>
      <c r="CF77" s="2">
        <v>1939</v>
      </c>
      <c r="CG77" s="2">
        <v>1293500</v>
      </c>
      <c r="CH77" s="4">
        <v>72.530014483559356</v>
      </c>
      <c r="CI77" s="8">
        <v>0.48384514561363612</v>
      </c>
      <c r="CJ77" s="8"/>
      <c r="CK77" s="3">
        <v>25.449949791502508</v>
      </c>
      <c r="CL77" s="3">
        <v>0</v>
      </c>
      <c r="CM77" s="3">
        <v>2.3516400874627017</v>
      </c>
      <c r="CN77" s="28">
        <v>74.636233719116532</v>
      </c>
      <c r="CO77" s="28">
        <v>17.405118419454432</v>
      </c>
      <c r="CP77" s="28">
        <v>4.7829120090444421</v>
      </c>
      <c r="CQ77" s="28">
        <v>5.9496561303433637</v>
      </c>
      <c r="CR77" s="28">
        <v>0</v>
      </c>
      <c r="CS77" s="28">
        <v>21.703365219873159</v>
      </c>
      <c r="CT77" s="28">
        <v>0</v>
      </c>
      <c r="CU77" s="28">
        <v>10.161933037129645</v>
      </c>
      <c r="CV77" s="28">
        <v>41.532577359033759</v>
      </c>
      <c r="CW77" s="28">
        <v>13.914080920561478</v>
      </c>
      <c r="CX77" s="28">
        <v>35.279090402943673</v>
      </c>
      <c r="CY77" s="28">
        <v>44.832726212537985</v>
      </c>
      <c r="CZ77" s="28">
        <v>0</v>
      </c>
      <c r="DA77" s="28">
        <v>0</v>
      </c>
      <c r="DB77" s="28">
        <v>38.339840046394499</v>
      </c>
      <c r="DC77" s="28">
        <v>17.405118419454432</v>
      </c>
      <c r="DD77" s="28"/>
      <c r="DE77" s="3">
        <v>301.60000000000002</v>
      </c>
      <c r="DF77" s="3">
        <v>356.9</v>
      </c>
      <c r="DG77" s="35">
        <v>420</v>
      </c>
      <c r="DH77" s="3">
        <v>422.7</v>
      </c>
      <c r="DI77" s="1">
        <v>0.28190476190476188</v>
      </c>
      <c r="DJ77" s="1">
        <v>0.112</v>
      </c>
      <c r="DK77" s="28"/>
      <c r="DL77" t="s">
        <v>297</v>
      </c>
      <c r="DM77">
        <v>38</v>
      </c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</row>
    <row r="78" spans="1:151" x14ac:dyDescent="0.3">
      <c r="A78" t="s">
        <v>131</v>
      </c>
      <c r="B78" t="s">
        <v>405</v>
      </c>
      <c r="C78" t="s">
        <v>12</v>
      </c>
      <c r="D78" s="2"/>
      <c r="E78" s="2"/>
      <c r="F78" s="2"/>
      <c r="H78" s="2">
        <v>843843</v>
      </c>
      <c r="I78" s="12">
        <v>2.4899999999999999E-2</v>
      </c>
      <c r="K78" s="2">
        <v>251388</v>
      </c>
      <c r="L78" s="2">
        <v>162207</v>
      </c>
      <c r="M78" s="2">
        <f>Table11132[[#This Row],[Sum of Biden]]+Table11132[[#This Row],[Sum of Trump]]</f>
        <v>413595</v>
      </c>
      <c r="N78" s="2">
        <v>422698</v>
      </c>
      <c r="O78" s="1">
        <f>Table11132[[#This Row],[Total with Other]]/Table11132[[#This Row],[Sum of Population]]</f>
        <v>0.50092019487037276</v>
      </c>
      <c r="P78" s="1">
        <f>Table11132[[#This Row],[Total with Other]]/(Table11132[[#This Row],[18+]]*Table11132[[#This Row],[Sum of Population]])</f>
        <v>0.6480245658736109</v>
      </c>
      <c r="Q78" s="1">
        <f>Table11132[[#This Row],[Sum of Biden]]/Table11132[[#This Row],[2 Party Vote]]</f>
        <v>0.6078119899902078</v>
      </c>
      <c r="R78" s="1">
        <f>Table11132[[#This Row],[Sum of Trump]]/Table11132[[#This Row],[2 Party Vote]]</f>
        <v>0.3921880100097922</v>
      </c>
      <c r="S78" s="1">
        <f>Table11132[[#This Row],[Trump %]]-Table11132[[#This Row],[Biden %]]</f>
        <v>-0.2156239799804156</v>
      </c>
      <c r="T78" s="1">
        <v>0.29160000000000003</v>
      </c>
      <c r="V78" s="1">
        <v>0.42762694008245611</v>
      </c>
      <c r="W78" s="1">
        <v>0.43288265708194534</v>
      </c>
      <c r="X78" s="1">
        <v>1.6239987770236882E-2</v>
      </c>
      <c r="Y78" s="1">
        <v>7.4957071398352532E-2</v>
      </c>
      <c r="Z78" s="1">
        <v>2.3938102229917177E-3</v>
      </c>
      <c r="AA78" s="1">
        <v>1.6768522106600399E-3</v>
      </c>
      <c r="AB78" s="1">
        <v>5.2746778725426416E-3</v>
      </c>
      <c r="AC78" s="1">
        <v>3.8948003360814748E-2</v>
      </c>
      <c r="AD7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1.5755680745222662</v>
      </c>
      <c r="AE7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1.5743276946959961</v>
      </c>
      <c r="AF78" s="4"/>
      <c r="AG78" s="1">
        <v>5.5210507167802542E-2</v>
      </c>
      <c r="AH78" s="1">
        <v>0.11671246902563628</v>
      </c>
      <c r="AI78" s="1">
        <v>5.5081336220126259E-2</v>
      </c>
      <c r="AJ78" s="1">
        <f>SUM(Table11132[[#This Row],[0 to 5]:[14 to 17]])</f>
        <v>0.22700431241356508</v>
      </c>
      <c r="AK78" s="1">
        <v>0.77299568758643489</v>
      </c>
      <c r="AL78" s="1">
        <v>8.9964602420118431E-2</v>
      </c>
      <c r="AM78" s="1">
        <v>0.25950561893622393</v>
      </c>
      <c r="AN78" s="1">
        <v>0.26292687146779675</v>
      </c>
      <c r="AO78" s="1">
        <v>0.16059859476229582</v>
      </c>
      <c r="AP78" s="38">
        <v>38.799999999999997</v>
      </c>
      <c r="AR78" s="2">
        <v>82261</v>
      </c>
      <c r="AS78" s="2">
        <v>111720</v>
      </c>
      <c r="AT78" s="2">
        <v>184874</v>
      </c>
      <c r="AU78" s="2">
        <v>194239</v>
      </c>
      <c r="AV78" s="2">
        <f>SUM(Table11132[[#This Row],[Sum of Less than a high school diploma]:[Sum of Bachelor''s degree or higher]])</f>
        <v>573094</v>
      </c>
      <c r="AW78" s="1">
        <f>Table11132[[#This Row],[Sum of Less than a high school diploma]]/Table11132[[#This Row],[Sum]]</f>
        <v>0.14353840731188949</v>
      </c>
      <c r="AX78" s="1">
        <f>Table11132[[#This Row],[Sum of High school diploma only]]/Table11132[[#This Row],[Sum]]</f>
        <v>0.19494184200148668</v>
      </c>
      <c r="AY78" s="1">
        <f>Table11132[[#This Row],[Sum of Some college or associate''s degree]]/Table11132[[#This Row],[Sum]]</f>
        <v>0.32258931344596176</v>
      </c>
      <c r="AZ78" s="1">
        <f>Table11132[[#This Row],[Sum of Bachelor''s degree or higher]]/Table11132[[#This Row],[Sum]]</f>
        <v>0.33893043724066207</v>
      </c>
      <c r="BA7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2.8569117806153965</v>
      </c>
      <c r="BB78" s="4"/>
      <c r="BC78" s="2">
        <v>404157</v>
      </c>
      <c r="BD78" s="8">
        <v>0.47894809816518003</v>
      </c>
      <c r="BE78" s="7">
        <v>3</v>
      </c>
      <c r="BF78" s="7">
        <v>26.9</v>
      </c>
      <c r="BG78" s="4">
        <v>87.9</v>
      </c>
      <c r="BH78" s="4">
        <v>77.7</v>
      </c>
      <c r="BI78" s="4">
        <v>10.199999999999999</v>
      </c>
      <c r="BJ78" s="4">
        <v>1</v>
      </c>
      <c r="BK78" s="4">
        <v>1.6</v>
      </c>
      <c r="BL78" s="4">
        <v>0.4</v>
      </c>
      <c r="BM78" s="4">
        <v>0.8</v>
      </c>
      <c r="BN78" s="7">
        <v>8.3000000000000007</v>
      </c>
      <c r="BO78" s="7">
        <v>26.9</v>
      </c>
      <c r="BP78" s="4"/>
      <c r="BQ78" s="2">
        <v>46597738</v>
      </c>
      <c r="BR78" s="4">
        <v>55.220862174598828</v>
      </c>
      <c r="BS78" s="2">
        <v>67422</v>
      </c>
      <c r="BT78" s="4">
        <v>111.40300000000001</v>
      </c>
      <c r="BU78" s="4"/>
      <c r="BV78" s="4">
        <v>69.2</v>
      </c>
      <c r="BW78" s="4">
        <v>53.3</v>
      </c>
      <c r="BX78" s="4">
        <v>61.2</v>
      </c>
      <c r="BY78" s="4">
        <v>12.93</v>
      </c>
      <c r="BZ78" s="4">
        <v>-1</v>
      </c>
      <c r="CA78" s="4">
        <v>20139.439999999999</v>
      </c>
      <c r="CB78" s="4"/>
      <c r="CC78" s="14">
        <v>22</v>
      </c>
      <c r="CD78" s="32">
        <v>17</v>
      </c>
      <c r="CE78" s="4"/>
      <c r="CF78" s="2">
        <v>486</v>
      </c>
      <c r="CG78" s="2">
        <v>430870</v>
      </c>
      <c r="CH78" s="4">
        <v>57.593651899701719</v>
      </c>
      <c r="CI78" s="8">
        <v>0.51060446078239674</v>
      </c>
      <c r="CJ78" s="8"/>
      <c r="CK78" s="3">
        <v>29.402103853601101</v>
      </c>
      <c r="CL78" s="3">
        <v>0</v>
      </c>
      <c r="CM78" s="3">
        <v>0.85111597583241905</v>
      </c>
      <c r="CN78" s="28">
        <v>0</v>
      </c>
      <c r="CO78" s="28">
        <v>0.635386623528024</v>
      </c>
      <c r="CP78" s="28">
        <v>26.171103896917302</v>
      </c>
      <c r="CQ78" s="28">
        <v>3.0185638398599304</v>
      </c>
      <c r="CR78" s="28">
        <v>10.4386496620539</v>
      </c>
      <c r="CS78" s="28">
        <v>0</v>
      </c>
      <c r="CT78" s="28">
        <v>8.3135033313662507</v>
      </c>
      <c r="CU78" s="28">
        <v>10.532185774910101</v>
      </c>
      <c r="CV78" s="28">
        <v>8.3458757082967203</v>
      </c>
      <c r="CW78" s="28">
        <v>28.501355225863101</v>
      </c>
      <c r="CX78" s="28">
        <v>4.8796746424391504</v>
      </c>
      <c r="CY78" s="28">
        <v>5.0280131227640901</v>
      </c>
      <c r="CZ78" s="28">
        <v>10.050418494683001</v>
      </c>
      <c r="DA78" s="28">
        <v>0</v>
      </c>
      <c r="DB78" s="28">
        <v>40.346695068771602</v>
      </c>
      <c r="DC78" s="28">
        <v>0.635386623528024</v>
      </c>
      <c r="DD78" s="28"/>
      <c r="DE78" s="3"/>
      <c r="DF78" s="3"/>
      <c r="DG78" s="35"/>
      <c r="DH78" s="3"/>
      <c r="DI78" s="3"/>
      <c r="DJ78" s="1"/>
      <c r="DK78" s="28"/>
      <c r="DL78" t="s">
        <v>296</v>
      </c>
      <c r="DM78">
        <v>5</v>
      </c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</row>
    <row r="79" spans="1:151" x14ac:dyDescent="0.3">
      <c r="A79" t="s">
        <v>95</v>
      </c>
      <c r="B79" t="s">
        <v>406</v>
      </c>
      <c r="C79" t="s">
        <v>20</v>
      </c>
      <c r="D79" s="2"/>
      <c r="E79" s="2"/>
      <c r="F79" s="2"/>
      <c r="H79" s="2">
        <v>606612</v>
      </c>
      <c r="I79" s="12">
        <v>0.1164</v>
      </c>
      <c r="K79" s="2">
        <v>148549</v>
      </c>
      <c r="L79" s="2">
        <v>207883</v>
      </c>
      <c r="M79" s="2">
        <f>Table11132[[#This Row],[Sum of Biden]]+Table11132[[#This Row],[Sum of Trump]]</f>
        <v>356432</v>
      </c>
      <c r="N79" s="2">
        <v>360764</v>
      </c>
      <c r="O79" s="1">
        <f>Table11132[[#This Row],[Total with Other]]/Table11132[[#This Row],[Sum of Population]]</f>
        <v>0.59471952417690388</v>
      </c>
      <c r="P79" s="1">
        <f>Table11132[[#This Row],[Total with Other]]/(Table11132[[#This Row],[18+]]*Table11132[[#This Row],[Sum of Population]])</f>
        <v>0.72867337107677888</v>
      </c>
      <c r="Q79" s="1">
        <f>Table11132[[#This Row],[Sum of Biden]]/Table11132[[#This Row],[2 Party Vote]]</f>
        <v>0.41676673250437674</v>
      </c>
      <c r="R79" s="1">
        <f>Table11132[[#This Row],[Sum of Trump]]/Table11132[[#This Row],[2 Party Vote]]</f>
        <v>0.58323326749562332</v>
      </c>
      <c r="S79" s="1">
        <f>Table11132[[#This Row],[Trump %]]-Table11132[[#This Row],[Biden %]]</f>
        <v>0.16646653499124658</v>
      </c>
      <c r="T79" s="1">
        <v>-3.3599999999999998E-2</v>
      </c>
      <c r="V79" s="1">
        <v>0.71039807982697345</v>
      </c>
      <c r="W79" s="1">
        <v>0.11194470270947492</v>
      </c>
      <c r="X79" s="1">
        <v>9.3136963990161747E-2</v>
      </c>
      <c r="Y79" s="1">
        <v>2.569517253203036E-2</v>
      </c>
      <c r="Z79" s="1">
        <v>2.5864968052066229E-3</v>
      </c>
      <c r="AA79" s="1">
        <v>7.945770937600971E-4</v>
      </c>
      <c r="AB79" s="1">
        <v>5.5867671592385246E-3</v>
      </c>
      <c r="AC79" s="1">
        <v>4.9857239883154304E-2</v>
      </c>
      <c r="AD7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1.4146378476491948</v>
      </c>
      <c r="AE7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1.4123936211031503</v>
      </c>
      <c r="AF79" s="4"/>
      <c r="AG79" s="1">
        <v>4.5066698317870399E-2</v>
      </c>
      <c r="AH79" s="1">
        <v>9.4144197609015323E-2</v>
      </c>
      <c r="AI79" s="1">
        <v>4.4621603265349183E-2</v>
      </c>
      <c r="AJ79" s="1">
        <f>SUM(Table11132[[#This Row],[0 to 5]:[14 to 17]])</f>
        <v>0.18383249919223493</v>
      </c>
      <c r="AK79" s="1">
        <v>0.81616750080776512</v>
      </c>
      <c r="AL79" s="1">
        <v>6.9555168707509912E-2</v>
      </c>
      <c r="AM79" s="1">
        <v>0.2217743796693768</v>
      </c>
      <c r="AN79" s="1">
        <v>0.28706322987346111</v>
      </c>
      <c r="AO79" s="1">
        <v>0.23777472255741727</v>
      </c>
      <c r="AP79" s="38">
        <v>47.4</v>
      </c>
      <c r="AR79" s="2">
        <v>34612</v>
      </c>
      <c r="AS79" s="2">
        <v>118273</v>
      </c>
      <c r="AT79" s="2">
        <v>153095</v>
      </c>
      <c r="AU79" s="2">
        <v>136909</v>
      </c>
      <c r="AV79" s="2">
        <f>SUM(Table11132[[#This Row],[Sum of Less than a high school diploma]:[Sum of Bachelor''s degree or higher]])</f>
        <v>442889</v>
      </c>
      <c r="AW79" s="1">
        <f>Table11132[[#This Row],[Sum of Less than a high school diploma]]/Table11132[[#This Row],[Sum]]</f>
        <v>7.8150507237705155E-2</v>
      </c>
      <c r="AX79" s="1">
        <f>Table11132[[#This Row],[Sum of High school diploma only]]/Table11132[[#This Row],[Sum]]</f>
        <v>0.26704885422758301</v>
      </c>
      <c r="AY79" s="1">
        <f>Table11132[[#This Row],[Sum of Some college or associate''s degree]]/Table11132[[#This Row],[Sum]]</f>
        <v>0.34567352090478654</v>
      </c>
      <c r="AZ79" s="1">
        <f>Table11132[[#This Row],[Sum of Bachelor''s degree or higher]]/Table11132[[#This Row],[Sum]]</f>
        <v>0.30912711762992534</v>
      </c>
      <c r="BA7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2.8857772489269324</v>
      </c>
      <c r="BB79" s="4"/>
      <c r="BC79" s="2">
        <v>257455</v>
      </c>
      <c r="BD79" s="8">
        <v>0.42441461758092486</v>
      </c>
      <c r="BE79" s="7">
        <v>2.2000000000000002</v>
      </c>
      <c r="BF79" s="7">
        <v>25.4</v>
      </c>
      <c r="BG79" s="4">
        <v>88.8</v>
      </c>
      <c r="BH79" s="4">
        <v>81.3</v>
      </c>
      <c r="BI79" s="4">
        <v>7.5</v>
      </c>
      <c r="BJ79" s="4">
        <v>0.6</v>
      </c>
      <c r="BK79" s="4">
        <v>1</v>
      </c>
      <c r="BL79" s="4">
        <v>0.6</v>
      </c>
      <c r="BM79" s="4">
        <v>1.4</v>
      </c>
      <c r="BN79" s="7">
        <v>7.6</v>
      </c>
      <c r="BO79" s="7">
        <v>25.4</v>
      </c>
      <c r="BP79" s="4"/>
      <c r="BQ79" s="2">
        <v>24277041</v>
      </c>
      <c r="BR79" s="4">
        <v>40.020706810943402</v>
      </c>
      <c r="BS79" s="2">
        <v>51507</v>
      </c>
      <c r="BT79" s="4">
        <v>96.924000000000007</v>
      </c>
      <c r="BU79" s="4"/>
      <c r="BV79" s="4">
        <v>83.1</v>
      </c>
      <c r="BW79" s="4">
        <v>62.1</v>
      </c>
      <c r="BX79" s="4">
        <v>72.599999999999994</v>
      </c>
      <c r="BY79" s="4">
        <v>55.55</v>
      </c>
      <c r="BZ79" s="4">
        <v>-1</v>
      </c>
      <c r="CA79" s="4">
        <v>20368.38</v>
      </c>
      <c r="CB79" s="4"/>
      <c r="CC79" s="14">
        <v>186</v>
      </c>
      <c r="CD79" s="32">
        <v>90</v>
      </c>
      <c r="CE79" s="4"/>
      <c r="CF79" s="2">
        <v>490</v>
      </c>
      <c r="CG79" s="2">
        <v>255653</v>
      </c>
      <c r="CH79" s="4">
        <v>80.776509531628122</v>
      </c>
      <c r="CI79" s="8">
        <v>0.4214440202303944</v>
      </c>
      <c r="CJ79" s="8"/>
      <c r="CK79" s="3">
        <v>30.218700714391002</v>
      </c>
      <c r="CL79" s="3">
        <v>0</v>
      </c>
      <c r="CM79" s="3">
        <v>40.806317393550103</v>
      </c>
      <c r="CN79" s="28">
        <v>71.203670146069697</v>
      </c>
      <c r="CO79" s="28">
        <v>15.1022998077305</v>
      </c>
      <c r="CP79" s="28">
        <v>4.2431482357556201</v>
      </c>
      <c r="CQ79" s="28">
        <v>4.5267017989840097</v>
      </c>
      <c r="CR79" s="28">
        <v>0</v>
      </c>
      <c r="CS79" s="28">
        <v>33.004781297816898</v>
      </c>
      <c r="CT79" s="28">
        <v>0</v>
      </c>
      <c r="CU79" s="28">
        <v>4.2722045993087097</v>
      </c>
      <c r="CV79" s="28">
        <v>44.9471743271056</v>
      </c>
      <c r="CW79" s="28">
        <v>21.2111517116732</v>
      </c>
      <c r="CX79" s="28">
        <v>19.8784652384719</v>
      </c>
      <c r="CY79" s="28">
        <v>33.870327224848097</v>
      </c>
      <c r="CZ79" s="28">
        <v>0</v>
      </c>
      <c r="DA79" s="28">
        <v>0</v>
      </c>
      <c r="DB79" s="28">
        <v>50.020312080266599</v>
      </c>
      <c r="DC79" s="28">
        <v>15.1022998077305</v>
      </c>
      <c r="DD79" s="28"/>
      <c r="DE79" s="3">
        <v>260.39999999999998</v>
      </c>
      <c r="DF79" s="3">
        <v>305</v>
      </c>
      <c r="DG79" s="35">
        <v>356.4</v>
      </c>
      <c r="DH79" s="3">
        <v>355</v>
      </c>
      <c r="DI79" s="1">
        <v>0.26936026936026936</v>
      </c>
      <c r="DJ79" s="1">
        <v>9.1999999999999998E-2</v>
      </c>
      <c r="DK79" s="28"/>
      <c r="DL79" t="s">
        <v>298</v>
      </c>
      <c r="DM79">
        <v>83</v>
      </c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</row>
    <row r="80" spans="1:151" x14ac:dyDescent="0.3">
      <c r="A80" t="s">
        <v>108</v>
      </c>
      <c r="B80" t="s">
        <v>407</v>
      </c>
      <c r="C80" t="s">
        <v>20</v>
      </c>
      <c r="D80" s="2"/>
      <c r="E80" s="2"/>
      <c r="F80" s="2"/>
      <c r="H80" s="2">
        <v>509905</v>
      </c>
      <c r="I80" s="12">
        <v>0.13569999999999999</v>
      </c>
      <c r="K80" s="2">
        <v>98541</v>
      </c>
      <c r="L80" s="2">
        <v>174059</v>
      </c>
      <c r="M80" s="2">
        <f>Table11132[[#This Row],[Sum of Biden]]+Table11132[[#This Row],[Sum of Trump]]</f>
        <v>272600</v>
      </c>
      <c r="N80" s="2">
        <v>277300</v>
      </c>
      <c r="O80" s="1">
        <f>Table11132[[#This Row],[Total with Other]]/Table11132[[#This Row],[Sum of Population]]</f>
        <v>0.54382679126503952</v>
      </c>
      <c r="P80" s="1">
        <f>Table11132[[#This Row],[Total with Other]]/(Table11132[[#This Row],[18+]]*Table11132[[#This Row],[Sum of Population]])</f>
        <v>0.6925263100060437</v>
      </c>
      <c r="Q80" s="1">
        <f>Table11132[[#This Row],[Sum of Biden]]/Table11132[[#This Row],[2 Party Vote]]</f>
        <v>0.36148569332355102</v>
      </c>
      <c r="R80" s="1">
        <f>Table11132[[#This Row],[Sum of Trump]]/Table11132[[#This Row],[2 Party Vote]]</f>
        <v>0.63851430667644904</v>
      </c>
      <c r="S80" s="1">
        <f>Table11132[[#This Row],[Trump %]]-Table11132[[#This Row],[Biden %]]</f>
        <v>0.27702861335289802</v>
      </c>
      <c r="T80" s="1">
        <v>-3.3599999999999998E-2</v>
      </c>
      <c r="V80" s="1">
        <v>0.68342142163736386</v>
      </c>
      <c r="W80" s="1">
        <v>6.4096253223639696E-2</v>
      </c>
      <c r="X80" s="1">
        <v>0.15461311420754847</v>
      </c>
      <c r="Y80" s="1">
        <v>2.6836371480962139E-2</v>
      </c>
      <c r="Z80" s="1">
        <v>6.0991753365823046E-3</v>
      </c>
      <c r="AA80" s="1">
        <v>1.5140075112030672E-3</v>
      </c>
      <c r="AB80" s="1">
        <v>5.1342897206342357E-3</v>
      </c>
      <c r="AC80" s="1">
        <v>5.8285366882066265E-2</v>
      </c>
      <c r="AD8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1.4331623548394548</v>
      </c>
      <c r="AE8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1.4355753948771401</v>
      </c>
      <c r="AF80" s="4"/>
      <c r="AG80" s="1">
        <v>5.7720555789803986E-2</v>
      </c>
      <c r="AH80" s="1">
        <v>0.108983045861484</v>
      </c>
      <c r="AI80" s="1">
        <v>4.8016787440797792E-2</v>
      </c>
      <c r="AJ80" s="1">
        <f>SUM(Table11132[[#This Row],[0 to 5]:[14 to 17]])</f>
        <v>0.21472038909208577</v>
      </c>
      <c r="AK80" s="1">
        <v>0.78527961090791421</v>
      </c>
      <c r="AL80" s="1">
        <v>9.8018258303017233E-2</v>
      </c>
      <c r="AM80" s="1">
        <v>0.26390013826104863</v>
      </c>
      <c r="AN80" s="1">
        <v>0.25683019385964051</v>
      </c>
      <c r="AO80" s="1">
        <v>0.16653102048420784</v>
      </c>
      <c r="AP80" s="38">
        <v>38.4</v>
      </c>
      <c r="AR80" s="2">
        <v>31366</v>
      </c>
      <c r="AS80" s="2">
        <v>91738</v>
      </c>
      <c r="AT80" s="2">
        <v>124535</v>
      </c>
      <c r="AU80" s="2">
        <v>92640</v>
      </c>
      <c r="AV80" s="2">
        <f>SUM(Table11132[[#This Row],[Sum of Less than a high school diploma]:[Sum of Bachelor''s degree or higher]])</f>
        <v>340279</v>
      </c>
      <c r="AW80" s="1">
        <f>Table11132[[#This Row],[Sum of Less than a high school diploma]]/Table11132[[#This Row],[Sum]]</f>
        <v>9.2177301567243353E-2</v>
      </c>
      <c r="AX80" s="1">
        <f>Table11132[[#This Row],[Sum of High school diploma only]]/Table11132[[#This Row],[Sum]]</f>
        <v>0.26959641940877926</v>
      </c>
      <c r="AY80" s="1">
        <f>Table11132[[#This Row],[Sum of Some college or associate''s degree]]/Table11132[[#This Row],[Sum]]</f>
        <v>0.36597909362611269</v>
      </c>
      <c r="AZ80" s="1">
        <f>Table11132[[#This Row],[Sum of Bachelor''s degree or higher]]/Table11132[[#This Row],[Sum]]</f>
        <v>0.27224718539786469</v>
      </c>
      <c r="BA8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2.8182961628545984</v>
      </c>
      <c r="BB80" s="4"/>
      <c r="BC80" s="2">
        <v>219679</v>
      </c>
      <c r="BD80" s="8">
        <v>0.43082338867043862</v>
      </c>
      <c r="BE80" s="7">
        <v>3.6</v>
      </c>
      <c r="BF80" s="7">
        <v>25.6</v>
      </c>
      <c r="BG80" s="4">
        <v>86.1</v>
      </c>
      <c r="BH80" s="4">
        <v>76</v>
      </c>
      <c r="BI80" s="4">
        <v>10.1</v>
      </c>
      <c r="BJ80" s="4">
        <v>0.6</v>
      </c>
      <c r="BK80" s="4">
        <v>2.5</v>
      </c>
      <c r="BL80" s="4">
        <v>0.5</v>
      </c>
      <c r="BM80" s="4">
        <v>1.5</v>
      </c>
      <c r="BN80" s="7">
        <v>8.8000000000000007</v>
      </c>
      <c r="BO80" s="7">
        <v>25.6</v>
      </c>
      <c r="BP80" s="4"/>
      <c r="BQ80" s="2">
        <v>18561779</v>
      </c>
      <c r="BR80" s="4">
        <v>36.402425942087248</v>
      </c>
      <c r="BS80" s="2">
        <v>48154</v>
      </c>
      <c r="BT80" s="4">
        <v>93.694999999999993</v>
      </c>
      <c r="BU80" s="4"/>
      <c r="BV80" s="4">
        <v>77.7</v>
      </c>
      <c r="BW80" s="4">
        <v>59.5</v>
      </c>
      <c r="BX80" s="4">
        <v>68.599999999999994</v>
      </c>
      <c r="BY80" s="4">
        <v>67.84</v>
      </c>
      <c r="BZ80" s="4">
        <v>-1</v>
      </c>
      <c r="CA80" s="4">
        <v>17640.27</v>
      </c>
      <c r="CB80" s="4"/>
      <c r="CC80" s="14">
        <v>192</v>
      </c>
      <c r="CD80" s="32">
        <v>92</v>
      </c>
      <c r="CE80" s="4"/>
      <c r="CF80" s="2">
        <v>569</v>
      </c>
      <c r="CG80" s="2">
        <v>259191</v>
      </c>
      <c r="CH80" s="4">
        <v>111.58941371431933</v>
      </c>
      <c r="CI80" s="8">
        <v>0.50831233268942255</v>
      </c>
      <c r="CJ80" s="8"/>
      <c r="CK80" s="3">
        <v>20.543029381749427</v>
      </c>
      <c r="CL80" s="3">
        <v>0</v>
      </c>
      <c r="CM80" s="3">
        <v>10.366087284339097</v>
      </c>
      <c r="CN80" s="28">
        <v>0</v>
      </c>
      <c r="CO80" s="28">
        <v>9.2600722543913072</v>
      </c>
      <c r="CP80" s="28">
        <v>3.3435946417469227</v>
      </c>
      <c r="CQ80" s="28">
        <v>7.8693422723339479</v>
      </c>
      <c r="CR80" s="28">
        <v>10.234656369890432</v>
      </c>
      <c r="CS80" s="28">
        <v>29.962830209359275</v>
      </c>
      <c r="CT80" s="28">
        <v>3.0816791663231955</v>
      </c>
      <c r="CU80" s="28">
        <v>6.7892768395670151</v>
      </c>
      <c r="CV80" s="28">
        <v>36.646038362770661</v>
      </c>
      <c r="CW80" s="28">
        <v>18.121444323793536</v>
      </c>
      <c r="CX80" s="28">
        <v>8.5626424527535079</v>
      </c>
      <c r="CY80" s="28">
        <v>19.386221955428869</v>
      </c>
      <c r="CZ80" s="28">
        <v>0</v>
      </c>
      <c r="DA80" s="28">
        <v>0</v>
      </c>
      <c r="DB80" s="28">
        <v>13.463303830869924</v>
      </c>
      <c r="DC80" s="28">
        <v>9.2600722543913072</v>
      </c>
      <c r="DD80" s="28"/>
      <c r="DE80" s="3">
        <v>240</v>
      </c>
      <c r="DF80" s="3">
        <v>281</v>
      </c>
      <c r="DG80" s="35">
        <v>325</v>
      </c>
      <c r="DH80" s="3">
        <v>316.3</v>
      </c>
      <c r="DI80" s="1">
        <v>0.2615384615384615</v>
      </c>
      <c r="DJ80" s="1">
        <v>5.3999999999999999E-2</v>
      </c>
      <c r="DK80" s="28"/>
      <c r="DL80" t="s">
        <v>298</v>
      </c>
      <c r="DM80">
        <v>95</v>
      </c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</row>
    <row r="81" spans="1:151" x14ac:dyDescent="0.3">
      <c r="A81" t="s">
        <v>110</v>
      </c>
      <c r="B81" t="s">
        <v>408</v>
      </c>
      <c r="C81" t="s">
        <v>11</v>
      </c>
      <c r="D81" s="2" t="s">
        <v>300</v>
      </c>
      <c r="E81" s="2" t="s">
        <v>303</v>
      </c>
      <c r="F81" s="2" t="s">
        <v>19</v>
      </c>
      <c r="H81" s="2">
        <v>6245051</v>
      </c>
      <c r="I81" s="12">
        <v>4.6899999999999997E-2</v>
      </c>
      <c r="K81" s="2">
        <v>2159492</v>
      </c>
      <c r="L81" s="2">
        <v>1162186</v>
      </c>
      <c r="M81" s="2">
        <f>Table11132[[#This Row],[Sum of Biden]]+Table11132[[#This Row],[Sum of Trump]]</f>
        <v>3321678</v>
      </c>
      <c r="N81" s="2">
        <v>3363366</v>
      </c>
      <c r="O81" s="1">
        <f>Table11132[[#This Row],[Total with Other]]/Table11132[[#This Row],[Sum of Population]]</f>
        <v>0.5385650173233173</v>
      </c>
      <c r="P81" s="1">
        <f>Table11132[[#This Row],[Total with Other]]/(Table11132[[#This Row],[18+]]*Table11132[[#This Row],[Sum of Population]])</f>
        <v>0.68835319748552271</v>
      </c>
      <c r="Q81" s="1">
        <f>Table11132[[#This Row],[Sum of Biden]]/Table11132[[#This Row],[2 Party Vote]]</f>
        <v>0.65012081243275233</v>
      </c>
      <c r="R81" s="1">
        <f>Table11132[[#This Row],[Sum of Trump]]/Table11132[[#This Row],[2 Party Vote]]</f>
        <v>0.34987918756724762</v>
      </c>
      <c r="S81" s="1">
        <f>Table11132[[#This Row],[Trump %]]-Table11132[[#This Row],[Biden %]]</f>
        <v>-0.30024162486550471</v>
      </c>
      <c r="T81" s="1">
        <v>1.1599999999999999E-2</v>
      </c>
      <c r="V81" s="1">
        <v>0.59095434128560365</v>
      </c>
      <c r="W81" s="1">
        <v>0.10186482063957523</v>
      </c>
      <c r="X81" s="1">
        <v>0.19767076361746286</v>
      </c>
      <c r="Y81" s="1">
        <v>6.5871039323778136E-2</v>
      </c>
      <c r="Z81" s="1">
        <v>1.286778923022406E-3</v>
      </c>
      <c r="AA81" s="1">
        <v>2.7910100333848354E-4</v>
      </c>
      <c r="AB81" s="1">
        <v>5.2510379819156001E-3</v>
      </c>
      <c r="AC81" s="1">
        <v>3.6822117225303687E-2</v>
      </c>
      <c r="AD8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1.5533409087253038</v>
      </c>
      <c r="AE8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1.5496264435724947</v>
      </c>
      <c r="AF81" s="4"/>
      <c r="AG81" s="1">
        <v>5.6329243748369708E-2</v>
      </c>
      <c r="AH81" s="1">
        <v>0.1105007789367933</v>
      </c>
      <c r="AI81" s="1">
        <v>5.0773644602742238E-2</v>
      </c>
      <c r="AJ81" s="1">
        <f>SUM(Table11132[[#This Row],[0 to 5]:[14 to 17]])</f>
        <v>0.21760366728790526</v>
      </c>
      <c r="AK81" s="1">
        <v>0.78239633271209474</v>
      </c>
      <c r="AL81" s="1">
        <v>8.6161826380601214E-2</v>
      </c>
      <c r="AM81" s="1">
        <v>0.27001396786031051</v>
      </c>
      <c r="AN81" s="1">
        <v>0.26327535195469182</v>
      </c>
      <c r="AO81" s="1">
        <v>0.16294518651649123</v>
      </c>
      <c r="AP81" s="38">
        <v>39</v>
      </c>
      <c r="AR81" s="2">
        <v>373776</v>
      </c>
      <c r="AS81" s="2">
        <v>1207192</v>
      </c>
      <c r="AT81" s="2">
        <v>1010892</v>
      </c>
      <c r="AU81" s="2">
        <v>1634591</v>
      </c>
      <c r="AV81" s="2">
        <f>SUM(Table11132[[#This Row],[Sum of Less than a high school diploma]:[Sum of Bachelor''s degree or higher]])</f>
        <v>4226451</v>
      </c>
      <c r="AW81" s="1">
        <f>Table11132[[#This Row],[Sum of Less than a high school diploma]]/Table11132[[#This Row],[Sum]]</f>
        <v>8.8437320106159997E-2</v>
      </c>
      <c r="AX81" s="1">
        <f>Table11132[[#This Row],[Sum of High school diploma only]]/Table11132[[#This Row],[Sum]]</f>
        <v>0.28562782343862497</v>
      </c>
      <c r="AY81" s="1">
        <f>Table11132[[#This Row],[Sum of Some college or associate''s degree]]/Table11132[[#This Row],[Sum]]</f>
        <v>0.23918223587591575</v>
      </c>
      <c r="AZ81" s="1">
        <f>Table11132[[#This Row],[Sum of Bachelor''s degree or higher]]/Table11132[[#This Row],[Sum]]</f>
        <v>0.38675262057929927</v>
      </c>
      <c r="BA8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2.9242501569283545</v>
      </c>
      <c r="BB81" s="4"/>
      <c r="BC81" s="2">
        <v>2956445</v>
      </c>
      <c r="BD81" s="8">
        <v>0.47340606185602008</v>
      </c>
      <c r="BE81" s="7">
        <v>12.8</v>
      </c>
      <c r="BF81" s="7">
        <v>30.1</v>
      </c>
      <c r="BG81" s="4">
        <v>77.900000000000006</v>
      </c>
      <c r="BH81" s="4">
        <v>70.400000000000006</v>
      </c>
      <c r="BI81" s="4">
        <v>7.5</v>
      </c>
      <c r="BJ81" s="4">
        <v>8.8000000000000007</v>
      </c>
      <c r="BK81" s="4">
        <v>3.4</v>
      </c>
      <c r="BL81" s="4">
        <v>0.6</v>
      </c>
      <c r="BM81" s="4">
        <v>1.2</v>
      </c>
      <c r="BN81" s="7">
        <v>8.1999999999999993</v>
      </c>
      <c r="BO81" s="7">
        <v>30.1</v>
      </c>
      <c r="BP81" s="4"/>
      <c r="BQ81" s="2">
        <v>382410722</v>
      </c>
      <c r="BR81" s="4">
        <v>61.23420321147097</v>
      </c>
      <c r="BS81" s="2">
        <v>69705</v>
      </c>
      <c r="BT81" s="4">
        <v>102.254</v>
      </c>
      <c r="BU81" s="4"/>
      <c r="BV81" s="4">
        <v>65.2</v>
      </c>
      <c r="BW81" s="4">
        <v>47.3</v>
      </c>
      <c r="BX81" s="4">
        <v>56.3</v>
      </c>
      <c r="BY81" s="4">
        <v>44.11</v>
      </c>
      <c r="BZ81" s="4">
        <v>23.1</v>
      </c>
      <c r="CA81" s="4">
        <v>14981.08</v>
      </c>
      <c r="CB81" s="4"/>
      <c r="CC81" s="14">
        <v>31</v>
      </c>
      <c r="CD81" s="32">
        <v>20</v>
      </c>
      <c r="CE81" s="4"/>
      <c r="CF81" s="2">
        <v>4720</v>
      </c>
      <c r="CG81" s="2">
        <v>3061625</v>
      </c>
      <c r="CH81" s="4">
        <v>75.579847146164227</v>
      </c>
      <c r="CI81" s="8">
        <v>0.4902481981332098</v>
      </c>
      <c r="CJ81" s="8"/>
      <c r="CK81" s="3">
        <v>18.783574249267335</v>
      </c>
      <c r="CL81" s="3">
        <v>0</v>
      </c>
      <c r="CM81" s="3">
        <v>18.252286317847364</v>
      </c>
      <c r="CN81" s="28">
        <v>0</v>
      </c>
      <c r="CO81" s="28">
        <v>7.9067115720902539</v>
      </c>
      <c r="CP81" s="28">
        <v>7.2647061873774152</v>
      </c>
      <c r="CQ81" s="28">
        <v>9.5064702499226712</v>
      </c>
      <c r="CR81" s="28">
        <v>35.741959964966405</v>
      </c>
      <c r="CS81" s="28">
        <v>4.2766156539447522</v>
      </c>
      <c r="CT81" s="28">
        <v>20.713932381832482</v>
      </c>
      <c r="CU81" s="28">
        <v>9.232519919253205</v>
      </c>
      <c r="CV81" s="28">
        <v>27.940454302712954</v>
      </c>
      <c r="CW81" s="28">
        <v>16.33840947134296</v>
      </c>
      <c r="CX81" s="28">
        <v>22.401261310171193</v>
      </c>
      <c r="CY81" s="28">
        <v>28.677944110252412</v>
      </c>
      <c r="CZ81" s="28">
        <v>0</v>
      </c>
      <c r="DA81" s="28">
        <v>0</v>
      </c>
      <c r="DB81" s="28">
        <v>4.4698119057271466</v>
      </c>
      <c r="DC81" s="28">
        <v>7.9067115720902539</v>
      </c>
      <c r="DD81" s="28"/>
      <c r="DE81" s="3">
        <v>272.89999999999998</v>
      </c>
      <c r="DF81" s="3">
        <v>305</v>
      </c>
      <c r="DG81" s="35">
        <v>333.1</v>
      </c>
      <c r="DH81" s="3">
        <v>329.5</v>
      </c>
      <c r="DI81" s="1">
        <v>0.18072650855598926</v>
      </c>
      <c r="DJ81" s="1">
        <v>7.4999999999999997E-2</v>
      </c>
      <c r="DK81" s="28"/>
      <c r="DL81" t="s">
        <v>296</v>
      </c>
      <c r="DM81">
        <v>20</v>
      </c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</row>
    <row r="82" spans="1:151" x14ac:dyDescent="0.3">
      <c r="A82" t="s">
        <v>154</v>
      </c>
      <c r="B82" t="s">
        <v>409</v>
      </c>
      <c r="C82" t="s">
        <v>23</v>
      </c>
      <c r="D82" s="2"/>
      <c r="E82" s="2"/>
      <c r="F82" s="2"/>
      <c r="H82" s="2">
        <v>4845832</v>
      </c>
      <c r="I82" s="12">
        <v>0.15570000000000001</v>
      </c>
      <c r="K82" s="2">
        <v>1115880</v>
      </c>
      <c r="L82" s="2">
        <v>1102742</v>
      </c>
      <c r="M82" s="2">
        <f>Table11132[[#This Row],[Sum of Biden]]+Table11132[[#This Row],[Sum of Trump]]</f>
        <v>2218622</v>
      </c>
      <c r="N82" s="2">
        <v>2254512</v>
      </c>
      <c r="O82" s="1">
        <f>Table11132[[#This Row],[Total with Other]]/Table11132[[#This Row],[Sum of Population]]</f>
        <v>0.46524766025730979</v>
      </c>
      <c r="P82" s="1">
        <f>Table11132[[#This Row],[Total with Other]]/(Table11132[[#This Row],[18+]]*Table11132[[#This Row],[Sum of Population]])</f>
        <v>0.60757725245030603</v>
      </c>
      <c r="Q82" s="1">
        <f>Table11132[[#This Row],[Sum of Biden]]/Table11132[[#This Row],[2 Party Vote]]</f>
        <v>0.5029608468680109</v>
      </c>
      <c r="R82" s="1">
        <f>Table11132[[#This Row],[Sum of Trump]]/Table11132[[#This Row],[2 Party Vote]]</f>
        <v>0.49703915313198915</v>
      </c>
      <c r="S82" s="1">
        <f>Table11132[[#This Row],[Trump %]]-Table11132[[#This Row],[Biden %]]</f>
        <v>-5.9216937360217492E-3</v>
      </c>
      <c r="T82" s="1">
        <v>3.0999999999999999E-3</v>
      </c>
      <c r="V82" s="1">
        <v>0.53604355247973934</v>
      </c>
      <c r="W82" s="1">
        <v>0.30396183771950824</v>
      </c>
      <c r="X82" s="1">
        <v>5.4882422667562554E-2</v>
      </c>
      <c r="Y82" s="1">
        <v>4.2139306521563273E-2</v>
      </c>
      <c r="Z82" s="1">
        <v>1.7645886196632488E-2</v>
      </c>
      <c r="AA82" s="1">
        <v>2.1998286362383177E-3</v>
      </c>
      <c r="AB82" s="1">
        <v>4.6124174341991217E-3</v>
      </c>
      <c r="AC82" s="1">
        <v>3.8514748344556725E-2</v>
      </c>
      <c r="AD8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1.5524997887559002</v>
      </c>
      <c r="AE8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1.5673955952142911</v>
      </c>
      <c r="AF82" s="4"/>
      <c r="AG82" s="1">
        <v>5.927072997990851E-2</v>
      </c>
      <c r="AH82" s="1">
        <v>0.12014531250773861</v>
      </c>
      <c r="AI82" s="1">
        <v>5.4841562811092086E-2</v>
      </c>
      <c r="AJ82" s="1">
        <f>SUM(Table11132[[#This Row],[0 to 5]:[14 to 17]])</f>
        <v>0.23425760529873921</v>
      </c>
      <c r="AK82" s="1">
        <v>0.76574239470126082</v>
      </c>
      <c r="AL82" s="1">
        <v>9.0513042961456361E-2</v>
      </c>
      <c r="AM82" s="1">
        <v>0.2755004713328898</v>
      </c>
      <c r="AN82" s="1">
        <v>0.24087628295822058</v>
      </c>
      <c r="AO82" s="1">
        <v>0.15885259744869407</v>
      </c>
      <c r="AP82" s="38">
        <v>37.299999999999997</v>
      </c>
      <c r="AR82" s="2">
        <v>383212</v>
      </c>
      <c r="AS82" s="2">
        <v>754326</v>
      </c>
      <c r="AT82" s="2">
        <v>1074582</v>
      </c>
      <c r="AU82" s="2">
        <v>1051665</v>
      </c>
      <c r="AV82" s="2">
        <f>SUM(Table11132[[#This Row],[Sum of Less than a high school diploma]:[Sum of Bachelor''s degree or higher]])</f>
        <v>3263785</v>
      </c>
      <c r="AW82" s="1">
        <f>Table11132[[#This Row],[Sum of Less than a high school diploma]]/Table11132[[#This Row],[Sum]]</f>
        <v>0.11741337128517963</v>
      </c>
      <c r="AX82" s="1">
        <f>Table11132[[#This Row],[Sum of High school diploma only]]/Table11132[[#This Row],[Sum]]</f>
        <v>0.23112000330904151</v>
      </c>
      <c r="AY82" s="1">
        <f>Table11132[[#This Row],[Sum of Some college or associate''s degree]]/Table11132[[#This Row],[Sum]]</f>
        <v>0.3292441138126439</v>
      </c>
      <c r="AZ82" s="1">
        <f>Table11132[[#This Row],[Sum of Bachelor''s degree or higher]]/Table11132[[#This Row],[Sum]]</f>
        <v>0.32222251159313497</v>
      </c>
      <c r="BA8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2.8562757657137343</v>
      </c>
      <c r="BB82" s="4"/>
      <c r="BC82" s="2">
        <v>2265326</v>
      </c>
      <c r="BD82" s="8">
        <v>0.46747926878191404</v>
      </c>
      <c r="BE82" s="7">
        <v>3.8000000000000003</v>
      </c>
      <c r="BF82" s="7">
        <v>26.9</v>
      </c>
      <c r="BG82" s="4">
        <v>84.7</v>
      </c>
      <c r="BH82" s="4">
        <v>73.900000000000006</v>
      </c>
      <c r="BI82" s="4">
        <v>10.8</v>
      </c>
      <c r="BJ82" s="4">
        <v>1.7</v>
      </c>
      <c r="BK82" s="4">
        <v>1.5</v>
      </c>
      <c r="BL82" s="4">
        <v>0.6</v>
      </c>
      <c r="BM82" s="4">
        <v>1.8</v>
      </c>
      <c r="BN82" s="7">
        <v>9.6999999999999993</v>
      </c>
      <c r="BO82" s="7">
        <v>26.9</v>
      </c>
      <c r="BP82" s="4"/>
      <c r="BQ82" s="2">
        <v>240714251</v>
      </c>
      <c r="BR82" s="4">
        <v>49.674493667960427</v>
      </c>
      <c r="BS82" s="2">
        <v>51851</v>
      </c>
      <c r="BT82" s="4">
        <v>102.55800000000001</v>
      </c>
      <c r="BU82" s="4"/>
      <c r="BV82" s="4">
        <v>87.1</v>
      </c>
      <c r="BW82" s="4">
        <v>64.099999999999994</v>
      </c>
      <c r="BX82" s="4">
        <v>75.599999999999994</v>
      </c>
      <c r="BY82" s="4">
        <v>7.22</v>
      </c>
      <c r="BZ82" s="4">
        <v>-1</v>
      </c>
      <c r="CA82" s="4">
        <v>20428.939999999999</v>
      </c>
      <c r="CB82" s="4"/>
      <c r="CC82" s="14">
        <v>81</v>
      </c>
      <c r="CD82" s="32">
        <v>49</v>
      </c>
      <c r="CE82" s="4"/>
      <c r="CF82" s="2">
        <v>2996</v>
      </c>
      <c r="CG82" s="2">
        <v>2258819</v>
      </c>
      <c r="CH82" s="4">
        <v>61.826328275515955</v>
      </c>
      <c r="CI82" s="8">
        <v>0.46613646531699821</v>
      </c>
      <c r="CJ82" s="8"/>
      <c r="CK82" s="3">
        <v>25.723151739216533</v>
      </c>
      <c r="CL82" s="3">
        <v>0</v>
      </c>
      <c r="CM82" s="3">
        <v>0</v>
      </c>
      <c r="CN82" s="28">
        <v>0.18963754153982967</v>
      </c>
      <c r="CO82" s="28">
        <v>5.8835429783412199</v>
      </c>
      <c r="CP82" s="28">
        <v>16.484175180869517</v>
      </c>
      <c r="CQ82" s="28">
        <v>32.965436628929695</v>
      </c>
      <c r="CR82" s="28">
        <v>33.708781056108492</v>
      </c>
      <c r="CS82" s="28">
        <v>6.8008410151445355</v>
      </c>
      <c r="CT82" s="28">
        <v>0</v>
      </c>
      <c r="CU82" s="28">
        <v>9.4037554421895564</v>
      </c>
      <c r="CV82" s="28">
        <v>32.156228381580114</v>
      </c>
      <c r="CW82" s="28">
        <v>20.680594736247158</v>
      </c>
      <c r="CX82" s="28">
        <v>33.623056876988841</v>
      </c>
      <c r="CY82" s="28">
        <v>18.974142043203223</v>
      </c>
      <c r="CZ82" s="28">
        <v>0</v>
      </c>
      <c r="DA82" s="28">
        <v>0</v>
      </c>
      <c r="DB82" s="28">
        <v>40.960509744131897</v>
      </c>
      <c r="DC82" s="28">
        <v>5.8835429783412199</v>
      </c>
      <c r="DD82" s="28"/>
      <c r="DE82" s="3">
        <v>333</v>
      </c>
      <c r="DF82" s="3">
        <v>415.4</v>
      </c>
      <c r="DG82" s="35">
        <v>477.9</v>
      </c>
      <c r="DH82" s="3">
        <v>450.4</v>
      </c>
      <c r="DI82" s="1">
        <v>0.30320150659133704</v>
      </c>
      <c r="DJ82" s="1">
        <v>0.01</v>
      </c>
      <c r="DK82" s="28"/>
      <c r="DL82" t="s">
        <v>297</v>
      </c>
      <c r="DM82">
        <v>31</v>
      </c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</row>
    <row r="83" spans="1:151" x14ac:dyDescent="0.3">
      <c r="A83" t="s">
        <v>32</v>
      </c>
      <c r="B83" t="s">
        <v>410</v>
      </c>
      <c r="C83" t="s">
        <v>11</v>
      </c>
      <c r="D83" s="2"/>
      <c r="E83" s="2"/>
      <c r="F83" s="2"/>
      <c r="H83" s="2">
        <v>2370930</v>
      </c>
      <c r="I83" s="12">
        <v>6.1999999999999998E-3</v>
      </c>
      <c r="K83" s="2">
        <v>652507</v>
      </c>
      <c r="L83" s="2">
        <v>683045</v>
      </c>
      <c r="M83" s="2">
        <f>Table11132[[#This Row],[Sum of Biden]]+Table11132[[#This Row],[Sum of Trump]]</f>
        <v>1335552</v>
      </c>
      <c r="N83" s="2">
        <v>1354397</v>
      </c>
      <c r="O83" s="1">
        <f>Table11132[[#This Row],[Total with Other]]/Table11132[[#This Row],[Sum of Population]]</f>
        <v>0.57125136549792699</v>
      </c>
      <c r="P83" s="1">
        <f>Table11132[[#This Row],[Total with Other]]/(Table11132[[#This Row],[18+]]*Table11132[[#This Row],[Sum of Population]])</f>
        <v>0.7059452985002278</v>
      </c>
      <c r="Q83" s="1">
        <f>Table11132[[#This Row],[Sum of Biden]]/Table11132[[#This Row],[2 Party Vote]]</f>
        <v>0.48856727405597089</v>
      </c>
      <c r="R83" s="1">
        <f>Table11132[[#This Row],[Sum of Trump]]/Table11132[[#This Row],[2 Party Vote]]</f>
        <v>0.51143272594402911</v>
      </c>
      <c r="S83" s="1">
        <f>Table11132[[#This Row],[Trump %]]-Table11132[[#This Row],[Biden %]]</f>
        <v>2.2865451888058219E-2</v>
      </c>
      <c r="T83" s="1">
        <v>1.1599999999999999E-2</v>
      </c>
      <c r="V83" s="1">
        <v>0.8215636901975174</v>
      </c>
      <c r="W83" s="1">
        <v>2.2320355303615036E-2</v>
      </c>
      <c r="X83" s="1">
        <v>8.299865453640555E-2</v>
      </c>
      <c r="Y83" s="1">
        <v>2.8661326989830996E-2</v>
      </c>
      <c r="Z83" s="1">
        <v>1.0131045623447338E-3</v>
      </c>
      <c r="AA83" s="1">
        <v>2.8090243069175388E-4</v>
      </c>
      <c r="AB83" s="1">
        <v>3.9056404027111723E-3</v>
      </c>
      <c r="AC83" s="1">
        <v>3.9256325576883334E-2</v>
      </c>
      <c r="AD8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1.2723645624479085</v>
      </c>
      <c r="AE8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1.2697365697242486</v>
      </c>
      <c r="AF83" s="4"/>
      <c r="AG83" s="1">
        <v>5.0114090251504685E-2</v>
      </c>
      <c r="AH83" s="1">
        <v>9.5950534178571273E-2</v>
      </c>
      <c r="AI83" s="1">
        <v>4.4734766526215448E-2</v>
      </c>
      <c r="AJ83" s="1">
        <f>SUM(Table11132[[#This Row],[0 to 5]:[14 to 17]])</f>
        <v>0.19079939095629139</v>
      </c>
      <c r="AK83" s="1">
        <v>0.80920060904370861</v>
      </c>
      <c r="AL83" s="1">
        <v>8.0171493886365269E-2</v>
      </c>
      <c r="AM83" s="1">
        <v>0.25364392875369579</v>
      </c>
      <c r="AN83" s="1">
        <v>0.27217041414128634</v>
      </c>
      <c r="AO83" s="1">
        <v>0.20321477226236118</v>
      </c>
      <c r="AP83" s="38">
        <v>42.7</v>
      </c>
      <c r="AR83" s="2">
        <v>97200</v>
      </c>
      <c r="AS83" s="2">
        <v>538807</v>
      </c>
      <c r="AT83" s="2">
        <v>449369</v>
      </c>
      <c r="AU83" s="2">
        <v>606892</v>
      </c>
      <c r="AV83" s="2">
        <f>SUM(Table11132[[#This Row],[Sum of Less than a high school diploma]:[Sum of Bachelor''s degree or higher]])</f>
        <v>1692268</v>
      </c>
      <c r="AW83" s="1">
        <f>Table11132[[#This Row],[Sum of Less than a high school diploma]]/Table11132[[#This Row],[Sum]]</f>
        <v>5.7437710811762674E-2</v>
      </c>
      <c r="AX83" s="1">
        <f>Table11132[[#This Row],[Sum of High school diploma only]]/Table11132[[#This Row],[Sum]]</f>
        <v>0.31839342231845075</v>
      </c>
      <c r="AY83" s="1">
        <f>Table11132[[#This Row],[Sum of Some college or associate''s degree]]/Table11132[[#This Row],[Sum]]</f>
        <v>0.26554245545031874</v>
      </c>
      <c r="AZ83" s="1">
        <f>Table11132[[#This Row],[Sum of Bachelor''s degree or higher]]/Table11132[[#This Row],[Sum]]</f>
        <v>0.35862641141946783</v>
      </c>
      <c r="BA8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2.9253575674774916</v>
      </c>
      <c r="BB83" s="4"/>
      <c r="BC83" s="2">
        <v>1135331</v>
      </c>
      <c r="BD83" s="8">
        <v>0.47885471102056998</v>
      </c>
      <c r="BE83" s="7">
        <v>8.7000000000000011</v>
      </c>
      <c r="BF83" s="7">
        <v>27</v>
      </c>
      <c r="BG83" s="4">
        <v>82.8</v>
      </c>
      <c r="BH83" s="4">
        <v>75</v>
      </c>
      <c r="BI83" s="4">
        <v>7.8</v>
      </c>
      <c r="BJ83" s="4">
        <v>5.3</v>
      </c>
      <c r="BK83" s="4">
        <v>3.1</v>
      </c>
      <c r="BL83" s="4">
        <v>0.3</v>
      </c>
      <c r="BM83" s="4">
        <v>0.9</v>
      </c>
      <c r="BN83" s="7">
        <v>7.5</v>
      </c>
      <c r="BO83" s="7">
        <v>27</v>
      </c>
      <c r="BP83" s="4"/>
      <c r="BQ83" s="2">
        <v>136338276</v>
      </c>
      <c r="BR83" s="4">
        <v>57.504133820905722</v>
      </c>
      <c r="BS83" s="2">
        <v>63675</v>
      </c>
      <c r="BT83" s="4">
        <v>95.685000000000002</v>
      </c>
      <c r="BU83" s="4"/>
      <c r="BV83" s="4">
        <v>61.1</v>
      </c>
      <c r="BW83" s="4">
        <v>42.5</v>
      </c>
      <c r="BX83" s="4">
        <v>51.8</v>
      </c>
      <c r="BY83" s="4">
        <v>39.61</v>
      </c>
      <c r="BZ83" s="4">
        <v>44.1</v>
      </c>
      <c r="CA83" s="4">
        <v>14055.53</v>
      </c>
      <c r="CB83" s="4"/>
      <c r="CC83" s="14">
        <v>70</v>
      </c>
      <c r="CD83" s="32">
        <v>41</v>
      </c>
      <c r="CE83" s="4"/>
      <c r="CF83" s="2">
        <v>2639</v>
      </c>
      <c r="CG83" s="2">
        <v>1298780</v>
      </c>
      <c r="CH83" s="4">
        <v>111.30653372305383</v>
      </c>
      <c r="CI83" s="8">
        <v>0.54779348188263677</v>
      </c>
      <c r="CJ83" s="8"/>
      <c r="CK83" s="3">
        <v>13.021006476127704</v>
      </c>
      <c r="CL83" s="3">
        <v>0</v>
      </c>
      <c r="CM83" s="3">
        <v>0</v>
      </c>
      <c r="CN83" s="28">
        <v>35.058209945317081</v>
      </c>
      <c r="CO83" s="28">
        <v>0</v>
      </c>
      <c r="CP83" s="28">
        <v>3.5776987309807735</v>
      </c>
      <c r="CQ83" s="28">
        <v>8.0295349717898237</v>
      </c>
      <c r="CR83" s="28">
        <v>12.242435935711365</v>
      </c>
      <c r="CS83" s="28">
        <v>5.749752998272375</v>
      </c>
      <c r="CT83" s="28">
        <v>12.483082562223128</v>
      </c>
      <c r="CU83" s="28">
        <v>14.027364037035863</v>
      </c>
      <c r="CV83" s="28">
        <v>14.03139202912917</v>
      </c>
      <c r="CW83" s="28">
        <v>19.049747708560265</v>
      </c>
      <c r="CX83" s="28">
        <v>14.71609772199683</v>
      </c>
      <c r="CY83" s="28">
        <v>19.975894036576069</v>
      </c>
      <c r="CZ83" s="28">
        <v>0</v>
      </c>
      <c r="DA83" s="28">
        <v>0</v>
      </c>
      <c r="DB83" s="28">
        <v>0.66630680388219077</v>
      </c>
      <c r="DC83" s="28">
        <v>0</v>
      </c>
      <c r="DD83" s="28"/>
      <c r="DE83" s="3"/>
      <c r="DF83" s="3"/>
      <c r="DG83" s="35"/>
      <c r="DH83" s="3"/>
      <c r="DI83" s="3"/>
      <c r="DJ83" s="1"/>
      <c r="DK83" s="28"/>
      <c r="DL83" t="s">
        <v>298</v>
      </c>
      <c r="DM83">
        <v>87</v>
      </c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</row>
    <row r="84" spans="1:151" x14ac:dyDescent="0.3">
      <c r="A84" t="s">
        <v>85</v>
      </c>
      <c r="B84" t="s">
        <v>411</v>
      </c>
      <c r="C84" t="s">
        <v>20</v>
      </c>
      <c r="D84" s="2"/>
      <c r="E84" s="2"/>
      <c r="F84" s="2"/>
      <c r="H84" s="2">
        <v>487657</v>
      </c>
      <c r="I84" s="12">
        <v>0.14979999999999999</v>
      </c>
      <c r="K84" s="2">
        <v>121030</v>
      </c>
      <c r="L84" s="2">
        <v>147999</v>
      </c>
      <c r="M84" s="2">
        <f>Table11132[[#This Row],[Sum of Biden]]+Table11132[[#This Row],[Sum of Trump]]</f>
        <v>269029</v>
      </c>
      <c r="N84" s="2">
        <v>270895</v>
      </c>
      <c r="O84" s="1">
        <f>Table11132[[#This Row],[Total with Other]]/Table11132[[#This Row],[Sum of Population]]</f>
        <v>0.55550315078015899</v>
      </c>
      <c r="P84" s="1">
        <f>Table11132[[#This Row],[Total with Other]]/(Table11132[[#This Row],[18+]]*Table11132[[#This Row],[Sum of Population]])</f>
        <v>0.68304853541504351</v>
      </c>
      <c r="Q84" s="1">
        <f>Table11132[[#This Row],[Sum of Biden]]/Table11132[[#This Row],[2 Party Vote]]</f>
        <v>0.44987715079043522</v>
      </c>
      <c r="R84" s="1">
        <f>Table11132[[#This Row],[Sum of Trump]]/Table11132[[#This Row],[2 Party Vote]]</f>
        <v>0.55012284920956478</v>
      </c>
      <c r="S84" s="1">
        <f>Table11132[[#This Row],[Trump %]]-Table11132[[#This Row],[Biden %]]</f>
        <v>0.10024569841912956</v>
      </c>
      <c r="T84" s="1">
        <v>-3.3599999999999998E-2</v>
      </c>
      <c r="V84" s="1">
        <v>0.60646930116864928</v>
      </c>
      <c r="W84" s="1">
        <v>0.18559561331017499</v>
      </c>
      <c r="X84" s="1">
        <v>0.14738638018115191</v>
      </c>
      <c r="Y84" s="1">
        <v>1.6249125922523412E-2</v>
      </c>
      <c r="Z84" s="1">
        <v>1.6117886137182486E-3</v>
      </c>
      <c r="AA84" s="1">
        <v>3.7526376120921055E-4</v>
      </c>
      <c r="AB84" s="1">
        <v>6.1416118296261516E-3</v>
      </c>
      <c r="AC84" s="1">
        <v>3.6170915212946804E-2</v>
      </c>
      <c r="AD8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1.53145911070352</v>
      </c>
      <c r="AE8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1.5272640931675299</v>
      </c>
      <c r="AF84" s="4"/>
      <c r="AG84" s="1">
        <v>4.6438377794228318E-2</v>
      </c>
      <c r="AH84" s="1">
        <v>9.5255476697760924E-2</v>
      </c>
      <c r="AI84" s="1">
        <v>4.503575258839717E-2</v>
      </c>
      <c r="AJ84" s="1">
        <f>SUM(Table11132[[#This Row],[0 to 5]:[14 to 17]])</f>
        <v>0.18672960708038641</v>
      </c>
      <c r="AK84" s="1">
        <v>0.81327039291961356</v>
      </c>
      <c r="AL84" s="1">
        <v>6.6803101360177336E-2</v>
      </c>
      <c r="AM84" s="1">
        <v>0.21248746557518911</v>
      </c>
      <c r="AN84" s="1">
        <v>0.26750769495772642</v>
      </c>
      <c r="AO84" s="1">
        <v>0.26647213102652068</v>
      </c>
      <c r="AP84" s="38">
        <v>48.1</v>
      </c>
      <c r="AR84" s="2">
        <v>40468</v>
      </c>
      <c r="AS84" s="2">
        <v>107131</v>
      </c>
      <c r="AT84" s="2">
        <v>116601</v>
      </c>
      <c r="AU84" s="2">
        <v>94252</v>
      </c>
      <c r="AV84" s="2">
        <f>SUM(Table11132[[#This Row],[Sum of Less than a high school diploma]:[Sum of Bachelor''s degree or higher]])</f>
        <v>358452</v>
      </c>
      <c r="AW84" s="1">
        <f>Table11132[[#This Row],[Sum of Less than a high school diploma]]/Table11132[[#This Row],[Sum]]</f>
        <v>0.11289656634640063</v>
      </c>
      <c r="AX84" s="1">
        <f>Table11132[[#This Row],[Sum of High school diploma only]]/Table11132[[#This Row],[Sum]]</f>
        <v>0.2988712575184404</v>
      </c>
      <c r="AY84" s="1">
        <f>Table11132[[#This Row],[Sum of Some college or associate''s degree]]/Table11132[[#This Row],[Sum]]</f>
        <v>0.32529041545311504</v>
      </c>
      <c r="AZ84" s="1">
        <f>Table11132[[#This Row],[Sum of Bachelor''s degree or higher]]/Table11132[[#This Row],[Sum]]</f>
        <v>0.26294176068204389</v>
      </c>
      <c r="BA8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2.7382773704708021</v>
      </c>
      <c r="BB84" s="4"/>
      <c r="BC84" s="2">
        <v>201430</v>
      </c>
      <c r="BD84" s="8">
        <v>0.41305671814410538</v>
      </c>
      <c r="BE84">
        <v>2.2000000000000002</v>
      </c>
      <c r="BF84" s="7">
        <v>89.2</v>
      </c>
      <c r="BG84" s="4">
        <v>79.7</v>
      </c>
      <c r="BH84" s="4">
        <v>9.5</v>
      </c>
      <c r="BI84" s="4">
        <v>1.06</v>
      </c>
      <c r="BJ84" s="4">
        <v>0.3</v>
      </c>
      <c r="BK84" s="4">
        <v>1.5</v>
      </c>
      <c r="BL84" s="4">
        <v>0.4</v>
      </c>
      <c r="BM84" s="4">
        <v>1.7</v>
      </c>
      <c r="BN84" s="7">
        <v>6.8</v>
      </c>
      <c r="BO84" s="7">
        <v>27.5</v>
      </c>
      <c r="BP84" s="4"/>
      <c r="BQ84" s="2">
        <v>15785353</v>
      </c>
      <c r="BR84" s="4">
        <v>32.369786550792874</v>
      </c>
      <c r="BS84" s="2">
        <v>58649</v>
      </c>
      <c r="BT84" s="4">
        <v>96</v>
      </c>
      <c r="BU84" s="4"/>
      <c r="BV84" s="4">
        <v>81.599999999999994</v>
      </c>
      <c r="BW84" s="4">
        <v>65.3</v>
      </c>
      <c r="BX84" s="4">
        <v>73.5</v>
      </c>
      <c r="BY84" s="4">
        <v>55.89</v>
      </c>
      <c r="BZ84" s="4">
        <v>0</v>
      </c>
      <c r="CA84" s="4">
        <v>19546.53</v>
      </c>
      <c r="CB84" s="4"/>
      <c r="CC84" s="14">
        <v>206</v>
      </c>
      <c r="CD84" s="32">
        <v>100</v>
      </c>
      <c r="CE84" s="4"/>
      <c r="CF84" s="2">
        <v>361</v>
      </c>
      <c r="CG84" s="2">
        <v>203600</v>
      </c>
      <c r="CH84" s="4">
        <v>74.027441418866132</v>
      </c>
      <c r="CI84" s="8">
        <v>0.41750656711582118</v>
      </c>
      <c r="CJ84" s="8"/>
      <c r="CK84" s="3">
        <v>38.332961986230984</v>
      </c>
      <c r="CL84" s="3">
        <v>0</v>
      </c>
      <c r="CM84" s="3">
        <v>31.015037492546316</v>
      </c>
      <c r="CN84" s="28">
        <v>64.793212899940542</v>
      </c>
      <c r="CO84" s="28">
        <v>24.756745832122558</v>
      </c>
      <c r="CP84" s="28">
        <v>3.1254425967570585</v>
      </c>
      <c r="CQ84" s="28">
        <v>5.4558510076118312</v>
      </c>
      <c r="CR84" s="28">
        <v>0</v>
      </c>
      <c r="CS84" s="28">
        <v>60.343728673246154</v>
      </c>
      <c r="CT84" s="28">
        <v>0</v>
      </c>
      <c r="CU84" s="28">
        <v>5.6492040868808138</v>
      </c>
      <c r="CV84" s="28">
        <v>26.245224759824289</v>
      </c>
      <c r="CW84" s="28">
        <v>23.254615447623493</v>
      </c>
      <c r="CX84" s="28">
        <v>18.61123619564264</v>
      </c>
      <c r="CY84" s="28">
        <v>26.426553055462858</v>
      </c>
      <c r="CZ84" s="28">
        <v>0</v>
      </c>
      <c r="DA84" s="28">
        <v>0</v>
      </c>
      <c r="DB84" s="28">
        <v>22.898535426490845</v>
      </c>
      <c r="DC84" s="28">
        <v>24.756745832122558</v>
      </c>
      <c r="DD84" s="28"/>
      <c r="DE84" s="3">
        <v>271</v>
      </c>
      <c r="DF84" s="3">
        <v>332</v>
      </c>
      <c r="DG84" s="35">
        <v>400</v>
      </c>
      <c r="DH84" s="3">
        <v>399.5</v>
      </c>
      <c r="DI84" s="1">
        <v>0.32250000000000001</v>
      </c>
      <c r="DJ84" s="1">
        <v>0.125</v>
      </c>
      <c r="DK84" s="28"/>
      <c r="DL84" t="s">
        <v>297</v>
      </c>
      <c r="DM84">
        <v>62</v>
      </c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</row>
    <row r="85" spans="1:151" x14ac:dyDescent="0.3">
      <c r="A85" t="s">
        <v>79</v>
      </c>
      <c r="B85" t="s">
        <v>412</v>
      </c>
      <c r="C85" t="s">
        <v>76</v>
      </c>
      <c r="D85" s="2"/>
      <c r="E85" s="2"/>
      <c r="F85" s="2"/>
      <c r="H85" s="2">
        <v>551740</v>
      </c>
      <c r="I85" s="12">
        <v>7.3200000000000001E-2</v>
      </c>
      <c r="K85" s="2">
        <v>213476</v>
      </c>
      <c r="L85" s="2">
        <v>124156</v>
      </c>
      <c r="M85" s="2">
        <f>Table11132[[#This Row],[Sum of Biden]]+Table11132[[#This Row],[Sum of Trump]]</f>
        <v>337632</v>
      </c>
      <c r="N85" s="2">
        <v>347462</v>
      </c>
      <c r="O85" s="1">
        <f>Table11132[[#This Row],[Total with Other]]/Table11132[[#This Row],[Sum of Population]]</f>
        <v>0.62975676949287707</v>
      </c>
      <c r="P85" s="1">
        <f>Table11132[[#This Row],[Total with Other]]/(Table11132[[#This Row],[18+]]*Table11132[[#This Row],[Sum of Population]])</f>
        <v>0.77335452222608014</v>
      </c>
      <c r="Q85" s="1">
        <f>Table11132[[#This Row],[Sum of Biden]]/Table11132[[#This Row],[2 Party Vote]]</f>
        <v>0.6322741920197138</v>
      </c>
      <c r="R85" s="1">
        <f>Table11132[[#This Row],[Sum of Trump]]/Table11132[[#This Row],[2 Party Vote]]</f>
        <v>0.3677258079802862</v>
      </c>
      <c r="S85" s="1">
        <f>Table11132[[#This Row],[Trump %]]-Table11132[[#This Row],[Biden %]]</f>
        <v>-0.2645483840394276</v>
      </c>
      <c r="T85" s="1">
        <v>9.0700000000000003E-2</v>
      </c>
      <c r="V85" s="1">
        <v>0.88811940406713308</v>
      </c>
      <c r="W85" s="1">
        <v>2.3121397759814404E-2</v>
      </c>
      <c r="X85" s="1">
        <v>2.5789321057019612E-2</v>
      </c>
      <c r="Y85" s="1">
        <v>1.7972233298292672E-2</v>
      </c>
      <c r="Z85" s="1">
        <v>2.4014934570631094E-3</v>
      </c>
      <c r="AA85" s="1">
        <v>2.8455431906332693E-4</v>
      </c>
      <c r="AB85" s="1">
        <v>3.5632725559140177E-3</v>
      </c>
      <c r="AC85" s="1">
        <v>3.8748323485699787E-2</v>
      </c>
      <c r="AD8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1.1647195253850973</v>
      </c>
      <c r="AE8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1.163823755552017</v>
      </c>
      <c r="AF85" s="4"/>
      <c r="AG85" s="1">
        <v>4.6650596295356506E-2</v>
      </c>
      <c r="AH85" s="1">
        <v>9.341537680791677E-2</v>
      </c>
      <c r="AI85" s="1">
        <v>4.5615688548954217E-2</v>
      </c>
      <c r="AJ85" s="1">
        <f>SUM(Table11132[[#This Row],[0 to 5]:[14 to 17]])</f>
        <v>0.18568166165222749</v>
      </c>
      <c r="AK85" s="1">
        <v>0.81431833834777245</v>
      </c>
      <c r="AL85" s="1">
        <v>7.7781201290462898E-2</v>
      </c>
      <c r="AM85" s="1">
        <v>0.25328053068474282</v>
      </c>
      <c r="AN85" s="1">
        <v>0.28312067278065756</v>
      </c>
      <c r="AO85" s="1">
        <v>0.20013593359190923</v>
      </c>
      <c r="AP85" s="38">
        <v>43.5</v>
      </c>
      <c r="AR85" s="2">
        <v>21103</v>
      </c>
      <c r="AS85" s="2">
        <v>99508</v>
      </c>
      <c r="AT85" s="2">
        <v>110872</v>
      </c>
      <c r="AU85" s="2">
        <v>162006</v>
      </c>
      <c r="AV85" s="2">
        <f>SUM(Table11132[[#This Row],[Sum of Less than a high school diploma]:[Sum of Bachelor''s degree or higher]])</f>
        <v>393489</v>
      </c>
      <c r="AW85" s="1">
        <f>Table11132[[#This Row],[Sum of Less than a high school diploma]]/Table11132[[#This Row],[Sum]]</f>
        <v>5.3630469975018365E-2</v>
      </c>
      <c r="AX85" s="1">
        <f>Table11132[[#This Row],[Sum of High school diploma only]]/Table11132[[#This Row],[Sum]]</f>
        <v>0.25288635768725426</v>
      </c>
      <c r="AY85" s="1">
        <f>Table11132[[#This Row],[Sum of Some college or associate''s degree]]/Table11132[[#This Row],[Sum]]</f>
        <v>0.28176645344596674</v>
      </c>
      <c r="AZ85" s="1">
        <f>Table11132[[#This Row],[Sum of Bachelor''s degree or higher]]/Table11132[[#This Row],[Sum]]</f>
        <v>0.41171671889176065</v>
      </c>
      <c r="BA8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3.0515694212544697</v>
      </c>
      <c r="BB85" s="4"/>
      <c r="BC85" s="2">
        <v>288183</v>
      </c>
      <c r="BD85" s="8">
        <v>0.52231667089571177</v>
      </c>
      <c r="BE85" s="7">
        <v>5.3</v>
      </c>
      <c r="BF85" s="7">
        <v>24.9</v>
      </c>
      <c r="BG85" s="4">
        <v>84.5</v>
      </c>
      <c r="BH85" s="4">
        <v>76.3</v>
      </c>
      <c r="BI85" s="4">
        <v>8.1</v>
      </c>
      <c r="BJ85" s="4">
        <v>0.9</v>
      </c>
      <c r="BK85" s="4">
        <v>3.9</v>
      </c>
      <c r="BL85" s="4">
        <v>0.5</v>
      </c>
      <c r="BM85" s="4">
        <v>0.9</v>
      </c>
      <c r="BN85" s="7">
        <v>9.3000000000000007</v>
      </c>
      <c r="BO85" s="7">
        <v>24.9</v>
      </c>
      <c r="BP85" s="4"/>
      <c r="BQ85" s="2">
        <v>29323675</v>
      </c>
      <c r="BR85" s="4">
        <v>53.147632943052891</v>
      </c>
      <c r="BS85" s="2">
        <v>63497</v>
      </c>
      <c r="BT85" s="4">
        <v>100.291</v>
      </c>
      <c r="BU85" s="4"/>
      <c r="BV85" s="4">
        <v>56.4</v>
      </c>
      <c r="BW85" s="4">
        <v>38.6</v>
      </c>
      <c r="BX85" s="4">
        <v>47.5</v>
      </c>
      <c r="BY85" s="4">
        <v>48.12</v>
      </c>
      <c r="BZ85" s="4">
        <v>68.7</v>
      </c>
      <c r="CA85" s="4">
        <v>14480.63</v>
      </c>
      <c r="CB85" s="4"/>
      <c r="CC85" s="14">
        <v>37</v>
      </c>
      <c r="CD85" s="32">
        <v>25</v>
      </c>
      <c r="CE85" s="4"/>
      <c r="CF85" s="2">
        <v>471</v>
      </c>
      <c r="CG85" s="2">
        <v>177471</v>
      </c>
      <c r="CH85" s="4">
        <v>85.366295718998074</v>
      </c>
      <c r="CI85" s="8">
        <v>0.32165693986297894</v>
      </c>
      <c r="CJ85" s="8"/>
      <c r="CK85" s="3">
        <v>9.7358017889052864</v>
      </c>
      <c r="CL85" s="3">
        <v>0</v>
      </c>
      <c r="CM85" s="3">
        <v>6.4507454119006633</v>
      </c>
      <c r="CN85" s="28">
        <v>12.149382951922092</v>
      </c>
      <c r="CO85" s="28">
        <v>8.9585121951622977</v>
      </c>
      <c r="CP85" s="28">
        <v>5.9475253637024448</v>
      </c>
      <c r="CQ85" s="28">
        <v>5.23748975607724</v>
      </c>
      <c r="CR85" s="28">
        <v>4.6248283053241899</v>
      </c>
      <c r="CS85" s="28">
        <v>4.3553767855474987</v>
      </c>
      <c r="CT85" s="28">
        <v>30.031581589391454</v>
      </c>
      <c r="CU85" s="28">
        <v>11.706482957941962</v>
      </c>
      <c r="CV85" s="28">
        <v>19.043231447519307</v>
      </c>
      <c r="CW85" s="28">
        <v>11.3534359422334</v>
      </c>
      <c r="CX85" s="28">
        <v>7.9070581176967663</v>
      </c>
      <c r="CY85" s="28">
        <v>12.412327031416893</v>
      </c>
      <c r="CZ85" s="28">
        <v>0</v>
      </c>
      <c r="DA85" s="28">
        <v>0</v>
      </c>
      <c r="DB85" s="28">
        <v>4.916668010028066</v>
      </c>
      <c r="DC85" s="28">
        <v>8.9585121951622977</v>
      </c>
      <c r="DD85" s="28"/>
      <c r="DE85" s="3">
        <v>356.2</v>
      </c>
      <c r="DF85" s="3">
        <v>418.1</v>
      </c>
      <c r="DG85" s="35">
        <v>473</v>
      </c>
      <c r="DH85" s="3">
        <v>460.2</v>
      </c>
      <c r="DI85" s="1">
        <v>0.24693446088794924</v>
      </c>
      <c r="DJ85" s="1">
        <v>8.7999999999999995E-2</v>
      </c>
      <c r="DK85" s="28"/>
      <c r="DL85" t="s">
        <v>296</v>
      </c>
      <c r="DM85">
        <v>17</v>
      </c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</row>
    <row r="86" spans="1:151" x14ac:dyDescent="0.3">
      <c r="A86" t="s">
        <v>80</v>
      </c>
      <c r="B86" t="s">
        <v>412</v>
      </c>
      <c r="C86" t="s">
        <v>31</v>
      </c>
      <c r="D86" s="2" t="s">
        <v>25</v>
      </c>
      <c r="E86" s="2"/>
      <c r="F86" s="2"/>
      <c r="H86" s="2">
        <v>2512859</v>
      </c>
      <c r="I86" s="12">
        <v>0.12889999999999999</v>
      </c>
      <c r="K86" s="2">
        <v>900757</v>
      </c>
      <c r="L86" s="2">
        <v>469466</v>
      </c>
      <c r="M86" s="2">
        <f>Table11132[[#This Row],[Sum of Biden]]+Table11132[[#This Row],[Sum of Trump]]</f>
        <v>1370223</v>
      </c>
      <c r="N86" s="2">
        <v>1415523</v>
      </c>
      <c r="O86" s="1">
        <f>Table11132[[#This Row],[Total with Other]]/Table11132[[#This Row],[Sum of Population]]</f>
        <v>0.56331174968432374</v>
      </c>
      <c r="P86" s="1">
        <f>Table11132[[#This Row],[Total with Other]]/(Table11132[[#This Row],[18+]]*Table11132[[#This Row],[Sum of Population]])</f>
        <v>0.71417659123073007</v>
      </c>
      <c r="Q86" s="1">
        <f>Table11132[[#This Row],[Sum of Biden]]/Table11132[[#This Row],[2 Party Vote]]</f>
        <v>0.65737985714734026</v>
      </c>
      <c r="R86" s="1">
        <f>Table11132[[#This Row],[Sum of Trump]]/Table11132[[#This Row],[2 Party Vote]]</f>
        <v>0.34262014285265974</v>
      </c>
      <c r="S86" s="1">
        <f>Table11132[[#This Row],[Trump %]]-Table11132[[#This Row],[Biden %]]</f>
        <v>-0.31475971429468053</v>
      </c>
      <c r="T86" s="1">
        <v>0.1608</v>
      </c>
      <c r="V86" s="1">
        <v>0.6870990373912742</v>
      </c>
      <c r="W86" s="1">
        <v>0.13218210810873193</v>
      </c>
      <c r="X86" s="1">
        <v>2.9035851195789338E-2</v>
      </c>
      <c r="Y86" s="1">
        <v>7.0152364298991701E-2</v>
      </c>
      <c r="Z86" s="1">
        <v>6.0906720194010087E-3</v>
      </c>
      <c r="AA86" s="1">
        <v>5.9728779052067782E-3</v>
      </c>
      <c r="AB86" s="1">
        <v>5.4264883147044857E-3</v>
      </c>
      <c r="AC86" s="1">
        <v>6.4040600765900513E-2</v>
      </c>
      <c r="AD8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1.4231208462252689</v>
      </c>
      <c r="AE8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1.4296556895036243</v>
      </c>
      <c r="AF86" s="4"/>
      <c r="AG86" s="1">
        <v>5.3245327334323175E-2</v>
      </c>
      <c r="AH86" s="1">
        <v>0.10878803784852234</v>
      </c>
      <c r="AI86" s="1">
        <v>4.9209685063905294E-2</v>
      </c>
      <c r="AJ86" s="1">
        <f>SUM(Table11132[[#This Row],[0 to 5]:[14 to 17]])</f>
        <v>0.2112430502467508</v>
      </c>
      <c r="AK86" s="1">
        <v>0.78875694975324917</v>
      </c>
      <c r="AL86" s="1">
        <v>7.8184649437155043E-2</v>
      </c>
      <c r="AM86" s="1">
        <v>0.30405605726385765</v>
      </c>
      <c r="AN86" s="1">
        <v>0.25323983558170193</v>
      </c>
      <c r="AO86" s="1">
        <v>0.15327640747053456</v>
      </c>
      <c r="AP86" s="38">
        <v>38.700000000000003</v>
      </c>
      <c r="AR86" s="2">
        <v>131270</v>
      </c>
      <c r="AS86" s="2">
        <v>349419</v>
      </c>
      <c r="AT86" s="2">
        <v>560974</v>
      </c>
      <c r="AU86" s="2">
        <v>704748</v>
      </c>
      <c r="AV86" s="2">
        <f>SUM(Table11132[[#This Row],[Sum of Less than a high school diploma]:[Sum of Bachelor''s degree or higher]])</f>
        <v>1746411</v>
      </c>
      <c r="AW86" s="1">
        <f>Table11132[[#This Row],[Sum of Less than a high school diploma]]/Table11132[[#This Row],[Sum]]</f>
        <v>7.5165582443078971E-2</v>
      </c>
      <c r="AX86" s="1">
        <f>Table11132[[#This Row],[Sum of High school diploma only]]/Table11132[[#This Row],[Sum]]</f>
        <v>0.20007833207646997</v>
      </c>
      <c r="AY86" s="1">
        <f>Table11132[[#This Row],[Sum of Some college or associate''s degree]]/Table11132[[#This Row],[Sum]]</f>
        <v>0.32121533819931275</v>
      </c>
      <c r="AZ86" s="1">
        <f>Table11132[[#This Row],[Sum of Bachelor''s degree or higher]]/Table11132[[#This Row],[Sum]]</f>
        <v>0.40354074728113831</v>
      </c>
      <c r="BA8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3.0531312503185104</v>
      </c>
      <c r="BB86" s="4"/>
      <c r="BC86" s="2">
        <v>1251088</v>
      </c>
      <c r="BD86" s="8">
        <v>0.49787433357780919</v>
      </c>
      <c r="BE86" s="7">
        <v>11.1</v>
      </c>
      <c r="BF86" s="7">
        <v>26.9</v>
      </c>
      <c r="BG86" s="4">
        <v>77.400000000000006</v>
      </c>
      <c r="BH86" s="4">
        <v>68.599999999999994</v>
      </c>
      <c r="BI86" s="4">
        <v>8.8000000000000007</v>
      </c>
      <c r="BJ86" s="4">
        <v>5.8</v>
      </c>
      <c r="BK86" s="4">
        <v>3.3</v>
      </c>
      <c r="BL86" s="4">
        <v>2</v>
      </c>
      <c r="BM86" s="4">
        <v>1.2</v>
      </c>
      <c r="BN86" s="7">
        <v>10.4</v>
      </c>
      <c r="BO86" s="7">
        <v>26.9</v>
      </c>
      <c r="BP86" s="4"/>
      <c r="BQ86" s="2">
        <v>148455652</v>
      </c>
      <c r="BR86" s="4">
        <v>59.078385217793759</v>
      </c>
      <c r="BS86" s="2">
        <v>62603</v>
      </c>
      <c r="BT86" s="4">
        <v>105.67100000000001</v>
      </c>
      <c r="BU86" s="4"/>
      <c r="BV86" s="4">
        <v>62.6</v>
      </c>
      <c r="BW86" s="4">
        <v>46.9</v>
      </c>
      <c r="BX86" s="4">
        <v>54.7</v>
      </c>
      <c r="BY86" s="4">
        <v>44.07</v>
      </c>
      <c r="BZ86" s="4">
        <v>3.6</v>
      </c>
      <c r="CA86" s="4">
        <v>14193.62</v>
      </c>
      <c r="CB86" s="4"/>
      <c r="CC86" s="14">
        <v>19</v>
      </c>
      <c r="CD86" s="32">
        <v>15</v>
      </c>
      <c r="CE86" s="4"/>
      <c r="CF86" s="2">
        <v>1868</v>
      </c>
      <c r="CG86" s="2">
        <v>894937</v>
      </c>
      <c r="CH86" s="4">
        <v>74.337636930683345</v>
      </c>
      <c r="CI86" s="8">
        <v>0.35614294315757472</v>
      </c>
      <c r="CJ86" s="8"/>
      <c r="CK86" s="3">
        <v>21.944331155630568</v>
      </c>
      <c r="CL86" s="3">
        <v>3.2507229029971678</v>
      </c>
      <c r="CM86" s="3">
        <v>5.2436736303805294</v>
      </c>
      <c r="CN86" s="28">
        <v>1.8510182941912818</v>
      </c>
      <c r="CO86" s="28">
        <v>4.7091196399368318E-2</v>
      </c>
      <c r="CP86" s="28">
        <v>21.786826540708908</v>
      </c>
      <c r="CQ86" s="28">
        <v>4.4387687003109235</v>
      </c>
      <c r="CR86" s="28">
        <v>8.6447200438287641</v>
      </c>
      <c r="CS86" s="28">
        <v>0</v>
      </c>
      <c r="CT86" s="28">
        <v>17.192379486147352</v>
      </c>
      <c r="CU86" s="28">
        <v>11.038970007105796</v>
      </c>
      <c r="CV86" s="28">
        <v>9.018859508954046</v>
      </c>
      <c r="CW86" s="28">
        <v>9.3041829287361271</v>
      </c>
      <c r="CX86" s="28">
        <v>4.0014624302132749</v>
      </c>
      <c r="CY86" s="28">
        <v>12.791956762344352</v>
      </c>
      <c r="CZ86" s="28">
        <v>0</v>
      </c>
      <c r="DA86" s="28">
        <v>64.966750475590572</v>
      </c>
      <c r="DB86" s="28">
        <v>2.9044064050907892</v>
      </c>
      <c r="DC86" s="28">
        <v>4.7091196399368318E-2</v>
      </c>
      <c r="DD86" s="28"/>
      <c r="DE86" s="3">
        <v>451</v>
      </c>
      <c r="DF86" s="3">
        <v>536.4</v>
      </c>
      <c r="DG86" s="35">
        <v>591</v>
      </c>
      <c r="DH86" s="3">
        <v>567.5</v>
      </c>
      <c r="DI86" s="1">
        <v>0.23688663282571909</v>
      </c>
      <c r="DJ86" s="1">
        <v>3.7999999999999999E-2</v>
      </c>
      <c r="DK86" s="28"/>
      <c r="DL86" t="s">
        <v>297</v>
      </c>
      <c r="DM86">
        <v>27</v>
      </c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</row>
    <row r="87" spans="1:151" x14ac:dyDescent="0.3">
      <c r="A87" t="s">
        <v>155</v>
      </c>
      <c r="B87" t="s">
        <v>413</v>
      </c>
      <c r="C87" t="s">
        <v>10</v>
      </c>
      <c r="D87" s="2"/>
      <c r="E87" s="2"/>
      <c r="F87" s="2"/>
      <c r="H87" s="2">
        <v>697221</v>
      </c>
      <c r="I87" s="12">
        <v>4.02E-2</v>
      </c>
      <c r="K87" s="2">
        <v>166127</v>
      </c>
      <c r="L87" s="2">
        <v>151868</v>
      </c>
      <c r="M87" s="2">
        <f>Table11132[[#This Row],[Sum of Biden]]+Table11132[[#This Row],[Sum of Trump]]</f>
        <v>317995</v>
      </c>
      <c r="N87" s="2">
        <v>323221</v>
      </c>
      <c r="O87" s="1">
        <f>Table11132[[#This Row],[Total with Other]]/Table11132[[#This Row],[Sum of Population]]</f>
        <v>0.46358471704093823</v>
      </c>
      <c r="P87" s="1">
        <f>Table11132[[#This Row],[Total with Other]]/(Table11132[[#This Row],[18+]]*Table11132[[#This Row],[Sum of Population]])</f>
        <v>0.6005257975215057</v>
      </c>
      <c r="Q87" s="1">
        <f>Table11132[[#This Row],[Sum of Biden]]/Table11132[[#This Row],[2 Party Vote]]</f>
        <v>0.5224201638390541</v>
      </c>
      <c r="R87" s="1">
        <f>Table11132[[#This Row],[Sum of Trump]]/Table11132[[#This Row],[2 Party Vote]]</f>
        <v>0.4775798361609459</v>
      </c>
      <c r="S87" s="1">
        <f>Table11132[[#This Row],[Trump %]]-Table11132[[#This Row],[Biden %]]</f>
        <v>-4.4840327678108194E-2</v>
      </c>
      <c r="T87" s="1">
        <v>0.2311</v>
      </c>
      <c r="V87" s="1">
        <v>0.61722610191029814</v>
      </c>
      <c r="W87" s="1">
        <v>0.18927714454957612</v>
      </c>
      <c r="X87" s="1">
        <v>0.10250264980544189</v>
      </c>
      <c r="Y87" s="1">
        <v>3.1984119812799673E-2</v>
      </c>
      <c r="Z87" s="1">
        <v>1.6364968926638756E-3</v>
      </c>
      <c r="AA87" s="1">
        <v>2.4525939408021275E-4</v>
      </c>
      <c r="AB87" s="1">
        <v>2.0033819979604746E-2</v>
      </c>
      <c r="AC87" s="1">
        <v>3.709440765553533E-2</v>
      </c>
      <c r="AD8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1.5126624547132903</v>
      </c>
      <c r="AE8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1.4941062988032043</v>
      </c>
      <c r="AF87" s="4"/>
      <c r="AG87" s="1">
        <v>5.7618746423300504E-2</v>
      </c>
      <c r="AH87" s="1">
        <v>0.11401119587619994</v>
      </c>
      <c r="AI87" s="1">
        <v>5.6405357842061556E-2</v>
      </c>
      <c r="AJ87" s="1">
        <f>SUM(Table11132[[#This Row],[0 to 5]:[14 to 17]])</f>
        <v>0.22803530014156201</v>
      </c>
      <c r="AK87" s="1">
        <v>0.77196469985843796</v>
      </c>
      <c r="AL87" s="1">
        <v>0.10306344760126272</v>
      </c>
      <c r="AM87" s="1">
        <v>0.23747993821184388</v>
      </c>
      <c r="AN87" s="1">
        <v>0.2731788055724082</v>
      </c>
      <c r="AO87" s="1">
        <v>0.15824250847292323</v>
      </c>
      <c r="AP87" s="38">
        <v>39.200000000000003</v>
      </c>
      <c r="AR87" s="2">
        <v>43107</v>
      </c>
      <c r="AS87" s="2">
        <v>124396</v>
      </c>
      <c r="AT87" s="2">
        <v>133190</v>
      </c>
      <c r="AU87" s="2">
        <v>150513</v>
      </c>
      <c r="AV87" s="2">
        <f>SUM(Table11132[[#This Row],[Sum of Less than a high school diploma]:[Sum of Bachelor''s degree or higher]])</f>
        <v>451206</v>
      </c>
      <c r="AW87" s="1">
        <f>Table11132[[#This Row],[Sum of Less than a high school diploma]]/Table11132[[#This Row],[Sum]]</f>
        <v>9.5537293387056021E-2</v>
      </c>
      <c r="AX87" s="1">
        <f>Table11132[[#This Row],[Sum of High school diploma only]]/Table11132[[#This Row],[Sum]]</f>
        <v>0.27569668843056166</v>
      </c>
      <c r="AY87" s="1">
        <f>Table11132[[#This Row],[Sum of Some college or associate''s degree]]/Table11132[[#This Row],[Sum]]</f>
        <v>0.29518667748212568</v>
      </c>
      <c r="AZ87" s="1">
        <f>Table11132[[#This Row],[Sum of Bachelor''s degree or higher]]/Table11132[[#This Row],[Sum]]</f>
        <v>0.33357934070025663</v>
      </c>
      <c r="BA8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2.866808065495583</v>
      </c>
      <c r="BB87" s="4"/>
      <c r="BC87" s="2">
        <v>319357</v>
      </c>
      <c r="BD87" s="8">
        <v>0.45804271529400292</v>
      </c>
      <c r="BE87" s="7">
        <v>8.6999999999999993</v>
      </c>
      <c r="BF87" s="7">
        <v>33.700000000000003</v>
      </c>
      <c r="BG87" s="4">
        <v>82.6</v>
      </c>
      <c r="BH87" s="4">
        <v>74.5</v>
      </c>
      <c r="BI87" s="4">
        <v>8.1</v>
      </c>
      <c r="BJ87" s="4">
        <v>5</v>
      </c>
      <c r="BK87" s="4">
        <v>3.5</v>
      </c>
      <c r="BL87" s="4">
        <v>0.2</v>
      </c>
      <c r="BM87" s="4">
        <v>1.5</v>
      </c>
      <c r="BN87" s="7">
        <v>7.2</v>
      </c>
      <c r="BO87" s="7">
        <v>33.700000000000003</v>
      </c>
      <c r="BP87" s="4"/>
      <c r="BQ87" s="2">
        <v>30020421</v>
      </c>
      <c r="BR87" s="4">
        <v>43.05725300873037</v>
      </c>
      <c r="BS87" s="2">
        <v>59690</v>
      </c>
      <c r="BT87" s="4">
        <v>111.875</v>
      </c>
      <c r="BU87" s="4"/>
      <c r="BV87" s="4">
        <v>60</v>
      </c>
      <c r="BW87" s="4">
        <v>40.9</v>
      </c>
      <c r="BX87" s="4">
        <v>50.5</v>
      </c>
      <c r="BY87" s="4">
        <v>48.94</v>
      </c>
      <c r="BZ87" s="4">
        <v>57.9</v>
      </c>
      <c r="CA87" s="4">
        <v>14562.98</v>
      </c>
      <c r="CB87" s="4"/>
      <c r="CC87" s="4"/>
      <c r="CD87" s="33"/>
      <c r="CE87" s="4"/>
      <c r="CF87" s="2">
        <v>516</v>
      </c>
      <c r="CG87" s="2">
        <v>320749</v>
      </c>
      <c r="CH87" s="4">
        <v>74.008097862801037</v>
      </c>
      <c r="CI87" s="8">
        <v>0.46003921281774357</v>
      </c>
      <c r="CJ87" s="8"/>
      <c r="CK87" s="3">
        <v>9.2325099243906195</v>
      </c>
      <c r="CL87" s="3">
        <v>0</v>
      </c>
      <c r="CM87" s="3">
        <v>5.3570041422569483</v>
      </c>
      <c r="CN87" s="28">
        <v>13.15032065431582</v>
      </c>
      <c r="CO87" s="28">
        <v>8.3185038531152511</v>
      </c>
      <c r="CP87" s="28">
        <v>4.4382544198659355</v>
      </c>
      <c r="CQ87" s="28">
        <v>5.0365044094426974</v>
      </c>
      <c r="CR87" s="28">
        <v>6.8276375515266814</v>
      </c>
      <c r="CS87" s="28">
        <v>3.368507602294331</v>
      </c>
      <c r="CT87" s="28">
        <v>13.483616854545687</v>
      </c>
      <c r="CU87" s="28">
        <v>12.504385217481493</v>
      </c>
      <c r="CV87" s="28">
        <v>18.416777324367338</v>
      </c>
      <c r="CW87" s="28">
        <v>10.083225273070251</v>
      </c>
      <c r="CX87" s="28">
        <v>14.763783381912203</v>
      </c>
      <c r="CY87" s="28">
        <v>16.976497510796477</v>
      </c>
      <c r="CZ87" s="28">
        <v>0</v>
      </c>
      <c r="DA87" s="28">
        <v>0</v>
      </c>
      <c r="DB87" s="28">
        <v>5.1043111434375223</v>
      </c>
      <c r="DC87" s="28">
        <v>8.3185038531152511</v>
      </c>
      <c r="DD87" s="28"/>
      <c r="DE87" s="3"/>
      <c r="DF87" s="3"/>
      <c r="DG87" s="35"/>
      <c r="DH87" s="3"/>
      <c r="DI87" s="3"/>
      <c r="DJ87" s="1"/>
      <c r="DK87" s="28"/>
      <c r="DL87" t="s">
        <v>296</v>
      </c>
      <c r="DM87">
        <v>12</v>
      </c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</row>
    <row r="88" spans="1:151" x14ac:dyDescent="0.3">
      <c r="A88" t="s">
        <v>153</v>
      </c>
      <c r="B88" t="s">
        <v>414</v>
      </c>
      <c r="C88" t="s">
        <v>39</v>
      </c>
      <c r="D88" s="2" t="s">
        <v>22</v>
      </c>
      <c r="E88" s="2"/>
      <c r="F88" s="2"/>
      <c r="H88" s="2">
        <v>1676579</v>
      </c>
      <c r="I88" s="12">
        <v>4.7300000000000002E-2</v>
      </c>
      <c r="K88" s="2">
        <v>459587</v>
      </c>
      <c r="L88" s="2">
        <v>319709</v>
      </c>
      <c r="M88" s="2">
        <f>Table11132[[#This Row],[Sum of Biden]]+Table11132[[#This Row],[Sum of Trump]]</f>
        <v>779296</v>
      </c>
      <c r="N88" s="2">
        <v>795662</v>
      </c>
      <c r="O88" s="1">
        <f>Table11132[[#This Row],[Total with Other]]/Table11132[[#This Row],[Sum of Population]]</f>
        <v>0.47457471434391102</v>
      </c>
      <c r="P88" s="1">
        <f>Table11132[[#This Row],[Total with Other]]/(Table11132[[#This Row],[18+]]*Table11132[[#This Row],[Sum of Population]])</f>
        <v>0.59244064141817276</v>
      </c>
      <c r="Q88" s="1">
        <f>Table11132[[#This Row],[Sum of Biden]]/Table11132[[#This Row],[2 Party Vote]]</f>
        <v>0.58974638648215827</v>
      </c>
      <c r="R88" s="1">
        <f>Table11132[[#This Row],[Sum of Trump]]/Table11132[[#This Row],[2 Party Vote]]</f>
        <v>0.41025361351784173</v>
      </c>
      <c r="S88" s="1">
        <f>Table11132[[#This Row],[Trump %]]-Table11132[[#This Row],[Biden %]]</f>
        <v>-0.17949277296431654</v>
      </c>
      <c r="T88" s="1">
        <v>0.2077</v>
      </c>
      <c r="V88" s="1">
        <v>0.71556902478201145</v>
      </c>
      <c r="W88" s="1">
        <v>0.14127100482589844</v>
      </c>
      <c r="X88" s="1">
        <v>4.6826901684919112E-2</v>
      </c>
      <c r="Y88" s="1">
        <v>3.102627433601399E-2</v>
      </c>
      <c r="Z88" s="1">
        <v>2.6548107783766826E-3</v>
      </c>
      <c r="AA88" s="1">
        <v>2.5170302145022694E-4</v>
      </c>
      <c r="AB88" s="1">
        <v>1.2001820373510583E-2</v>
      </c>
      <c r="AC88" s="1">
        <v>5.0398460197819489E-2</v>
      </c>
      <c r="AD8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1.3995359438565667</v>
      </c>
      <c r="AE8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1.3902894822159251</v>
      </c>
      <c r="AF88" s="4"/>
      <c r="AG88" s="1">
        <v>5.1106449502230436E-2</v>
      </c>
      <c r="AH88" s="1">
        <v>9.9708394295765362E-2</v>
      </c>
      <c r="AI88" s="1">
        <v>4.8134922362739842E-2</v>
      </c>
      <c r="AJ88" s="1">
        <f>SUM(Table11132[[#This Row],[0 to 5]:[14 to 17]])</f>
        <v>0.19894976616073565</v>
      </c>
      <c r="AK88" s="1">
        <v>0.80105023383926433</v>
      </c>
      <c r="AL88" s="1">
        <v>9.682752796020945E-2</v>
      </c>
      <c r="AM88" s="1">
        <v>0.25778445274573997</v>
      </c>
      <c r="AN88" s="1">
        <v>0.27253353405953434</v>
      </c>
      <c r="AO88" s="1">
        <v>0.17390471907378061</v>
      </c>
      <c r="AP88" s="38">
        <v>40.4</v>
      </c>
      <c r="AR88" s="2">
        <v>135104</v>
      </c>
      <c r="AS88" s="2">
        <v>327153</v>
      </c>
      <c r="AT88" s="2">
        <v>299882</v>
      </c>
      <c r="AU88" s="2">
        <v>375163</v>
      </c>
      <c r="AV88" s="2">
        <f>SUM(Table11132[[#This Row],[Sum of Less than a high school diploma]:[Sum of Bachelor''s degree or higher]])</f>
        <v>1137302</v>
      </c>
      <c r="AW88" s="1">
        <f>Table11132[[#This Row],[Sum of Less than a high school diploma]]/Table11132[[#This Row],[Sum]]</f>
        <v>0.11879342514125536</v>
      </c>
      <c r="AX88" s="1">
        <f>Table11132[[#This Row],[Sum of High school diploma only]]/Table11132[[#This Row],[Sum]]</f>
        <v>0.28765710426957836</v>
      </c>
      <c r="AY88" s="1">
        <f>Table11132[[#This Row],[Sum of Some college or associate''s degree]]/Table11132[[#This Row],[Sum]]</f>
        <v>0.2636784249038514</v>
      </c>
      <c r="AZ88" s="1">
        <f>Table11132[[#This Row],[Sum of Bachelor''s degree or higher]]/Table11132[[#This Row],[Sum]]</f>
        <v>0.32987104568531489</v>
      </c>
      <c r="BA8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2.8046270911332258</v>
      </c>
      <c r="BB88" s="4"/>
      <c r="BC88" s="2">
        <v>802833</v>
      </c>
      <c r="BD88" s="8">
        <v>0.47885187635059251</v>
      </c>
      <c r="BE88" s="7">
        <v>5.4999999999999991</v>
      </c>
      <c r="BF88" s="7">
        <v>26.4</v>
      </c>
      <c r="BG88" s="4">
        <v>88.1</v>
      </c>
      <c r="BH88" s="4">
        <v>79.8</v>
      </c>
      <c r="BI88" s="4">
        <v>8.1999999999999993</v>
      </c>
      <c r="BJ88" s="4">
        <v>2.2999999999999998</v>
      </c>
      <c r="BK88" s="4">
        <v>2.9</v>
      </c>
      <c r="BL88" s="4">
        <v>0.3</v>
      </c>
      <c r="BM88" s="4">
        <v>0.9</v>
      </c>
      <c r="BN88" s="7">
        <v>5.5</v>
      </c>
      <c r="BO88" s="7">
        <v>26.4</v>
      </c>
      <c r="BP88" s="4"/>
      <c r="BQ88" s="2">
        <v>74693651</v>
      </c>
      <c r="BR88" s="4">
        <v>44.551226634712712</v>
      </c>
      <c r="BS88" s="2">
        <v>60897</v>
      </c>
      <c r="BT88" s="4">
        <v>101.236</v>
      </c>
      <c r="BU88" s="4"/>
      <c r="BV88" s="4">
        <v>61.1</v>
      </c>
      <c r="BW88" s="4">
        <v>43.1</v>
      </c>
      <c r="BX88" s="4">
        <v>52.1</v>
      </c>
      <c r="BY88" s="4">
        <v>47.54</v>
      </c>
      <c r="BZ88" s="4">
        <v>36.6</v>
      </c>
      <c r="CA88" s="4">
        <v>14671.75</v>
      </c>
      <c r="CB88" s="4"/>
      <c r="CC88" s="14">
        <v>63</v>
      </c>
      <c r="CD88" s="32">
        <v>36</v>
      </c>
      <c r="CE88" s="4"/>
      <c r="CF88" s="2">
        <v>1025</v>
      </c>
      <c r="CG88" s="2">
        <v>809010</v>
      </c>
      <c r="CH88" s="4">
        <v>61.136397390161754</v>
      </c>
      <c r="CI88" s="8">
        <v>0.48253616441575375</v>
      </c>
      <c r="CJ88" s="8"/>
      <c r="CK88" s="3">
        <v>11.450510981603086</v>
      </c>
      <c r="CL88" s="3">
        <v>0</v>
      </c>
      <c r="CM88" s="3">
        <v>5.9387900561944402</v>
      </c>
      <c r="CN88" s="28">
        <v>15.277647583560936</v>
      </c>
      <c r="CO88" s="28">
        <v>3.5298218590563692</v>
      </c>
      <c r="CP88" s="28">
        <v>7.1095172179652044</v>
      </c>
      <c r="CQ88" s="28">
        <v>4.3454323228609359</v>
      </c>
      <c r="CR88" s="28">
        <v>8.6132307910182782</v>
      </c>
      <c r="CS88" s="28">
        <v>5.7723383193078135</v>
      </c>
      <c r="CT88" s="28">
        <v>29.325675902423708</v>
      </c>
      <c r="CU88" s="28">
        <v>15.035677409259955</v>
      </c>
      <c r="CV88" s="28">
        <v>18.413395587582961</v>
      </c>
      <c r="CW88" s="28">
        <v>15.883354826571916</v>
      </c>
      <c r="CX88" s="28">
        <v>8.7444925038227961</v>
      </c>
      <c r="CY88" s="28">
        <v>13.62573199463402</v>
      </c>
      <c r="CZ88" s="28">
        <v>0</v>
      </c>
      <c r="DA88" s="28">
        <v>0</v>
      </c>
      <c r="DB88" s="28">
        <v>4.4005386878306831</v>
      </c>
      <c r="DC88" s="28">
        <v>3.5298218590563692</v>
      </c>
      <c r="DD88" s="28"/>
      <c r="DE88" s="3">
        <v>347.3</v>
      </c>
      <c r="DF88" s="3">
        <v>396.1</v>
      </c>
      <c r="DG88" s="35">
        <v>440.9</v>
      </c>
      <c r="DH88" s="3">
        <v>431.7</v>
      </c>
      <c r="DI88" s="1">
        <v>0.21229303696983437</v>
      </c>
      <c r="DJ88" s="1">
        <v>7.8E-2</v>
      </c>
      <c r="DK88" s="28"/>
      <c r="DL88" t="s">
        <v>296</v>
      </c>
      <c r="DM88">
        <v>23</v>
      </c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</row>
    <row r="89" spans="1:151" x14ac:dyDescent="0.3">
      <c r="A89" t="s">
        <v>169</v>
      </c>
      <c r="B89" t="s">
        <v>415</v>
      </c>
      <c r="C89" t="s">
        <v>47</v>
      </c>
      <c r="D89" s="2"/>
      <c r="E89" s="2"/>
      <c r="F89" s="2"/>
      <c r="H89" s="2">
        <v>671185</v>
      </c>
      <c r="I89" s="12">
        <v>0.27410000000000001</v>
      </c>
      <c r="K89" s="2">
        <v>76678</v>
      </c>
      <c r="L89" s="2">
        <v>197899</v>
      </c>
      <c r="M89" s="2">
        <f>Table11132[[#This Row],[Sum of Biden]]+Table11132[[#This Row],[Sum of Trump]]</f>
        <v>274577</v>
      </c>
      <c r="N89" s="2">
        <v>290346</v>
      </c>
      <c r="O89" s="1">
        <f>Table11132[[#This Row],[Total with Other]]/Table11132[[#This Row],[Sum of Population]]</f>
        <v>0.43258714065421605</v>
      </c>
      <c r="P89" s="1">
        <f>Table11132[[#This Row],[Total with Other]]/(Table11132[[#This Row],[18+]]*Table11132[[#This Row],[Sum of Population]])</f>
        <v>0.64523914289904927</v>
      </c>
      <c r="Q89" s="1">
        <f>Table11132[[#This Row],[Sum of Biden]]/Table11132[[#This Row],[2 Party Vote]]</f>
        <v>0.27925864147397633</v>
      </c>
      <c r="R89" s="1">
        <f>Table11132[[#This Row],[Sum of Trump]]/Table11132[[#This Row],[2 Party Vote]]</f>
        <v>0.72074135852602361</v>
      </c>
      <c r="S89" s="1">
        <f>Table11132[[#This Row],[Trump %]]-Table11132[[#This Row],[Biden %]]</f>
        <v>0.44148271705204728</v>
      </c>
      <c r="T89" s="1">
        <v>-0.20480000000000001</v>
      </c>
      <c r="V89" s="1">
        <v>0.78851732383769002</v>
      </c>
      <c r="W89" s="1">
        <v>0.13275773445473305</v>
      </c>
      <c r="X89" s="1">
        <v>6.1398869164239365E-3</v>
      </c>
      <c r="Y89" s="1">
        <v>1.5112077892086384E-2</v>
      </c>
      <c r="Z89" s="1">
        <v>3.9065235367298137E-3</v>
      </c>
      <c r="AA89" s="1">
        <v>9.8065362008984119E-3</v>
      </c>
      <c r="AB89" s="1">
        <v>3.6219522188368335E-3</v>
      </c>
      <c r="AC89" s="1">
        <v>4.0137964942601516E-2</v>
      </c>
      <c r="AD8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1.3028725468688187</v>
      </c>
      <c r="AE8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1.3128391067713321</v>
      </c>
      <c r="AF89" s="4"/>
      <c r="AG89" s="1">
        <v>8.8990367782355084E-2</v>
      </c>
      <c r="AH89" s="1">
        <v>0.16688096426469604</v>
      </c>
      <c r="AI89" s="1">
        <v>7.3699501627718142E-2</v>
      </c>
      <c r="AJ89" s="1">
        <f>SUM(Table11132[[#This Row],[0 to 5]:[14 to 17]])</f>
        <v>0.3295708336747693</v>
      </c>
      <c r="AK89" s="1">
        <v>0.67042916632523075</v>
      </c>
      <c r="AL89" s="1">
        <v>0.16365234622347044</v>
      </c>
      <c r="AM89" s="1">
        <v>0.27210828609101811</v>
      </c>
      <c r="AN89" s="1">
        <v>0.15628477990419928</v>
      </c>
      <c r="AO89" s="1">
        <v>7.8383754106542899E-2</v>
      </c>
      <c r="AP89" s="38">
        <v>25.3</v>
      </c>
      <c r="AR89" s="2">
        <v>15493</v>
      </c>
      <c r="AS89" s="2">
        <v>54391</v>
      </c>
      <c r="AT89" s="2">
        <v>118036</v>
      </c>
      <c r="AU89" s="2">
        <v>128781</v>
      </c>
      <c r="AV89" s="2">
        <f>SUM(Table11132[[#This Row],[Sum of Less than a high school diploma]:[Sum of Bachelor''s degree or higher]])</f>
        <v>316701</v>
      </c>
      <c r="AW89" s="1">
        <f>Table11132[[#This Row],[Sum of Less than a high school diploma]]/Table11132[[#This Row],[Sum]]</f>
        <v>4.8919959204423102E-2</v>
      </c>
      <c r="AX89" s="1">
        <f>Table11132[[#This Row],[Sum of High school diploma only]]/Table11132[[#This Row],[Sum]]</f>
        <v>0.17174243213630522</v>
      </c>
      <c r="AY89" s="1">
        <f>Table11132[[#This Row],[Sum of Some college or associate''s degree]]/Table11132[[#This Row],[Sum]]</f>
        <v>0.37270485410529175</v>
      </c>
      <c r="AZ89" s="1">
        <f>Table11132[[#This Row],[Sum of Bachelor''s degree or higher]]/Table11132[[#This Row],[Sum]]</f>
        <v>0.40663275455397996</v>
      </c>
      <c r="BA8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3.1370504040088285</v>
      </c>
      <c r="BB89" s="4"/>
      <c r="BC89" s="2">
        <v>292701</v>
      </c>
      <c r="BD89" s="8">
        <v>0.43609586030677083</v>
      </c>
      <c r="BE89" s="7">
        <v>6.7</v>
      </c>
      <c r="BF89" s="7">
        <v>22.2</v>
      </c>
      <c r="BG89" s="4">
        <v>82.3</v>
      </c>
      <c r="BH89" s="4">
        <v>71.599999999999994</v>
      </c>
      <c r="BI89" s="4">
        <v>10.6</v>
      </c>
      <c r="BJ89" s="4">
        <v>2.2000000000000002</v>
      </c>
      <c r="BK89" s="4">
        <v>3.8</v>
      </c>
      <c r="BL89" s="4">
        <v>0.7</v>
      </c>
      <c r="BM89" s="4">
        <v>1</v>
      </c>
      <c r="BN89" s="7">
        <v>10.1</v>
      </c>
      <c r="BO89" s="7">
        <v>22.2</v>
      </c>
      <c r="BP89" s="4"/>
      <c r="BQ89" s="2">
        <v>27885237</v>
      </c>
      <c r="BR89" s="4">
        <v>41.54627561700574</v>
      </c>
      <c r="BS89" s="2">
        <v>46393</v>
      </c>
      <c r="BT89" s="4">
        <v>95.866</v>
      </c>
      <c r="BU89" s="4"/>
      <c r="BV89" s="4">
        <v>67.5</v>
      </c>
      <c r="BW89" s="4">
        <v>41.7</v>
      </c>
      <c r="BX89" s="4">
        <v>54.6</v>
      </c>
      <c r="BY89" s="4">
        <v>17.190000000000001</v>
      </c>
      <c r="BZ89" s="4">
        <v>44.9</v>
      </c>
      <c r="CA89" s="4">
        <v>17287.060000000001</v>
      </c>
      <c r="CB89" s="4"/>
      <c r="CC89" s="14">
        <v>51</v>
      </c>
      <c r="CD89" s="32">
        <v>30</v>
      </c>
      <c r="CE89" s="4"/>
      <c r="CF89" s="2">
        <v>1416</v>
      </c>
      <c r="CG89" s="2">
        <v>595361</v>
      </c>
      <c r="CH89" s="4">
        <v>210.970149809665</v>
      </c>
      <c r="CI89" s="8">
        <v>0.88702965650305055</v>
      </c>
      <c r="CJ89" s="8"/>
      <c r="CK89" s="3">
        <v>10.716993858020055</v>
      </c>
      <c r="CL89" s="3">
        <v>28.217938013370542</v>
      </c>
      <c r="CM89" s="3">
        <v>0</v>
      </c>
      <c r="CN89" s="28">
        <v>0</v>
      </c>
      <c r="CO89" s="28">
        <v>5.2233240614316063</v>
      </c>
      <c r="CP89" s="28">
        <v>9.9205574319798764</v>
      </c>
      <c r="CQ89" s="28">
        <v>4.2228089960793795</v>
      </c>
      <c r="CR89" s="28">
        <v>0</v>
      </c>
      <c r="CS89" s="28">
        <v>0</v>
      </c>
      <c r="CT89" s="28">
        <v>7.7264294725764442</v>
      </c>
      <c r="CU89" s="28">
        <v>5.0706639499128858</v>
      </c>
      <c r="CV89" s="28">
        <v>8.9887905327475544</v>
      </c>
      <c r="CW89" s="28">
        <v>6.1956219494570837</v>
      </c>
      <c r="CX89" s="28">
        <v>7.7827597661063797</v>
      </c>
      <c r="CY89" s="28">
        <v>7.4417828625918778</v>
      </c>
      <c r="CZ89" s="28">
        <v>0</v>
      </c>
      <c r="DA89" s="28">
        <v>0</v>
      </c>
      <c r="DB89" s="28">
        <v>15.858542544072291</v>
      </c>
      <c r="DC89" s="28">
        <v>5.2233240614316063</v>
      </c>
      <c r="DD89" s="28"/>
      <c r="DE89" s="3"/>
      <c r="DF89" s="3"/>
      <c r="DG89" s="35"/>
      <c r="DH89" s="3"/>
      <c r="DI89" s="3"/>
      <c r="DJ89" s="1"/>
      <c r="DK89" s="28"/>
      <c r="DL89" t="s">
        <v>298</v>
      </c>
      <c r="DM89">
        <v>75</v>
      </c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</row>
    <row r="90" spans="1:151" x14ac:dyDescent="0.3">
      <c r="A90" t="s">
        <v>103</v>
      </c>
      <c r="B90" t="s">
        <v>416</v>
      </c>
      <c r="C90" t="s">
        <v>29</v>
      </c>
      <c r="D90" s="2"/>
      <c r="E90" s="2"/>
      <c r="F90" s="2"/>
      <c r="H90" s="2">
        <v>1413982</v>
      </c>
      <c r="I90" s="12">
        <v>0.25080000000000002</v>
      </c>
      <c r="K90" s="2">
        <v>450472</v>
      </c>
      <c r="L90" s="2">
        <v>315451</v>
      </c>
      <c r="M90" s="2">
        <f>Table11132[[#This Row],[Sum of Biden]]+Table11132[[#This Row],[Sum of Trump]]</f>
        <v>765923</v>
      </c>
      <c r="N90" s="2">
        <v>780538</v>
      </c>
      <c r="O90" s="1">
        <f>Table11132[[#This Row],[Total with Other]]/Table11132[[#This Row],[Sum of Population]]</f>
        <v>0.55201409918938149</v>
      </c>
      <c r="P90" s="1">
        <f>Table11132[[#This Row],[Total with Other]]/(Table11132[[#This Row],[18+]]*Table11132[[#This Row],[Sum of Population]])</f>
        <v>0.72480889377539726</v>
      </c>
      <c r="Q90" s="1">
        <f>Table11132[[#This Row],[Sum of Biden]]/Table11132[[#This Row],[2 Party Vote]]</f>
        <v>0.58814267230517947</v>
      </c>
      <c r="R90" s="1">
        <f>Table11132[[#This Row],[Sum of Trump]]/Table11132[[#This Row],[2 Party Vote]]</f>
        <v>0.41185732769482047</v>
      </c>
      <c r="S90" s="1">
        <f>Table11132[[#This Row],[Trump %]]-Table11132[[#This Row],[Biden %]]</f>
        <v>-0.176285344610359</v>
      </c>
      <c r="T90" s="1">
        <v>-1.35E-2</v>
      </c>
      <c r="V90" s="1">
        <v>0.58258803860303743</v>
      </c>
      <c r="W90" s="1">
        <v>0.11994707146201296</v>
      </c>
      <c r="X90" s="1">
        <v>0.17918262042939725</v>
      </c>
      <c r="Y90" s="1">
        <v>6.9978259977849788E-2</v>
      </c>
      <c r="Z90" s="1">
        <v>2.7574608446217846E-3</v>
      </c>
      <c r="AA90" s="1">
        <v>3.8260741650176594E-4</v>
      </c>
      <c r="AB90" s="1">
        <v>5.2334471018725837E-3</v>
      </c>
      <c r="AC90" s="1">
        <v>3.9930494164706481E-2</v>
      </c>
      <c r="AD9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1.5608923050249417</v>
      </c>
      <c r="AE9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1.5587637872368798</v>
      </c>
      <c r="AF90" s="4"/>
      <c r="AG90" s="1">
        <v>5.9140781141485535E-2</v>
      </c>
      <c r="AH90" s="1">
        <v>0.12222786428681554</v>
      </c>
      <c r="AI90" s="1">
        <v>5.7031843403947152E-2</v>
      </c>
      <c r="AJ90" s="1">
        <f>SUM(Table11132[[#This Row],[0 to 5]:[14 to 17]])</f>
        <v>0.23840048883224821</v>
      </c>
      <c r="AK90" s="1">
        <v>0.76159951116775182</v>
      </c>
      <c r="AL90" s="1">
        <v>8.7114263123575827E-2</v>
      </c>
      <c r="AM90" s="1">
        <v>0.2874598120768157</v>
      </c>
      <c r="AN90" s="1">
        <v>0.26159880394517043</v>
      </c>
      <c r="AO90" s="1">
        <v>0.12542663202218982</v>
      </c>
      <c r="AP90" s="38">
        <v>37.299999999999997</v>
      </c>
      <c r="AR90" s="2">
        <v>70324</v>
      </c>
      <c r="AS90" s="2">
        <v>159635</v>
      </c>
      <c r="AT90" s="2">
        <v>247179</v>
      </c>
      <c r="AU90" s="2">
        <v>437530</v>
      </c>
      <c r="AV90" s="2">
        <f>SUM(Table11132[[#This Row],[Sum of Less than a high school diploma]:[Sum of Bachelor''s degree or higher]])</f>
        <v>914668</v>
      </c>
      <c r="AW90" s="1">
        <f>Table11132[[#This Row],[Sum of Less than a high school diploma]]/Table11132[[#This Row],[Sum]]</f>
        <v>7.6884727573283421E-2</v>
      </c>
      <c r="AX90" s="1">
        <f>Table11132[[#This Row],[Sum of High school diploma only]]/Table11132[[#This Row],[Sum]]</f>
        <v>0.17452780681077723</v>
      </c>
      <c r="AY90" s="1">
        <f>Table11132[[#This Row],[Sum of Some college or associate''s degree]]/Table11132[[#This Row],[Sum]]</f>
        <v>0.2702390375524234</v>
      </c>
      <c r="AZ90" s="1">
        <f>Table11132[[#This Row],[Sum of Bachelor''s degree or higher]]/Table11132[[#This Row],[Sum]]</f>
        <v>0.47834842806351596</v>
      </c>
      <c r="BA9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3.1500511661061719</v>
      </c>
      <c r="BB90" s="4"/>
      <c r="BC90" s="2">
        <v>697647</v>
      </c>
      <c r="BD90" s="8">
        <v>0.49339171220001388</v>
      </c>
      <c r="BE90" s="7">
        <v>2.2000000000000002</v>
      </c>
      <c r="BF90" s="7">
        <v>26.8</v>
      </c>
      <c r="BG90" s="4">
        <v>84.7</v>
      </c>
      <c r="BH90" s="4">
        <v>77</v>
      </c>
      <c r="BI90" s="4">
        <v>7.7</v>
      </c>
      <c r="BJ90" s="4">
        <v>0.9</v>
      </c>
      <c r="BK90" s="4">
        <v>1.1000000000000001</v>
      </c>
      <c r="BL90" s="4">
        <v>0.2</v>
      </c>
      <c r="BM90" s="4">
        <v>1.1000000000000001</v>
      </c>
      <c r="BN90" s="7">
        <v>12.1</v>
      </c>
      <c r="BO90" s="7">
        <v>26.8</v>
      </c>
      <c r="BP90" s="4"/>
      <c r="BQ90" s="2">
        <v>83456601</v>
      </c>
      <c r="BR90" s="4">
        <v>59.022392788592782</v>
      </c>
      <c r="BS90" s="2">
        <v>60884</v>
      </c>
      <c r="BT90" s="4">
        <v>95.664000000000001</v>
      </c>
      <c r="BU90" s="4"/>
      <c r="BV90" s="4">
        <v>71.7</v>
      </c>
      <c r="BW90" s="4">
        <v>50.5</v>
      </c>
      <c r="BX90" s="4">
        <v>61.1</v>
      </c>
      <c r="BY90" s="4">
        <v>49.36</v>
      </c>
      <c r="BZ90" s="4">
        <v>4.5</v>
      </c>
      <c r="CA90" s="4">
        <v>16282.7</v>
      </c>
      <c r="CB90" s="4"/>
      <c r="CC90" s="14">
        <v>50</v>
      </c>
      <c r="CD90" s="32">
        <v>29</v>
      </c>
      <c r="CE90" s="4"/>
      <c r="CF90" s="2">
        <v>1234</v>
      </c>
      <c r="CG90" s="2">
        <v>691279</v>
      </c>
      <c r="CH90" s="4">
        <v>87.271266536632012</v>
      </c>
      <c r="CI90" s="8">
        <v>0.48888811880207811</v>
      </c>
      <c r="CJ90" s="8"/>
      <c r="CK90" s="3">
        <v>12.218852937312988</v>
      </c>
      <c r="CL90" s="3">
        <v>0</v>
      </c>
      <c r="CM90" s="3">
        <v>0</v>
      </c>
      <c r="CN90" s="28">
        <v>0</v>
      </c>
      <c r="CO90" s="28">
        <v>11.380203214791281</v>
      </c>
      <c r="CP90" s="28">
        <v>3.0022217923505119</v>
      </c>
      <c r="CQ90" s="28">
        <v>16.553601928036624</v>
      </c>
      <c r="CR90" s="28">
        <v>5.0164198099047939</v>
      </c>
      <c r="CS90" s="28">
        <v>12.020490866510157</v>
      </c>
      <c r="CT90" s="28">
        <v>17.100489198560997</v>
      </c>
      <c r="CU90" s="28">
        <v>7.2879973214666895</v>
      </c>
      <c r="CV90" s="28">
        <v>18.043452571139245</v>
      </c>
      <c r="CW90" s="28">
        <v>13.716669004872289</v>
      </c>
      <c r="CX90" s="28">
        <v>9.2521194480078908</v>
      </c>
      <c r="CY90" s="28">
        <v>18.964180349743298</v>
      </c>
      <c r="CZ90" s="28">
        <v>0</v>
      </c>
      <c r="DA90" s="28">
        <v>0</v>
      </c>
      <c r="DB90" s="28">
        <v>2.4562301733262348</v>
      </c>
      <c r="DC90" s="28">
        <v>11.380203214791281</v>
      </c>
      <c r="DD90" s="28"/>
      <c r="DE90" s="3">
        <v>325.2</v>
      </c>
      <c r="DF90" s="3">
        <v>392.8</v>
      </c>
      <c r="DG90" s="35">
        <v>455.3</v>
      </c>
      <c r="DH90" s="3">
        <v>431</v>
      </c>
      <c r="DI90" s="1">
        <v>0.28574566220074682</v>
      </c>
      <c r="DJ90" s="1">
        <v>2.9000000000000001E-2</v>
      </c>
      <c r="DK90" s="28"/>
      <c r="DL90" t="s">
        <v>297</v>
      </c>
      <c r="DM90">
        <v>45</v>
      </c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</row>
    <row r="91" spans="1:151" x14ac:dyDescent="0.3">
      <c r="A91" t="s">
        <v>84</v>
      </c>
      <c r="B91" t="s">
        <v>417</v>
      </c>
      <c r="C91" t="s">
        <v>33</v>
      </c>
      <c r="D91" s="2"/>
      <c r="E91" s="2"/>
      <c r="F91" s="2"/>
      <c r="H91" s="2">
        <v>490596</v>
      </c>
      <c r="I91" s="12">
        <v>0.1532</v>
      </c>
      <c r="K91" s="2">
        <v>129030</v>
      </c>
      <c r="L91" s="2">
        <v>118668</v>
      </c>
      <c r="M91" s="2">
        <f>Table11132[[#This Row],[Sum of Biden]]+Table11132[[#This Row],[Sum of Trump]]</f>
        <v>247698</v>
      </c>
      <c r="N91" s="2">
        <v>255019</v>
      </c>
      <c r="O91" s="1">
        <f>Table11132[[#This Row],[Total with Other]]/Table11132[[#This Row],[Sum of Population]]</f>
        <v>0.51981467439604079</v>
      </c>
      <c r="P91" s="1">
        <f>Table11132[[#This Row],[Total with Other]]/(Table11132[[#This Row],[18+]]*Table11132[[#This Row],[Sum of Population]])</f>
        <v>0.66184378536058719</v>
      </c>
      <c r="Q91" s="1">
        <f>Table11132[[#This Row],[Sum of Biden]]/Table11132[[#This Row],[2 Party Vote]]</f>
        <v>0.52091660005329066</v>
      </c>
      <c r="R91" s="1">
        <f>Table11132[[#This Row],[Sum of Trump]]/Table11132[[#This Row],[2 Party Vote]]</f>
        <v>0.47908339994670929</v>
      </c>
      <c r="S91" s="1">
        <f>Table11132[[#This Row],[Trump %]]-Table11132[[#This Row],[Biden %]]</f>
        <v>-4.183320010658137E-2</v>
      </c>
      <c r="T91" s="1">
        <v>2.3900000000000001E-2</v>
      </c>
      <c r="V91" s="1">
        <v>0.5935637469526861</v>
      </c>
      <c r="W91" s="1">
        <v>0.2497859746104738</v>
      </c>
      <c r="X91" s="1">
        <v>2.3544831184926091E-2</v>
      </c>
      <c r="Y91" s="1">
        <v>5.7338421022592928E-2</v>
      </c>
      <c r="Z91" s="1">
        <v>1.187942828722615E-2</v>
      </c>
      <c r="AA91" s="1">
        <v>6.640902086441797E-3</v>
      </c>
      <c r="AB91" s="1">
        <v>5.1345710115859077E-3</v>
      </c>
      <c r="AC91" s="1">
        <v>5.2112124844067215E-2</v>
      </c>
      <c r="AD9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1.5056744271997169</v>
      </c>
      <c r="AE9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1.5188486003453727</v>
      </c>
      <c r="AF91" s="4"/>
      <c r="AG91" s="1">
        <v>5.6557737935083043E-2</v>
      </c>
      <c r="AH91" s="1">
        <v>0.10936289737380656</v>
      </c>
      <c r="AI91" s="1">
        <v>4.8675488589389235E-2</v>
      </c>
      <c r="AJ91" s="1">
        <f>SUM(Table11132[[#This Row],[0 to 5]:[14 to 17]])</f>
        <v>0.21459612389827881</v>
      </c>
      <c r="AK91" s="1">
        <v>0.78540387610172113</v>
      </c>
      <c r="AL91" s="1">
        <v>8.6443835661114243E-2</v>
      </c>
      <c r="AM91" s="1">
        <v>0.27789056576082971</v>
      </c>
      <c r="AN91" s="1">
        <v>0.25300654713858245</v>
      </c>
      <c r="AO91" s="1">
        <v>0.16806292754119478</v>
      </c>
      <c r="AP91" s="38">
        <v>38.5</v>
      </c>
      <c r="AR91" s="2">
        <v>36055</v>
      </c>
      <c r="AS91" s="2">
        <v>77178</v>
      </c>
      <c r="AT91" s="2">
        <v>109267</v>
      </c>
      <c r="AU91" s="2">
        <v>103172</v>
      </c>
      <c r="AV91" s="2">
        <f>SUM(Table11132[[#This Row],[Sum of Less than a high school diploma]:[Sum of Bachelor''s degree or higher]])</f>
        <v>325672</v>
      </c>
      <c r="AW91" s="1">
        <f>Table11132[[#This Row],[Sum of Less than a high school diploma]]/Table11132[[#This Row],[Sum]]</f>
        <v>0.11070954825714216</v>
      </c>
      <c r="AX91" s="1">
        <f>Table11132[[#This Row],[Sum of High school diploma only]]/Table11132[[#This Row],[Sum]]</f>
        <v>0.23698076592399714</v>
      </c>
      <c r="AY91" s="1">
        <f>Table11132[[#This Row],[Sum of Some college or associate''s degree]]/Table11132[[#This Row],[Sum]]</f>
        <v>0.33551241740155741</v>
      </c>
      <c r="AZ91" s="1">
        <f>Table11132[[#This Row],[Sum of Bachelor''s degree or higher]]/Table11132[[#This Row],[Sum]]</f>
        <v>0.31679726841730332</v>
      </c>
      <c r="BA9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2.858397405979022</v>
      </c>
      <c r="BB91" s="4"/>
      <c r="BC91" s="2">
        <v>233784</v>
      </c>
      <c r="BD91" s="8">
        <v>0.47653058728566888</v>
      </c>
      <c r="BE91">
        <v>4.8000000000000007</v>
      </c>
      <c r="BF91" s="7">
        <v>86.9</v>
      </c>
      <c r="BG91" s="4">
        <v>75.099999999999994</v>
      </c>
      <c r="BH91" s="4">
        <v>11.8</v>
      </c>
      <c r="BI91" s="4">
        <v>1.08</v>
      </c>
      <c r="BJ91" s="4">
        <v>2.1</v>
      </c>
      <c r="BK91" s="4">
        <v>2.2000000000000002</v>
      </c>
      <c r="BL91" s="4">
        <v>0.5</v>
      </c>
      <c r="BM91" s="4">
        <v>1.5</v>
      </c>
      <c r="BN91" s="7">
        <v>6.7</v>
      </c>
      <c r="BO91" s="7">
        <v>22.3</v>
      </c>
      <c r="BP91" s="4"/>
      <c r="BQ91" s="2">
        <v>26397964</v>
      </c>
      <c r="BR91" s="4">
        <v>53.807947883798484</v>
      </c>
      <c r="BS91" s="2">
        <v>66075</v>
      </c>
      <c r="BT91" s="4">
        <v>98.944000000000003</v>
      </c>
      <c r="BU91" s="4"/>
      <c r="BV91" s="4">
        <v>68.8</v>
      </c>
      <c r="BW91" s="4">
        <v>41.1</v>
      </c>
      <c r="BX91" s="4">
        <v>55</v>
      </c>
      <c r="BY91" s="4">
        <v>7.35</v>
      </c>
      <c r="BZ91" s="4">
        <v>20.9</v>
      </c>
      <c r="CA91" s="4">
        <v>17943.45</v>
      </c>
      <c r="CB91" s="4"/>
      <c r="CC91" s="14">
        <v>64</v>
      </c>
      <c r="CD91" s="32">
        <v>37</v>
      </c>
      <c r="CE91" s="4"/>
      <c r="CF91" s="2">
        <v>239</v>
      </c>
      <c r="CG91" s="2">
        <v>189625</v>
      </c>
      <c r="CH91" s="4">
        <v>48.716255330251371</v>
      </c>
      <c r="CI91" s="8">
        <v>0.38651966179911779</v>
      </c>
      <c r="CJ91" s="8"/>
      <c r="CK91" s="3">
        <v>33.635181612246669</v>
      </c>
      <c r="CL91" s="3">
        <v>13.036244692014821</v>
      </c>
      <c r="CM91" s="3">
        <v>0</v>
      </c>
      <c r="CN91" s="28">
        <v>0</v>
      </c>
      <c r="CO91" s="28">
        <v>19.213104540709455</v>
      </c>
      <c r="CP91" s="28">
        <v>28.512857562034142</v>
      </c>
      <c r="CQ91" s="28">
        <v>5.143782459128369</v>
      </c>
      <c r="CR91" s="28">
        <v>1.1950110619400307</v>
      </c>
      <c r="CS91" s="28">
        <v>0</v>
      </c>
      <c r="CT91" s="28">
        <v>10.570892404145654</v>
      </c>
      <c r="CU91" s="28">
        <v>9.2653624570108768</v>
      </c>
      <c r="CV91" s="28">
        <v>21.81295224071452</v>
      </c>
      <c r="CW91" s="28">
        <v>41.039084411180212</v>
      </c>
      <c r="CX91" s="28">
        <v>8.1150545096586182</v>
      </c>
      <c r="CY91" s="28">
        <v>6.0965702660650587</v>
      </c>
      <c r="CZ91" s="28">
        <v>0</v>
      </c>
      <c r="DA91" s="28">
        <v>0</v>
      </c>
      <c r="DB91" s="28">
        <v>33.675688965270467</v>
      </c>
      <c r="DC91" s="28">
        <v>19.213104540709455</v>
      </c>
      <c r="DD91" s="28"/>
      <c r="DE91" s="3">
        <v>440.8</v>
      </c>
      <c r="DF91" s="3">
        <v>531.79999999999995</v>
      </c>
      <c r="DG91" s="35">
        <v>596.6</v>
      </c>
      <c r="DH91" s="3">
        <v>562.1</v>
      </c>
      <c r="DI91" s="1">
        <v>0.26114649681528668</v>
      </c>
      <c r="DJ91" s="1">
        <v>-6.0000000000000001E-3</v>
      </c>
      <c r="DK91" s="28"/>
      <c r="DL91" t="s">
        <v>297</v>
      </c>
      <c r="DM91">
        <v>39</v>
      </c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</row>
    <row r="92" spans="1:151" x14ac:dyDescent="0.3">
      <c r="A92" t="s">
        <v>45</v>
      </c>
      <c r="B92" t="s">
        <v>418</v>
      </c>
      <c r="C92" t="s">
        <v>18</v>
      </c>
      <c r="D92" s="2"/>
      <c r="E92" s="2"/>
      <c r="F92" s="2"/>
      <c r="H92" s="2">
        <v>1314434</v>
      </c>
      <c r="I92" s="12">
        <v>0.10780000000000001</v>
      </c>
      <c r="K92" s="2">
        <v>404445</v>
      </c>
      <c r="L92" s="2">
        <v>300888</v>
      </c>
      <c r="M92" s="2">
        <f>Table11132[[#This Row],[Sum of Biden]]+Table11132[[#This Row],[Sum of Trump]]</f>
        <v>705333</v>
      </c>
      <c r="N92" s="2">
        <v>717974</v>
      </c>
      <c r="O92" s="1">
        <f>Table11132[[#This Row],[Total with Other]]/Table11132[[#This Row],[Sum of Population]]</f>
        <v>0.54622293702080138</v>
      </c>
      <c r="P92" s="1">
        <f>Table11132[[#This Row],[Total with Other]]/(Table11132[[#This Row],[18+]]*Table11132[[#This Row],[Sum of Population]])</f>
        <v>0.69683076104827324</v>
      </c>
      <c r="Q92" s="1">
        <f>Table11132[[#This Row],[Sum of Biden]]/Table11132[[#This Row],[2 Party Vote]]</f>
        <v>0.57341000633743211</v>
      </c>
      <c r="R92" s="1">
        <f>Table11132[[#This Row],[Sum of Trump]]/Table11132[[#This Row],[2 Party Vote]]</f>
        <v>0.42658999366256789</v>
      </c>
      <c r="S92" s="1">
        <f>Table11132[[#This Row],[Trump %]]-Table11132[[#This Row],[Biden %]]</f>
        <v>-0.14682001267486422</v>
      </c>
      <c r="T92" s="1">
        <v>0.1011</v>
      </c>
      <c r="V92" s="1">
        <v>0.55296348085944214</v>
      </c>
      <c r="W92" s="1">
        <v>7.9492770272223637E-2</v>
      </c>
      <c r="X92" s="1">
        <v>0.27358163285490178</v>
      </c>
      <c r="Y92" s="1">
        <v>4.3155457025609502E-2</v>
      </c>
      <c r="Z92" s="1">
        <v>3.192248526742309E-3</v>
      </c>
      <c r="AA92" s="1">
        <v>5.0287804484667922E-4</v>
      </c>
      <c r="AB92" s="1">
        <v>5.4814467672017007E-3</v>
      </c>
      <c r="AC92" s="1">
        <v>4.1630085649032207E-2</v>
      </c>
      <c r="AD9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1.5603919458996609</v>
      </c>
      <c r="AE9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1.5585651361084021</v>
      </c>
      <c r="AF92" s="4"/>
      <c r="AG92" s="1">
        <v>5.7403414701689089E-2</v>
      </c>
      <c r="AH92" s="1">
        <v>0.10877153208148907</v>
      </c>
      <c r="AI92" s="1">
        <v>4.9957624346296581E-2</v>
      </c>
      <c r="AJ92" s="1">
        <f>SUM(Table11132[[#This Row],[0 to 5]:[14 to 17]])</f>
        <v>0.21613257112947473</v>
      </c>
      <c r="AK92" s="1">
        <v>0.7838674288705253</v>
      </c>
      <c r="AL92" s="1">
        <v>8.5697722365672219E-2</v>
      </c>
      <c r="AM92" s="1">
        <v>0.27589669774214604</v>
      </c>
      <c r="AN92" s="1">
        <v>0.26266819026288118</v>
      </c>
      <c r="AO92" s="1">
        <v>0.15960481849982577</v>
      </c>
      <c r="AP92" s="38">
        <v>38.9</v>
      </c>
      <c r="AR92" s="2">
        <v>75925</v>
      </c>
      <c r="AS92" s="2">
        <v>204284</v>
      </c>
      <c r="AT92" s="2">
        <v>233401</v>
      </c>
      <c r="AU92" s="2">
        <v>329404</v>
      </c>
      <c r="AV92" s="2">
        <f>SUM(Table11132[[#This Row],[Sum of Less than a high school diploma]:[Sum of Bachelor''s degree or higher]])</f>
        <v>843014</v>
      </c>
      <c r="AW92" s="1">
        <f>Table11132[[#This Row],[Sum of Less than a high school diploma]]/Table11132[[#This Row],[Sum]]</f>
        <v>9.0063747458523816E-2</v>
      </c>
      <c r="AX92" s="1">
        <f>Table11132[[#This Row],[Sum of High school diploma only]]/Table11132[[#This Row],[Sum]]</f>
        <v>0.24232575022478867</v>
      </c>
      <c r="AY92" s="1">
        <f>Table11132[[#This Row],[Sum of Some college or associate''s degree]]/Table11132[[#This Row],[Sum]]</f>
        <v>0.27686491564790144</v>
      </c>
      <c r="AZ92" s="1">
        <f>Table11132[[#This Row],[Sum of Bachelor''s degree or higher]]/Table11132[[#This Row],[Sum]]</f>
        <v>0.39074558666878606</v>
      </c>
      <c r="BA9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2.9682923415269498</v>
      </c>
      <c r="BB92" s="4"/>
      <c r="BC92" s="2">
        <v>642558</v>
      </c>
      <c r="BD92" s="8">
        <v>0.48884767131708401</v>
      </c>
      <c r="BE92" s="7">
        <v>3.6</v>
      </c>
      <c r="BF92" s="7">
        <v>25.6</v>
      </c>
      <c r="BG92" s="4">
        <v>86.9</v>
      </c>
      <c r="BH92" s="4">
        <v>78.8</v>
      </c>
      <c r="BI92" s="4">
        <v>8.1999999999999993</v>
      </c>
      <c r="BJ92" s="4">
        <v>1.5</v>
      </c>
      <c r="BK92" s="4">
        <v>1.6</v>
      </c>
      <c r="BL92" s="4">
        <v>0.5</v>
      </c>
      <c r="BM92" s="4">
        <v>1.1000000000000001</v>
      </c>
      <c r="BN92" s="7">
        <v>8.4</v>
      </c>
      <c r="BO92" s="7">
        <v>25.6</v>
      </c>
      <c r="BP92" s="4"/>
      <c r="BQ92" s="2">
        <v>76260972</v>
      </c>
      <c r="BR92" s="4">
        <v>58.018106652749395</v>
      </c>
      <c r="BS92" s="2">
        <v>61148</v>
      </c>
      <c r="BT92" s="4">
        <v>95.438999999999993</v>
      </c>
      <c r="BU92" s="4"/>
      <c r="BV92" s="4">
        <v>69.5</v>
      </c>
      <c r="BW92" s="4">
        <v>48.4</v>
      </c>
      <c r="BX92" s="4">
        <v>59</v>
      </c>
      <c r="BY92" s="4">
        <v>45.5</v>
      </c>
      <c r="BZ92" s="4">
        <v>8.8000000000000007</v>
      </c>
      <c r="CA92" s="36">
        <v>15896.81</v>
      </c>
      <c r="CB92" s="4"/>
      <c r="CC92" s="14">
        <v>55</v>
      </c>
      <c r="CD92" s="32">
        <v>32</v>
      </c>
      <c r="CE92" s="4"/>
      <c r="CF92" s="2">
        <v>1381</v>
      </c>
      <c r="CG92" s="2">
        <v>711882</v>
      </c>
      <c r="CH92" s="4">
        <v>105.06423297023662</v>
      </c>
      <c r="CI92" s="8">
        <v>0.54158824254393911</v>
      </c>
      <c r="CJ92" s="8"/>
      <c r="CK92" s="3">
        <v>6.5664490063484235</v>
      </c>
      <c r="CL92" s="3">
        <v>0</v>
      </c>
      <c r="CM92" s="3">
        <v>3.1271955275781753</v>
      </c>
      <c r="CN92" s="28">
        <v>0</v>
      </c>
      <c r="CO92" s="28">
        <v>5.6026311200892192</v>
      </c>
      <c r="CP92" s="28">
        <v>3.3682153652573263</v>
      </c>
      <c r="CQ92" s="28">
        <v>3.0555086395802182</v>
      </c>
      <c r="CR92" s="28">
        <v>8.108757169675668</v>
      </c>
      <c r="CS92" s="28">
        <v>5.8333733084927841</v>
      </c>
      <c r="CT92" s="28">
        <v>6.979611839070972</v>
      </c>
      <c r="CU92" s="28">
        <v>7.8737472761894436</v>
      </c>
      <c r="CV92" s="28">
        <v>8.8049086383751938</v>
      </c>
      <c r="CW92" s="28">
        <v>5.3000520149769903</v>
      </c>
      <c r="CX92" s="28">
        <v>7.1835680765072114</v>
      </c>
      <c r="CY92" s="28">
        <v>12.988759349236895</v>
      </c>
      <c r="CZ92" s="28">
        <v>0</v>
      </c>
      <c r="DA92" s="28">
        <v>0</v>
      </c>
      <c r="DB92" s="28">
        <v>0.99171880310187654</v>
      </c>
      <c r="DC92" s="28">
        <v>5.6026311200892192</v>
      </c>
      <c r="DD92" s="28"/>
      <c r="DE92" s="3">
        <v>303.39999999999998</v>
      </c>
      <c r="DF92" s="3">
        <v>342.8</v>
      </c>
      <c r="DG92" s="35">
        <v>374</v>
      </c>
      <c r="DH92" s="3">
        <v>365</v>
      </c>
      <c r="DI92" s="1">
        <v>0.1887700534759359</v>
      </c>
      <c r="DJ92" s="1">
        <v>5.1999999999999998E-2</v>
      </c>
      <c r="DK92" s="28"/>
      <c r="DL92" t="s">
        <v>298</v>
      </c>
      <c r="DM92">
        <v>68</v>
      </c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</row>
    <row r="93" spans="1:151" x14ac:dyDescent="0.3">
      <c r="A93" t="s">
        <v>172</v>
      </c>
      <c r="B93" t="s">
        <v>419</v>
      </c>
      <c r="C93" t="s">
        <v>12</v>
      </c>
      <c r="D93" s="2"/>
      <c r="E93" s="2"/>
      <c r="F93" s="2"/>
      <c r="H93" s="2">
        <v>4599839</v>
      </c>
      <c r="I93" s="12">
        <v>8.8800000000000004E-2</v>
      </c>
      <c r="K93" s="2">
        <v>983804</v>
      </c>
      <c r="L93" s="2">
        <v>814959</v>
      </c>
      <c r="M93" s="2">
        <f>Table11132[[#This Row],[Sum of Biden]]+Table11132[[#This Row],[Sum of Trump]]</f>
        <v>1798763</v>
      </c>
      <c r="N93" s="2">
        <v>1837087</v>
      </c>
      <c r="O93" s="1">
        <f>Table11132[[#This Row],[Total with Other]]/Table11132[[#This Row],[Sum of Population]]</f>
        <v>0.39938071745554571</v>
      </c>
      <c r="P93" s="1">
        <f>Table11132[[#This Row],[Total with Other]]/(Table11132[[#This Row],[18+]]*Table11132[[#This Row],[Sum of Population]])</f>
        <v>0.53710544573401475</v>
      </c>
      <c r="Q93" s="1">
        <f>Table11132[[#This Row],[Sum of Biden]]/Table11132[[#This Row],[2 Party Vote]]</f>
        <v>0.54693364273114353</v>
      </c>
      <c r="R93" s="1">
        <f>Table11132[[#This Row],[Sum of Trump]]/Table11132[[#This Row],[2 Party Vote]]</f>
        <v>0.45306635726885641</v>
      </c>
      <c r="S93" s="1">
        <f>Table11132[[#This Row],[Trump %]]-Table11132[[#This Row],[Biden %]]</f>
        <v>-9.386728546228712E-2</v>
      </c>
      <c r="T93" s="1">
        <v>0.29160000000000003</v>
      </c>
      <c r="V93" s="1">
        <v>0.29443378344329008</v>
      </c>
      <c r="W93" s="1">
        <v>0.51593284025810471</v>
      </c>
      <c r="X93" s="1">
        <v>6.9585913767851434E-2</v>
      </c>
      <c r="Y93" s="1">
        <v>7.4153247537576863E-2</v>
      </c>
      <c r="Z93" s="1">
        <v>4.4288506619470812E-3</v>
      </c>
      <c r="AA93" s="1">
        <v>2.8131419382287077E-3</v>
      </c>
      <c r="AB93" s="1">
        <v>5.3223601956503257E-3</v>
      </c>
      <c r="AC93" s="1">
        <v>3.3329862197350818E-2</v>
      </c>
      <c r="AD9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1.5908834541392025</v>
      </c>
      <c r="AE9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1.5927472305399251</v>
      </c>
      <c r="AF93" s="4"/>
      <c r="AG93" s="1">
        <v>6.4488126649650132E-2</v>
      </c>
      <c r="AH93" s="1">
        <v>0.13172569735592921</v>
      </c>
      <c r="AI93" s="1">
        <v>6.0206455052013774E-2</v>
      </c>
      <c r="AJ93" s="1">
        <f>SUM(Table11132[[#This Row],[0 to 5]:[14 to 17]])</f>
        <v>0.25642027905759313</v>
      </c>
      <c r="AK93" s="1">
        <v>0.74357972094240687</v>
      </c>
      <c r="AL93" s="1">
        <v>9.6299457437532057E-2</v>
      </c>
      <c r="AM93" s="1">
        <v>0.27733601110821487</v>
      </c>
      <c r="AN93" s="1">
        <v>0.2370824283197738</v>
      </c>
      <c r="AO93" s="1">
        <v>0.13286182407688618</v>
      </c>
      <c r="AP93" s="38">
        <v>35.200000000000003</v>
      </c>
      <c r="AR93" s="2">
        <v>537775</v>
      </c>
      <c r="AS93" s="2">
        <v>784723</v>
      </c>
      <c r="AT93" s="2">
        <v>972206</v>
      </c>
      <c r="AU93" s="2">
        <v>661377</v>
      </c>
      <c r="AV93" s="2">
        <f>SUM(Table11132[[#This Row],[Sum of Less than a high school diploma]:[Sum of Bachelor''s degree or higher]])</f>
        <v>2956081</v>
      </c>
      <c r="AW93" s="1">
        <f>Table11132[[#This Row],[Sum of Less than a high school diploma]]/Table11132[[#This Row],[Sum]]</f>
        <v>0.18192160498984974</v>
      </c>
      <c r="AX93" s="1">
        <f>Table11132[[#This Row],[Sum of High school diploma only]]/Table11132[[#This Row],[Sum]]</f>
        <v>0.26546058785263327</v>
      </c>
      <c r="AY93" s="1">
        <f>Table11132[[#This Row],[Sum of Some college or associate''s degree]]/Table11132[[#This Row],[Sum]]</f>
        <v>0.32888341016365924</v>
      </c>
      <c r="AZ93" s="1">
        <f>Table11132[[#This Row],[Sum of Bachelor''s degree or higher]]/Table11132[[#This Row],[Sum]]</f>
        <v>0.22373439699385775</v>
      </c>
      <c r="BA9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2.5944305991615249</v>
      </c>
      <c r="BB93" s="4"/>
      <c r="BC93" s="2">
        <v>1942256</v>
      </c>
      <c r="BD93" s="8">
        <v>0.42224434376942321</v>
      </c>
      <c r="BE93" s="7">
        <v>2.8</v>
      </c>
      <c r="BF93" s="7">
        <v>33.200000000000003</v>
      </c>
      <c r="BG93" s="4">
        <v>89.6</v>
      </c>
      <c r="BH93" s="4">
        <v>78.2</v>
      </c>
      <c r="BI93" s="4">
        <v>11.5</v>
      </c>
      <c r="BJ93" s="4">
        <v>1.2</v>
      </c>
      <c r="BK93" s="4">
        <v>1.4</v>
      </c>
      <c r="BL93" s="4">
        <v>0.2</v>
      </c>
      <c r="BM93" s="4">
        <v>1.3</v>
      </c>
      <c r="BN93" s="7">
        <v>6.3</v>
      </c>
      <c r="BO93" s="7">
        <v>33.200000000000003</v>
      </c>
      <c r="BP93" s="4"/>
      <c r="BQ93" s="2">
        <v>160484913</v>
      </c>
      <c r="BR93" s="4">
        <v>34.889245688816501</v>
      </c>
      <c r="BS93" s="2">
        <v>45365</v>
      </c>
      <c r="BT93" s="4">
        <v>103.71299999999999</v>
      </c>
      <c r="BU93" s="4"/>
      <c r="BV93" s="4">
        <v>80.5</v>
      </c>
      <c r="BW93" s="4">
        <v>52.6</v>
      </c>
      <c r="BX93" s="4">
        <v>66.599999999999994</v>
      </c>
      <c r="BY93" s="4">
        <v>9.92</v>
      </c>
      <c r="BZ93" s="4">
        <v>0</v>
      </c>
      <c r="CA93" s="4">
        <v>20596.16</v>
      </c>
      <c r="CB93" s="4"/>
      <c r="CC93" s="14">
        <v>172</v>
      </c>
      <c r="CD93" s="32">
        <v>87</v>
      </c>
      <c r="CE93" s="4"/>
      <c r="CF93" s="2">
        <v>2441</v>
      </c>
      <c r="CG93" s="2">
        <v>1994190</v>
      </c>
      <c r="CH93" s="4">
        <v>53.067074738920205</v>
      </c>
      <c r="CI93" s="8">
        <v>0.43353473893325395</v>
      </c>
      <c r="CJ93" s="8"/>
      <c r="CK93" s="3">
        <v>56.749807149079835</v>
      </c>
      <c r="CL93" s="3">
        <v>1.8704501248919374</v>
      </c>
      <c r="CM93" s="3">
        <v>0</v>
      </c>
      <c r="CN93" s="28">
        <v>0</v>
      </c>
      <c r="CO93" s="28">
        <v>3.2395983206661327</v>
      </c>
      <c r="CP93" s="28">
        <v>51.415735243870913</v>
      </c>
      <c r="CQ93" s="28">
        <v>4.9222627782555026</v>
      </c>
      <c r="CR93" s="28">
        <v>18.84975471638479</v>
      </c>
      <c r="CS93" s="28">
        <v>1.1044002482053539</v>
      </c>
      <c r="CT93" s="28">
        <v>12.823448995532548</v>
      </c>
      <c r="CU93" s="28">
        <v>12.987683366592806</v>
      </c>
      <c r="CV93" s="28">
        <v>16.092242092558227</v>
      </c>
      <c r="CW93" s="28">
        <v>33.329968485411797</v>
      </c>
      <c r="CX93" s="28">
        <v>12.93301422041166</v>
      </c>
      <c r="CY93" s="28">
        <v>15.052113407752282</v>
      </c>
      <c r="CZ93" s="28">
        <v>0</v>
      </c>
      <c r="DA93" s="28">
        <v>0</v>
      </c>
      <c r="DB93" s="28">
        <v>88.074095821036465</v>
      </c>
      <c r="DC93" s="28">
        <v>3.2395983206661327</v>
      </c>
      <c r="DD93" s="28"/>
      <c r="DE93" s="3">
        <v>422.6</v>
      </c>
      <c r="DF93" s="3">
        <v>510</v>
      </c>
      <c r="DG93" s="35">
        <v>565</v>
      </c>
      <c r="DH93" s="3">
        <v>540</v>
      </c>
      <c r="DI93" s="1">
        <v>0.25203539823008847</v>
      </c>
      <c r="DJ93" s="1">
        <v>1.9E-2</v>
      </c>
      <c r="DK93" s="28"/>
      <c r="DL93" t="s">
        <v>296</v>
      </c>
      <c r="DM93">
        <v>18</v>
      </c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</row>
    <row r="94" spans="1:151" x14ac:dyDescent="0.3">
      <c r="A94" t="s">
        <v>50</v>
      </c>
      <c r="B94" t="s">
        <v>420</v>
      </c>
      <c r="C94" t="s">
        <v>10</v>
      </c>
      <c r="D94" s="2"/>
      <c r="E94" s="2"/>
      <c r="F94" s="2"/>
      <c r="H94" s="2">
        <v>1090135</v>
      </c>
      <c r="I94" s="12">
        <v>9.7000000000000003E-3</v>
      </c>
      <c r="K94" s="2">
        <v>294510</v>
      </c>
      <c r="L94" s="2">
        <v>237420</v>
      </c>
      <c r="M94" s="2">
        <f>Table11132[[#This Row],[Sum of Biden]]+Table11132[[#This Row],[Sum of Trump]]</f>
        <v>531930</v>
      </c>
      <c r="N94" s="2">
        <v>545627</v>
      </c>
      <c r="O94" s="1">
        <f>Table11132[[#This Row],[Total with Other]]/Table11132[[#This Row],[Sum of Population]]</f>
        <v>0.50051323918597235</v>
      </c>
      <c r="P94" s="1">
        <f>Table11132[[#This Row],[Total with Other]]/(Table11132[[#This Row],[18+]]*Table11132[[#This Row],[Sum of Population]])</f>
        <v>0.62992552330528284</v>
      </c>
      <c r="Q94" s="1">
        <f>Table11132[[#This Row],[Sum of Biden]]/Table11132[[#This Row],[2 Party Vote]]</f>
        <v>0.5536630759686425</v>
      </c>
      <c r="R94" s="1">
        <f>Table11132[[#This Row],[Sum of Trump]]/Table11132[[#This Row],[2 Party Vote]]</f>
        <v>0.4463369240313575</v>
      </c>
      <c r="S94" s="1">
        <f>Table11132[[#This Row],[Trump %]]-Table11132[[#This Row],[Biden %]]</f>
        <v>-0.10732615193728501</v>
      </c>
      <c r="T94" s="1">
        <v>0.2311</v>
      </c>
      <c r="V94" s="1">
        <v>0.72878771895223982</v>
      </c>
      <c r="W94" s="1">
        <v>8.1507336247345519E-2</v>
      </c>
      <c r="X94" s="1">
        <v>0.1106303347750508</v>
      </c>
      <c r="Y94" s="1">
        <v>3.2143725318423862E-2</v>
      </c>
      <c r="Z94" s="1">
        <v>1.8511468763043109E-3</v>
      </c>
      <c r="AA94" s="1">
        <v>2.2290817192366084E-4</v>
      </c>
      <c r="AB94" s="1">
        <v>3.7325652327464031E-3</v>
      </c>
      <c r="AC94" s="1">
        <v>4.112426442596559E-2</v>
      </c>
      <c r="AD9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1.4020175152906231</v>
      </c>
      <c r="AE9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1.4003415966300772</v>
      </c>
      <c r="AF94" s="4"/>
      <c r="AG94" s="1">
        <v>5.2288936691327219E-2</v>
      </c>
      <c r="AH94" s="1">
        <v>0.10435679984589065</v>
      </c>
      <c r="AI94" s="1">
        <v>4.8794874029363333E-2</v>
      </c>
      <c r="AJ94" s="1">
        <f>SUM(Table11132[[#This Row],[0 to 5]:[14 to 17]])</f>
        <v>0.20544061056658119</v>
      </c>
      <c r="AK94" s="1">
        <v>0.79455938943341875</v>
      </c>
      <c r="AL94" s="1">
        <v>9.5912891522609581E-2</v>
      </c>
      <c r="AM94" s="1">
        <v>0.24795277649098507</v>
      </c>
      <c r="AN94" s="1">
        <v>0.26705683241066475</v>
      </c>
      <c r="AO94" s="1">
        <v>0.18363688900915942</v>
      </c>
      <c r="AP94" s="38">
        <v>40.5</v>
      </c>
      <c r="AR94" s="2">
        <v>68313</v>
      </c>
      <c r="AS94" s="2">
        <v>191596</v>
      </c>
      <c r="AT94" s="2">
        <v>219908</v>
      </c>
      <c r="AU94" s="2">
        <v>265533</v>
      </c>
      <c r="AV94" s="2">
        <f>SUM(Table11132[[#This Row],[Sum of Less than a high school diploma]:[Sum of Bachelor''s degree or higher]])</f>
        <v>745350</v>
      </c>
      <c r="AW94" s="1">
        <f>Table11132[[#This Row],[Sum of Less than a high school diploma]]/Table11132[[#This Row],[Sum]]</f>
        <v>9.1652243912255987E-2</v>
      </c>
      <c r="AX94" s="1">
        <f>Table11132[[#This Row],[Sum of High school diploma only]]/Table11132[[#This Row],[Sum]]</f>
        <v>0.25705507479707518</v>
      </c>
      <c r="AY94" s="1">
        <f>Table11132[[#This Row],[Sum of Some college or associate''s degree]]/Table11132[[#This Row],[Sum]]</f>
        <v>0.29503991413429931</v>
      </c>
      <c r="AZ94" s="1">
        <f>Table11132[[#This Row],[Sum of Bachelor''s degree or higher]]/Table11132[[#This Row],[Sum]]</f>
        <v>0.3562527671563695</v>
      </c>
      <c r="BA9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2.9158932045347825</v>
      </c>
      <c r="BB94" s="4"/>
      <c r="BC94" s="2">
        <v>511976</v>
      </c>
      <c r="BD94" s="8">
        <v>0.46964458530365505</v>
      </c>
      <c r="BE94" s="7">
        <v>5.4</v>
      </c>
      <c r="BF94" s="7">
        <v>21.4</v>
      </c>
      <c r="BG94" s="4">
        <v>87.1</v>
      </c>
      <c r="BH94" s="4">
        <v>79.2</v>
      </c>
      <c r="BI94" s="4">
        <v>7.9</v>
      </c>
      <c r="BJ94" s="4">
        <v>1.9</v>
      </c>
      <c r="BK94" s="4">
        <v>3</v>
      </c>
      <c r="BL94" s="4">
        <v>0.5</v>
      </c>
      <c r="BM94" s="4">
        <v>0.9</v>
      </c>
      <c r="BN94" s="7">
        <v>6.7</v>
      </c>
      <c r="BO94" s="7">
        <v>21.4</v>
      </c>
      <c r="BP94" s="4"/>
      <c r="BQ94" s="2">
        <v>54845751</v>
      </c>
      <c r="BR94" s="4">
        <v>50.310971576914788</v>
      </c>
      <c r="BS94" s="2">
        <v>56477</v>
      </c>
      <c r="BT94" s="4">
        <v>98.287000000000006</v>
      </c>
      <c r="BU94" s="4"/>
      <c r="BV94" s="4">
        <v>58.4</v>
      </c>
      <c r="BW94" s="4">
        <v>40.6</v>
      </c>
      <c r="BX94" s="4">
        <v>49.5</v>
      </c>
      <c r="BY94" s="4">
        <v>35.090000000000003</v>
      </c>
      <c r="BZ94" s="4">
        <v>102</v>
      </c>
      <c r="CA94" s="4">
        <v>15198.14</v>
      </c>
      <c r="CB94" s="4"/>
      <c r="CC94" s="14">
        <v>99</v>
      </c>
      <c r="CD94" s="32">
        <v>62</v>
      </c>
      <c r="CE94" s="4"/>
      <c r="CF94" s="2">
        <v>1004</v>
      </c>
      <c r="CG94" s="2">
        <v>511946</v>
      </c>
      <c r="CH94" s="4">
        <v>92.098685025249168</v>
      </c>
      <c r="CI94" s="8">
        <v>0.46961706577625706</v>
      </c>
      <c r="CJ94" s="8"/>
      <c r="CK94" s="3">
        <v>11.56887552125526</v>
      </c>
      <c r="CL94" s="3">
        <v>0</v>
      </c>
      <c r="CM94" s="3">
        <v>0</v>
      </c>
      <c r="CN94" s="28">
        <v>21.563614876543273</v>
      </c>
      <c r="CO94" s="28">
        <v>7.3679181741864745</v>
      </c>
      <c r="CP94" s="28">
        <v>5.9476286724995564</v>
      </c>
      <c r="CQ94" s="28">
        <v>8.7840719890564696</v>
      </c>
      <c r="CR94" s="28">
        <v>11.837497295652874</v>
      </c>
      <c r="CS94" s="28">
        <v>7.3294274228833585</v>
      </c>
      <c r="CT94" s="28">
        <v>26.631946252166422</v>
      </c>
      <c r="CU94" s="28">
        <v>11.416425548114224</v>
      </c>
      <c r="CV94" s="28">
        <v>15.950592194871012</v>
      </c>
      <c r="CW94" s="28">
        <v>12.39304911058084</v>
      </c>
      <c r="CX94" s="28">
        <v>14.779491978845252</v>
      </c>
      <c r="CY94" s="28">
        <v>20.311718861168522</v>
      </c>
      <c r="CZ94" s="28">
        <v>0</v>
      </c>
      <c r="DA94" s="28">
        <v>0</v>
      </c>
      <c r="DB94" s="28">
        <v>1.8622268535292563</v>
      </c>
      <c r="DC94" s="28">
        <v>7.3679181741864745</v>
      </c>
      <c r="DD94" s="28"/>
      <c r="DE94" s="3">
        <v>170.4</v>
      </c>
      <c r="DF94" s="3">
        <v>192.1</v>
      </c>
      <c r="DG94" s="35">
        <v>211</v>
      </c>
      <c r="DH94" s="3">
        <v>202.7</v>
      </c>
      <c r="DI94" s="1">
        <v>0.1924170616113744</v>
      </c>
      <c r="DJ94" s="1">
        <v>6.9000000000000006E-2</v>
      </c>
      <c r="DK94" s="28"/>
      <c r="DL94" t="s">
        <v>297</v>
      </c>
      <c r="DM94">
        <v>41</v>
      </c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</row>
    <row r="95" spans="1:151" x14ac:dyDescent="0.3">
      <c r="A95" t="s">
        <v>145</v>
      </c>
      <c r="B95" t="s">
        <v>421</v>
      </c>
      <c r="C95" t="s">
        <v>12</v>
      </c>
      <c r="D95" s="2"/>
      <c r="E95" s="2"/>
      <c r="F95" s="2"/>
      <c r="H95" s="2">
        <v>2397382</v>
      </c>
      <c r="I95" s="12">
        <v>0.11550000000000001</v>
      </c>
      <c r="K95" s="2">
        <v>666896</v>
      </c>
      <c r="L95" s="2">
        <v>471023</v>
      </c>
      <c r="M95" s="2">
        <f>Table11132[[#This Row],[Sum of Biden]]+Table11132[[#This Row],[Sum of Trump]]</f>
        <v>1137919</v>
      </c>
      <c r="N95" s="2">
        <v>1166709</v>
      </c>
      <c r="O95" s="1">
        <f>Table11132[[#This Row],[Total with Other]]/Table11132[[#This Row],[Sum of Population]]</f>
        <v>0.48665961452951595</v>
      </c>
      <c r="P95" s="1">
        <f>Table11132[[#This Row],[Total with Other]]/(Table11132[[#This Row],[18+]]*Table11132[[#This Row],[Sum of Population]])</f>
        <v>0.63090178189038715</v>
      </c>
      <c r="Q95" s="1">
        <f>Table11132[[#This Row],[Sum of Biden]]/Table11132[[#This Row],[2 Party Vote]]</f>
        <v>0.58606631930743758</v>
      </c>
      <c r="R95" s="1">
        <f>Table11132[[#This Row],[Sum of Trump]]/Table11132[[#This Row],[2 Party Vote]]</f>
        <v>0.41393368069256248</v>
      </c>
      <c r="S95" s="1">
        <f>Table11132[[#This Row],[Trump %]]-Table11132[[#This Row],[Biden %]]</f>
        <v>-0.1721326386148751</v>
      </c>
      <c r="T95" s="1">
        <v>0.29160000000000003</v>
      </c>
      <c r="V95" s="1">
        <v>0.48252385310309331</v>
      </c>
      <c r="W95" s="1">
        <v>0.22241803767609836</v>
      </c>
      <c r="X95" s="1">
        <v>6.6456659806405485E-2</v>
      </c>
      <c r="Y95" s="1">
        <v>0.14597882189822065</v>
      </c>
      <c r="Z95" s="1">
        <v>4.8648901176366549E-3</v>
      </c>
      <c r="AA95" s="1">
        <v>8.4813350563239399E-3</v>
      </c>
      <c r="AB95" s="1">
        <v>6.1266831902466942E-3</v>
      </c>
      <c r="AC95" s="1">
        <v>6.314971915197494E-2</v>
      </c>
      <c r="AD9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1.6093452345348771</v>
      </c>
      <c r="AE9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1.6164316400714831</v>
      </c>
      <c r="AF95" s="4"/>
      <c r="AG95" s="1">
        <v>5.8115060511841669E-2</v>
      </c>
      <c r="AH95" s="1">
        <v>0.11713235521080913</v>
      </c>
      <c r="AI95" s="1">
        <v>5.3381146600750322E-2</v>
      </c>
      <c r="AJ95" s="1">
        <f>SUM(Table11132[[#This Row],[0 to 5]:[14 to 17]])</f>
        <v>0.22862856232340112</v>
      </c>
      <c r="AK95" s="1">
        <v>0.77137143767659888</v>
      </c>
      <c r="AL95" s="1">
        <v>8.9847592081695779E-2</v>
      </c>
      <c r="AM95" s="1">
        <v>0.2756435978913665</v>
      </c>
      <c r="AN95" s="1">
        <v>0.24893487979804638</v>
      </c>
      <c r="AO95" s="1">
        <v>0.15694536790549024</v>
      </c>
      <c r="AP95" s="38">
        <v>37.799999999999997</v>
      </c>
      <c r="AR95" s="2">
        <v>163808</v>
      </c>
      <c r="AS95" s="2">
        <v>331176</v>
      </c>
      <c r="AT95" s="2">
        <v>547425</v>
      </c>
      <c r="AU95" s="2">
        <v>544415</v>
      </c>
      <c r="AV95" s="2">
        <f>SUM(Table11132[[#This Row],[Sum of Less than a high school diploma]:[Sum of Bachelor''s degree or higher]])</f>
        <v>1586824</v>
      </c>
      <c r="AW95" s="1">
        <f>Table11132[[#This Row],[Sum of Less than a high school diploma]]/Table11132[[#This Row],[Sum]]</f>
        <v>0.10323009987244962</v>
      </c>
      <c r="AX95" s="1">
        <f>Table11132[[#This Row],[Sum of High school diploma only]]/Table11132[[#This Row],[Sum]]</f>
        <v>0.20870367476166229</v>
      </c>
      <c r="AY95" s="1">
        <f>Table11132[[#This Row],[Sum of Some college or associate''s degree]]/Table11132[[#This Row],[Sum]]</f>
        <v>0.34498154804817671</v>
      </c>
      <c r="AZ95" s="1">
        <f>Table11132[[#This Row],[Sum of Bachelor''s degree or higher]]/Table11132[[#This Row],[Sum]]</f>
        <v>0.34308467731771136</v>
      </c>
      <c r="BA9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2.9279208028111494</v>
      </c>
      <c r="BB95" s="4"/>
      <c r="BC95" s="2">
        <v>1061719</v>
      </c>
      <c r="BD95" s="8">
        <v>0.44286600967221745</v>
      </c>
      <c r="BE95" s="7">
        <v>5.0999999999999996</v>
      </c>
      <c r="BF95" s="7">
        <v>27.7</v>
      </c>
      <c r="BG95" s="4">
        <v>83.8</v>
      </c>
      <c r="BH95" s="4">
        <v>74.7</v>
      </c>
      <c r="BI95" s="4">
        <v>9.1</v>
      </c>
      <c r="BJ95" s="4">
        <v>2.1</v>
      </c>
      <c r="BK95" s="4">
        <v>1.7</v>
      </c>
      <c r="BL95" s="4">
        <v>1.3</v>
      </c>
      <c r="BM95" s="4">
        <v>1.2</v>
      </c>
      <c r="BN95" s="7">
        <v>9.9</v>
      </c>
      <c r="BO95" s="7">
        <v>27.7</v>
      </c>
      <c r="BP95" s="4"/>
      <c r="BQ95" s="2">
        <v>122938569</v>
      </c>
      <c r="BR95" s="4">
        <v>51.280342056459922</v>
      </c>
      <c r="BS95" s="2">
        <v>61852</v>
      </c>
      <c r="BT95" s="4">
        <v>106.098</v>
      </c>
      <c r="BU95" s="4"/>
      <c r="BV95" s="4">
        <v>74.599999999999994</v>
      </c>
      <c r="BW95" s="4">
        <v>47.8</v>
      </c>
      <c r="BX95" s="4">
        <v>61.2</v>
      </c>
      <c r="BY95" s="4">
        <v>17.97</v>
      </c>
      <c r="BZ95" s="4">
        <v>-1</v>
      </c>
      <c r="CA95" s="4">
        <v>18705.22</v>
      </c>
      <c r="CB95" s="4"/>
      <c r="CC95" s="14">
        <v>34</v>
      </c>
      <c r="CD95" s="32">
        <v>23</v>
      </c>
      <c r="CE95" s="4"/>
      <c r="CF95" s="2">
        <v>1405</v>
      </c>
      <c r="CG95" s="2">
        <v>911486</v>
      </c>
      <c r="CH95" s="4">
        <v>58.605595603871222</v>
      </c>
      <c r="CI95" s="8">
        <v>0.38020056878711861</v>
      </c>
      <c r="CJ95" s="8"/>
      <c r="CK95" s="3">
        <v>31.298919805365426</v>
      </c>
      <c r="CL95" s="3">
        <v>7.0905625434714121</v>
      </c>
      <c r="CM95" s="3">
        <v>0.99229500230609546</v>
      </c>
      <c r="CN95" s="28">
        <v>0</v>
      </c>
      <c r="CO95" s="28">
        <v>59.27421726702763</v>
      </c>
      <c r="CP95" s="28">
        <v>22.287269075335058</v>
      </c>
      <c r="CQ95" s="28">
        <v>5.5909994515900481</v>
      </c>
      <c r="CR95" s="28">
        <v>5.2365514039547953</v>
      </c>
      <c r="CS95" s="28">
        <v>0</v>
      </c>
      <c r="CT95" s="28">
        <v>0</v>
      </c>
      <c r="CU95" s="28">
        <v>9.846651324563604</v>
      </c>
      <c r="CV95" s="28">
        <v>24.139545860115387</v>
      </c>
      <c r="CW95" s="28">
        <v>9.757972874583551</v>
      </c>
      <c r="CX95" s="28">
        <v>2.9049540874508164</v>
      </c>
      <c r="CY95" s="28">
        <v>13.391473871361864</v>
      </c>
      <c r="CZ95" s="28">
        <v>0</v>
      </c>
      <c r="DA95" s="28">
        <v>0</v>
      </c>
      <c r="DB95" s="28">
        <v>17.270611702732424</v>
      </c>
      <c r="DC95" s="28">
        <v>59.27421726702763</v>
      </c>
      <c r="DD95" s="28"/>
      <c r="DE95" s="3">
        <v>421</v>
      </c>
      <c r="DF95" s="3">
        <v>500</v>
      </c>
      <c r="DG95" s="35">
        <v>541</v>
      </c>
      <c r="DH95" s="3">
        <v>500</v>
      </c>
      <c r="DI95" s="1">
        <v>0.22181146025878007</v>
      </c>
      <c r="DJ95" s="1">
        <v>-2.9000000000000001E-2</v>
      </c>
      <c r="DK95" s="28"/>
      <c r="DL95" t="s">
        <v>296</v>
      </c>
      <c r="DM95">
        <v>13</v>
      </c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</row>
    <row r="96" spans="1:151" x14ac:dyDescent="0.3">
      <c r="A96" t="s">
        <v>161</v>
      </c>
      <c r="B96" t="s">
        <v>422</v>
      </c>
      <c r="C96" t="s">
        <v>47</v>
      </c>
      <c r="D96" s="2"/>
      <c r="E96" s="2"/>
      <c r="F96" s="2"/>
      <c r="H96" s="2">
        <v>1257936</v>
      </c>
      <c r="I96" s="12">
        <v>0.15629999999999999</v>
      </c>
      <c r="K96" s="2">
        <v>298849</v>
      </c>
      <c r="L96" s="2">
        <v>251188</v>
      </c>
      <c r="M96" s="2">
        <f>Table11132[[#This Row],[Sum of Biden]]+Table11132[[#This Row],[Sum of Trump]]</f>
        <v>550037</v>
      </c>
      <c r="N96" s="2">
        <v>572693</v>
      </c>
      <c r="O96" s="1">
        <f>Table11132[[#This Row],[Total with Other]]/Table11132[[#This Row],[Sum of Population]]</f>
        <v>0.45526401979114994</v>
      </c>
      <c r="P96" s="1">
        <f>Table11132[[#This Row],[Total with Other]]/(Table11132[[#This Row],[18+]]*Table11132[[#This Row],[Sum of Population]])</f>
        <v>0.62325791461251323</v>
      </c>
      <c r="Q96" s="1">
        <f>Table11132[[#This Row],[Sum of Biden]]/Table11132[[#This Row],[2 Party Vote]]</f>
        <v>0.54332526720929686</v>
      </c>
      <c r="R96" s="1">
        <f>Table11132[[#This Row],[Sum of Trump]]/Table11132[[#This Row],[2 Party Vote]]</f>
        <v>0.4566747327907032</v>
      </c>
      <c r="S96" s="1">
        <f>Table11132[[#This Row],[Trump %]]-Table11132[[#This Row],[Biden %]]</f>
        <v>-8.6650534418593661E-2</v>
      </c>
      <c r="T96" s="1">
        <v>-0.20480000000000001</v>
      </c>
      <c r="V96" s="1">
        <v>0.68295445873239979</v>
      </c>
      <c r="W96" s="1">
        <v>0.19206859490466924</v>
      </c>
      <c r="X96" s="1">
        <v>1.7816486689306927E-2</v>
      </c>
      <c r="Y96" s="1">
        <v>4.0345454776713599E-2</v>
      </c>
      <c r="Z96" s="1">
        <v>6.0813904681955204E-3</v>
      </c>
      <c r="AA96" s="1">
        <v>1.735461899492502E-2</v>
      </c>
      <c r="AB96" s="1">
        <v>4.6258315208404883E-3</v>
      </c>
      <c r="AC96" s="1">
        <v>3.8753163912949466E-2</v>
      </c>
      <c r="AD9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1.4279186081741302</v>
      </c>
      <c r="AE9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1.4463692216886654</v>
      </c>
      <c r="AF96" s="4"/>
      <c r="AG96" s="1">
        <v>6.962754861932563E-2</v>
      </c>
      <c r="AH96" s="1">
        <v>0.13792752572467915</v>
      </c>
      <c r="AI96" s="1">
        <v>6.1986460360463493E-2</v>
      </c>
      <c r="AJ96" s="1">
        <f>SUM(Table11132[[#This Row],[0 to 5]:[14 to 17]])</f>
        <v>0.26954153470446829</v>
      </c>
      <c r="AK96" s="1">
        <v>0.73045846529553171</v>
      </c>
      <c r="AL96" s="1">
        <v>9.4242473384973477E-2</v>
      </c>
      <c r="AM96" s="1">
        <v>0.31130677554342989</v>
      </c>
      <c r="AN96" s="1">
        <v>0.2142318846109818</v>
      </c>
      <c r="AO96" s="1">
        <v>0.11067733175614658</v>
      </c>
      <c r="AP96" s="38">
        <v>33.299999999999997</v>
      </c>
      <c r="AR96" s="2">
        <v>64859</v>
      </c>
      <c r="AS96" s="2">
        <v>175462</v>
      </c>
      <c r="AT96" s="2">
        <v>252307</v>
      </c>
      <c r="AU96" s="2">
        <v>274902</v>
      </c>
      <c r="AV96" s="2">
        <f>SUM(Table11132[[#This Row],[Sum of Less than a high school diploma]:[Sum of Bachelor''s degree or higher]])</f>
        <v>767530</v>
      </c>
      <c r="AW96" s="1">
        <f>Table11132[[#This Row],[Sum of Less than a high school diploma]]/Table11132[[#This Row],[Sum]]</f>
        <v>8.4503537321016772E-2</v>
      </c>
      <c r="AX96" s="1">
        <f>Table11132[[#This Row],[Sum of High school diploma only]]/Table11132[[#This Row],[Sum]]</f>
        <v>0.22860604797206624</v>
      </c>
      <c r="AY96" s="1">
        <f>Table11132[[#This Row],[Sum of Some college or associate''s degree]]/Table11132[[#This Row],[Sum]]</f>
        <v>0.32872591299362891</v>
      </c>
      <c r="AZ96" s="1">
        <f>Table11132[[#This Row],[Sum of Bachelor''s degree or higher]]/Table11132[[#This Row],[Sum]]</f>
        <v>0.35816450171328806</v>
      </c>
      <c r="BA9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2.9605513790991882</v>
      </c>
      <c r="BB96" s="4"/>
      <c r="BC96" s="2">
        <v>624355</v>
      </c>
      <c r="BD96" s="8">
        <v>0.49633288180002799</v>
      </c>
      <c r="BE96" s="7">
        <v>5.8999999999999995</v>
      </c>
      <c r="BF96" s="7">
        <v>22.9</v>
      </c>
      <c r="BG96" s="4">
        <v>84</v>
      </c>
      <c r="BH96" s="4">
        <v>73.2</v>
      </c>
      <c r="BI96" s="4">
        <v>10.7</v>
      </c>
      <c r="BJ96" s="4">
        <v>3.3</v>
      </c>
      <c r="BK96" s="4">
        <v>2</v>
      </c>
      <c r="BL96" s="4">
        <v>0.6</v>
      </c>
      <c r="BM96" s="4">
        <v>0.9</v>
      </c>
      <c r="BN96" s="7">
        <v>9.1999999999999993</v>
      </c>
      <c r="BO96" s="7">
        <v>22.9</v>
      </c>
      <c r="BP96" s="4"/>
      <c r="BQ96" s="2">
        <v>88190592</v>
      </c>
      <c r="BR96" s="4">
        <v>70.107375891937266</v>
      </c>
      <c r="BS96" s="2">
        <v>58008</v>
      </c>
      <c r="BT96" s="4">
        <v>97.72</v>
      </c>
      <c r="BU96" s="4"/>
      <c r="BV96" s="4">
        <v>64.900000000000006</v>
      </c>
      <c r="BW96" s="4">
        <v>44.4</v>
      </c>
      <c r="BX96" s="4">
        <v>54.7</v>
      </c>
      <c r="BY96" s="4">
        <v>15.52</v>
      </c>
      <c r="BZ96" s="4">
        <v>51.9</v>
      </c>
      <c r="CA96" s="4">
        <v>17180.060000000001</v>
      </c>
      <c r="CB96" s="4"/>
      <c r="CC96" s="14">
        <v>12</v>
      </c>
      <c r="CD96" s="32">
        <v>9</v>
      </c>
      <c r="CE96" s="4"/>
      <c r="CF96" s="2">
        <v>1790</v>
      </c>
      <c r="CG96" s="2">
        <v>850263</v>
      </c>
      <c r="CH96" s="4">
        <v>142.29658742575137</v>
      </c>
      <c r="CI96" s="8">
        <v>0.67591912466135007</v>
      </c>
      <c r="CJ96" s="8"/>
      <c r="CK96" s="3">
        <v>19.584187548091837</v>
      </c>
      <c r="CL96" s="3">
        <v>44.185304303829852</v>
      </c>
      <c r="CM96" s="3">
        <v>3.0276448599081727</v>
      </c>
      <c r="CN96" s="28">
        <v>0</v>
      </c>
      <c r="CO96" s="28">
        <v>3.3534077880319813</v>
      </c>
      <c r="CP96" s="28">
        <v>19.256533896483376</v>
      </c>
      <c r="CQ96" s="28">
        <v>7.058097874643571</v>
      </c>
      <c r="CR96" s="28">
        <v>2.3104391605654442E-2</v>
      </c>
      <c r="CS96" s="28">
        <v>0</v>
      </c>
      <c r="CT96" s="28">
        <v>13.82278578833073</v>
      </c>
      <c r="CU96" s="28">
        <v>18.941698529282363</v>
      </c>
      <c r="CV96" s="28">
        <v>22.263066260311927</v>
      </c>
      <c r="CW96" s="28">
        <v>10.488729418239812</v>
      </c>
      <c r="CX96" s="28">
        <v>9.307876768094431</v>
      </c>
      <c r="CY96" s="28">
        <v>12.262728031555238</v>
      </c>
      <c r="CZ96" s="28">
        <v>0</v>
      </c>
      <c r="DA96" s="28">
        <v>0</v>
      </c>
      <c r="DB96" s="28">
        <v>17.99607490702612</v>
      </c>
      <c r="DC96" s="28">
        <v>3.3534077880319813</v>
      </c>
      <c r="DD96" s="28"/>
      <c r="DE96" s="3">
        <v>391</v>
      </c>
      <c r="DF96" s="3">
        <v>486.1</v>
      </c>
      <c r="DG96" s="35">
        <v>569.1</v>
      </c>
      <c r="DH96" s="3">
        <v>524.79999999999995</v>
      </c>
      <c r="DI96" s="1">
        <v>0.3129502723598665</v>
      </c>
      <c r="DJ96" s="1">
        <v>3.7999999999999999E-2</v>
      </c>
      <c r="DK96" s="28"/>
      <c r="DL96" t="s">
        <v>297</v>
      </c>
      <c r="DM96">
        <v>47</v>
      </c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</row>
    <row r="97" spans="1:151" x14ac:dyDescent="0.3">
      <c r="A97" t="s">
        <v>170</v>
      </c>
      <c r="B97" t="s">
        <v>423</v>
      </c>
      <c r="C97" t="s">
        <v>16</v>
      </c>
      <c r="D97" s="2"/>
      <c r="E97" s="2"/>
      <c r="F97" s="2"/>
      <c r="H97" s="2">
        <v>2558143</v>
      </c>
      <c r="I97" s="12">
        <v>0.19400000000000001</v>
      </c>
      <c r="K97" s="2">
        <v>529607</v>
      </c>
      <c r="L97" s="2">
        <v>495195</v>
      </c>
      <c r="M97" s="2">
        <f>Table11132[[#This Row],[Sum of Biden]]+Table11132[[#This Row],[Sum of Trump]]</f>
        <v>1024802</v>
      </c>
      <c r="N97" s="2">
        <v>1040335</v>
      </c>
      <c r="O97" s="1">
        <f>Table11132[[#This Row],[Total with Other]]/Table11132[[#This Row],[Sum of Population]]</f>
        <v>0.40667585822997387</v>
      </c>
      <c r="P97" s="1">
        <f>Table11132[[#This Row],[Total with Other]]/(Table11132[[#This Row],[18+]]*Table11132[[#This Row],[Sum of Population]])</f>
        <v>0.54277885284108018</v>
      </c>
      <c r="Q97" s="1">
        <f>Table11132[[#This Row],[Sum of Biden]]/Table11132[[#This Row],[2 Party Vote]]</f>
        <v>0.51678958471977998</v>
      </c>
      <c r="R97" s="1">
        <f>Table11132[[#This Row],[Sum of Trump]]/Table11132[[#This Row],[2 Party Vote]]</f>
        <v>0.48321041528021996</v>
      </c>
      <c r="S97" s="1">
        <f>Table11132[[#This Row],[Trump %]]-Table11132[[#This Row],[Biden %]]</f>
        <v>-3.3579169439560019E-2</v>
      </c>
      <c r="T97" s="1">
        <v>-5.5800000000000002E-2</v>
      </c>
      <c r="V97" s="1">
        <v>0.32784484682834386</v>
      </c>
      <c r="W97" s="1">
        <v>0.54323976415704678</v>
      </c>
      <c r="X97" s="1">
        <v>6.493303931797402E-2</v>
      </c>
      <c r="Y97" s="1">
        <v>2.7829171395031473E-2</v>
      </c>
      <c r="Z97" s="1">
        <v>2.425587623522219E-3</v>
      </c>
      <c r="AA97" s="1">
        <v>1.3017255094809007E-3</v>
      </c>
      <c r="AB97" s="1">
        <v>4.1111853403034936E-3</v>
      </c>
      <c r="AC97" s="1">
        <v>2.8314679828297322E-2</v>
      </c>
      <c r="AD9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1.5562614333188902</v>
      </c>
      <c r="AE9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1.5558530813020661</v>
      </c>
      <c r="AF97" s="4"/>
      <c r="AG97" s="1">
        <v>6.5258275241063535E-2</v>
      </c>
      <c r="AH97" s="1">
        <v>0.12799440844393764</v>
      </c>
      <c r="AI97" s="1">
        <v>5.7499522114283684E-2</v>
      </c>
      <c r="AJ97" s="1">
        <f>SUM(Table11132[[#This Row],[0 to 5]:[14 to 17]])</f>
        <v>0.25075220579928487</v>
      </c>
      <c r="AK97" s="1">
        <v>0.74924779420071508</v>
      </c>
      <c r="AL97" s="1">
        <v>9.6744396228045107E-2</v>
      </c>
      <c r="AM97" s="1">
        <v>0.28663878446201013</v>
      </c>
      <c r="AN97" s="1">
        <v>0.23393062858487582</v>
      </c>
      <c r="AO97" s="1">
        <v>0.13193398492578406</v>
      </c>
      <c r="AP97" s="38">
        <v>35.299999999999997</v>
      </c>
      <c r="AR97" s="2">
        <v>235894</v>
      </c>
      <c r="AS97" s="2">
        <v>425190</v>
      </c>
      <c r="AT97" s="2">
        <v>500503</v>
      </c>
      <c r="AU97" s="2">
        <v>468774</v>
      </c>
      <c r="AV97" s="2">
        <f>SUM(Table11132[[#This Row],[Sum of Less than a high school diploma]:[Sum of Bachelor''s degree or higher]])</f>
        <v>1630361</v>
      </c>
      <c r="AW97" s="1">
        <f>Table11132[[#This Row],[Sum of Less than a high school diploma]]/Table11132[[#This Row],[Sum]]</f>
        <v>0.14468820095672064</v>
      </c>
      <c r="AX97" s="1">
        <f>Table11132[[#This Row],[Sum of High school diploma only]]/Table11132[[#This Row],[Sum]]</f>
        <v>0.26079500184315008</v>
      </c>
      <c r="AY97" s="1">
        <f>Table11132[[#This Row],[Sum of Some college or associate''s degree]]/Table11132[[#This Row],[Sum]]</f>
        <v>0.30698906561184913</v>
      </c>
      <c r="AZ97" s="1">
        <f>Table11132[[#This Row],[Sum of Bachelor''s degree or higher]]/Table11132[[#This Row],[Sum]]</f>
        <v>0.28752773158828016</v>
      </c>
      <c r="BA9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2.737356327831689</v>
      </c>
      <c r="BB97" s="4"/>
      <c r="BC97" s="2">
        <v>1159868</v>
      </c>
      <c r="BD97" s="8">
        <v>0.45340233130047852</v>
      </c>
      <c r="BE97" s="7">
        <v>3.7</v>
      </c>
      <c r="BF97" s="7">
        <v>26.6</v>
      </c>
      <c r="BG97" s="4">
        <v>88.2</v>
      </c>
      <c r="BH97" s="4">
        <v>77.2</v>
      </c>
      <c r="BI97" s="4">
        <v>10.9</v>
      </c>
      <c r="BJ97" s="4">
        <v>1.7</v>
      </c>
      <c r="BK97" s="4">
        <v>1.8</v>
      </c>
      <c r="BL97" s="4">
        <v>0.2</v>
      </c>
      <c r="BM97" s="4">
        <v>1.4</v>
      </c>
      <c r="BN97" s="7">
        <v>6.7</v>
      </c>
      <c r="BO97" s="7">
        <v>26.6</v>
      </c>
      <c r="BP97" s="4"/>
      <c r="BQ97" s="2">
        <v>116342085</v>
      </c>
      <c r="BR97" s="4">
        <v>45.479117078286869</v>
      </c>
      <c r="BS97" s="2">
        <v>50022</v>
      </c>
      <c r="BT97" s="4">
        <v>97.918000000000006</v>
      </c>
      <c r="BU97" s="4"/>
      <c r="BV97" s="4">
        <v>80.3</v>
      </c>
      <c r="BW97" s="4">
        <v>58.9</v>
      </c>
      <c r="BX97" s="4">
        <v>69.599999999999994</v>
      </c>
      <c r="BY97" s="4">
        <v>32.380000000000003</v>
      </c>
      <c r="BZ97" s="4">
        <v>0.2</v>
      </c>
      <c r="CA97" s="4">
        <v>17819.439999999999</v>
      </c>
      <c r="CB97" s="4"/>
      <c r="CC97" s="14">
        <v>209</v>
      </c>
      <c r="CD97" s="32">
        <v>101</v>
      </c>
      <c r="CE97" s="4"/>
      <c r="CF97" s="2">
        <v>1806</v>
      </c>
      <c r="CG97" s="2">
        <v>1354096</v>
      </c>
      <c r="CH97" s="4">
        <v>70.598086189865072</v>
      </c>
      <c r="CI97" s="8">
        <v>0.52932771936518008</v>
      </c>
      <c r="CJ97" s="8"/>
      <c r="CK97" s="3">
        <v>34.509639964014468</v>
      </c>
      <c r="CL97" s="3">
        <v>0</v>
      </c>
      <c r="CM97" s="3">
        <v>0</v>
      </c>
      <c r="CN97" s="28">
        <v>0</v>
      </c>
      <c r="CO97" s="28">
        <v>14.610208762141655</v>
      </c>
      <c r="CP97" s="28">
        <v>2.7985220091901133</v>
      </c>
      <c r="CQ97" s="28">
        <v>57.437673248822684</v>
      </c>
      <c r="CR97" s="28">
        <v>0</v>
      </c>
      <c r="CS97" s="28">
        <v>11.514778785929371</v>
      </c>
      <c r="CT97" s="28">
        <v>59.594107353378291</v>
      </c>
      <c r="CU97" s="28">
        <v>10.042460871913754</v>
      </c>
      <c r="CV97" s="28">
        <v>26.035434095507703</v>
      </c>
      <c r="CW97" s="28">
        <v>42.791320811453623</v>
      </c>
      <c r="CX97" s="28">
        <v>17.050793830186109</v>
      </c>
      <c r="CY97" s="28">
        <v>59.838623042268303</v>
      </c>
      <c r="CZ97" s="28">
        <v>0</v>
      </c>
      <c r="DA97" s="28">
        <v>0</v>
      </c>
      <c r="DB97" s="28">
        <v>18.657559862532104</v>
      </c>
      <c r="DC97" s="28">
        <v>14.610208762141655</v>
      </c>
      <c r="DD97" s="28"/>
      <c r="DE97" s="3">
        <v>254.3</v>
      </c>
      <c r="DF97" s="3">
        <v>291.2</v>
      </c>
      <c r="DG97" s="35">
        <v>337.7</v>
      </c>
      <c r="DH97" s="3">
        <v>329.8</v>
      </c>
      <c r="DI97" s="1">
        <v>0.24696476162274206</v>
      </c>
      <c r="DJ97" s="1">
        <v>5.5E-2</v>
      </c>
      <c r="DK97" s="28"/>
      <c r="DL97" t="s">
        <v>298</v>
      </c>
      <c r="DM97">
        <v>77</v>
      </c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</row>
    <row r="98" spans="1:151" x14ac:dyDescent="0.3">
      <c r="A98" t="s">
        <v>146</v>
      </c>
      <c r="B98" t="s">
        <v>424</v>
      </c>
      <c r="C98" t="s">
        <v>12</v>
      </c>
      <c r="D98" s="2"/>
      <c r="E98" s="2"/>
      <c r="F98" s="2"/>
      <c r="H98" s="2">
        <v>3298634</v>
      </c>
      <c r="I98" s="12">
        <v>6.5699999999999995E-2</v>
      </c>
      <c r="K98" s="2">
        <v>964650</v>
      </c>
      <c r="L98" s="2">
        <v>600094</v>
      </c>
      <c r="M98" s="2">
        <f>Table11132[[#This Row],[Sum of Biden]]+Table11132[[#This Row],[Sum of Trump]]</f>
        <v>1564744</v>
      </c>
      <c r="N98" s="2">
        <v>1601722</v>
      </c>
      <c r="O98" s="1">
        <f>Table11132[[#This Row],[Total with Other]]/Table11132[[#This Row],[Sum of Population]]</f>
        <v>0.48557130011998906</v>
      </c>
      <c r="P98" s="1">
        <f>Table11132[[#This Row],[Total with Other]]/(Table11132[[#This Row],[18+]]*Table11132[[#This Row],[Sum of Population]])</f>
        <v>0.61917159635220664</v>
      </c>
      <c r="Q98" s="1">
        <f>Table11132[[#This Row],[Sum of Biden]]/Table11132[[#This Row],[2 Party Vote]]</f>
        <v>0.61649062082998884</v>
      </c>
      <c r="R98" s="1">
        <f>Table11132[[#This Row],[Sum of Trump]]/Table11132[[#This Row],[2 Party Vote]]</f>
        <v>0.38350937917001121</v>
      </c>
      <c r="S98" s="1">
        <f>Table11132[[#This Row],[Trump %]]-Table11132[[#This Row],[Biden %]]</f>
        <v>-0.23298124165997763</v>
      </c>
      <c r="T98" s="1">
        <v>0.29160000000000003</v>
      </c>
      <c r="V98" s="1">
        <v>0.43114968195925951</v>
      </c>
      <c r="W98" s="1">
        <v>0.33942201529481597</v>
      </c>
      <c r="X98" s="1">
        <v>4.3961833898516781E-2</v>
      </c>
      <c r="Y98" s="1">
        <v>0.12144087522289529</v>
      </c>
      <c r="Z98" s="1">
        <v>3.89282351421831E-3</v>
      </c>
      <c r="AA98" s="1">
        <v>3.9382968828915238E-3</v>
      </c>
      <c r="AB98" s="1">
        <v>5.4946987146800765E-3</v>
      </c>
      <c r="AC98" s="1">
        <v>5.0699774512722541E-2</v>
      </c>
      <c r="AD9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1.6181911438080094</v>
      </c>
      <c r="AE9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1.6204667095192233</v>
      </c>
      <c r="AF98" s="4"/>
      <c r="AG98" s="1">
        <v>5.9118713988881459E-2</v>
      </c>
      <c r="AH98" s="1">
        <v>0.10908879251229449</v>
      </c>
      <c r="AI98" s="1">
        <v>4.756514363218229E-2</v>
      </c>
      <c r="AJ98" s="1">
        <f>SUM(Table11132[[#This Row],[0 to 5]:[14 to 17]])</f>
        <v>0.21577265013335822</v>
      </c>
      <c r="AK98" s="1">
        <v>0.78422734986664178</v>
      </c>
      <c r="AL98" s="1">
        <v>9.8949747077123437E-2</v>
      </c>
      <c r="AM98" s="1">
        <v>0.30059867205637242</v>
      </c>
      <c r="AN98" s="1">
        <v>0.24099248355531411</v>
      </c>
      <c r="AO98" s="1">
        <v>0.1436864471778318</v>
      </c>
      <c r="AP98" s="38">
        <v>36.5</v>
      </c>
      <c r="AR98" s="2">
        <v>270769</v>
      </c>
      <c r="AS98" s="2">
        <v>412620</v>
      </c>
      <c r="AT98" s="2">
        <v>687870</v>
      </c>
      <c r="AU98" s="2">
        <v>893648</v>
      </c>
      <c r="AV98" s="2">
        <f>SUM(Table11132[[#This Row],[Sum of Less than a high school diploma]:[Sum of Bachelor''s degree or higher]])</f>
        <v>2264907</v>
      </c>
      <c r="AW98" s="1">
        <f>Table11132[[#This Row],[Sum of Less than a high school diploma]]/Table11132[[#This Row],[Sum]]</f>
        <v>0.11954972102607303</v>
      </c>
      <c r="AX98" s="1">
        <f>Table11132[[#This Row],[Sum of High school diploma only]]/Table11132[[#This Row],[Sum]]</f>
        <v>0.18217966565514609</v>
      </c>
      <c r="AY98" s="1">
        <f>Table11132[[#This Row],[Sum of Some college or associate''s degree]]/Table11132[[#This Row],[Sum]]</f>
        <v>0.30370783436141086</v>
      </c>
      <c r="AZ98" s="1">
        <f>Table11132[[#This Row],[Sum of Bachelor''s degree or higher]]/Table11132[[#This Row],[Sum]]</f>
        <v>0.39456277895737002</v>
      </c>
      <c r="BA9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2.9732836712500781</v>
      </c>
      <c r="BB98" s="4"/>
      <c r="BC98" s="2">
        <v>1629725</v>
      </c>
      <c r="BD98" s="8">
        <v>0.49406057173969586</v>
      </c>
      <c r="BE98" s="7">
        <v>6.1</v>
      </c>
      <c r="BF98" s="7">
        <v>26.5</v>
      </c>
      <c r="BG98" s="4">
        <v>82.5</v>
      </c>
      <c r="BH98" s="4">
        <v>73.900000000000006</v>
      </c>
      <c r="BI98" s="4">
        <v>8.6999999999999993</v>
      </c>
      <c r="BJ98" s="4">
        <v>2.6</v>
      </c>
      <c r="BK98" s="4">
        <v>2.9</v>
      </c>
      <c r="BL98" s="4">
        <v>0.6</v>
      </c>
      <c r="BM98" s="4">
        <v>1.7</v>
      </c>
      <c r="BN98" s="7">
        <v>9.6</v>
      </c>
      <c r="BO98" s="7">
        <v>26.5</v>
      </c>
      <c r="BP98" s="4"/>
      <c r="BQ98" s="2">
        <v>207747927</v>
      </c>
      <c r="BR98" s="4">
        <v>62.979987170446918</v>
      </c>
      <c r="BS98" s="2">
        <v>66266</v>
      </c>
      <c r="BT98" s="4">
        <v>113.393</v>
      </c>
      <c r="BU98" s="4"/>
      <c r="BV98" s="4">
        <v>73.5</v>
      </c>
      <c r="BW98" s="4">
        <v>54.8</v>
      </c>
      <c r="BX98" s="4">
        <v>64.099999999999994</v>
      </c>
      <c r="BY98" s="4">
        <v>11.02</v>
      </c>
      <c r="BZ98" s="4">
        <v>-1</v>
      </c>
      <c r="CA98" s="4">
        <v>20494.52</v>
      </c>
      <c r="CB98" s="4"/>
      <c r="CC98" s="14">
        <v>17</v>
      </c>
      <c r="CD98" s="32">
        <v>13</v>
      </c>
      <c r="CE98" s="4"/>
      <c r="CF98" s="2">
        <v>1748</v>
      </c>
      <c r="CG98" s="2">
        <v>1366334</v>
      </c>
      <c r="CH98" s="4">
        <v>52.991632293852547</v>
      </c>
      <c r="CI98" s="8">
        <v>0.41421206475165173</v>
      </c>
      <c r="CJ98" s="8"/>
      <c r="CK98" s="3">
        <v>43.129133507358894</v>
      </c>
      <c r="CL98" s="3">
        <v>5.5975826674480098</v>
      </c>
      <c r="CM98" s="3">
        <v>2.0363422408671701</v>
      </c>
      <c r="CN98" s="28">
        <v>0</v>
      </c>
      <c r="CO98" s="28">
        <v>3.8828729615283502</v>
      </c>
      <c r="CP98" s="28">
        <v>34.617854517863996</v>
      </c>
      <c r="CQ98" s="28">
        <v>4.0412419450887898</v>
      </c>
      <c r="CR98" s="28">
        <v>13.6798964448855</v>
      </c>
      <c r="CS98" s="28">
        <v>1.77118224083169</v>
      </c>
      <c r="CT98" s="28">
        <v>11.2102824678514</v>
      </c>
      <c r="CU98" s="28">
        <v>16.2663304347859</v>
      </c>
      <c r="CV98" s="28">
        <v>10.624287867041399</v>
      </c>
      <c r="CW98" s="28">
        <v>18.929178336188201</v>
      </c>
      <c r="CX98" s="28">
        <v>11.3347047484535</v>
      </c>
      <c r="CY98" s="28">
        <v>19.203448197152699</v>
      </c>
      <c r="CZ98" s="28">
        <v>13.3461763905614</v>
      </c>
      <c r="DA98" s="28">
        <v>0</v>
      </c>
      <c r="DB98" s="28">
        <v>83.830572740871901</v>
      </c>
      <c r="DC98" s="28">
        <v>3.8828729615283502</v>
      </c>
      <c r="DD98" s="28"/>
      <c r="DE98" s="3">
        <v>710</v>
      </c>
      <c r="DF98" s="3">
        <v>830</v>
      </c>
      <c r="DG98" s="35">
        <v>911</v>
      </c>
      <c r="DH98" s="3">
        <v>857</v>
      </c>
      <c r="DI98" s="1">
        <v>0.22063666300768381</v>
      </c>
      <c r="DJ98" s="1">
        <v>1.4E-2</v>
      </c>
      <c r="DK98" s="28"/>
      <c r="DL98" t="s">
        <v>296</v>
      </c>
      <c r="DM98">
        <v>9</v>
      </c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</row>
    <row r="99" spans="1:151" x14ac:dyDescent="0.3">
      <c r="A99" t="s">
        <v>138</v>
      </c>
      <c r="B99" t="s">
        <v>425</v>
      </c>
      <c r="C99" t="s">
        <v>12</v>
      </c>
      <c r="D99" s="2"/>
      <c r="E99" s="2"/>
      <c r="F99" s="2"/>
      <c r="H99" s="2">
        <v>4749008</v>
      </c>
      <c r="I99" s="12">
        <v>9.5399999999999999E-2</v>
      </c>
      <c r="K99" s="2">
        <v>1831899</v>
      </c>
      <c r="L99" s="2">
        <v>445778</v>
      </c>
      <c r="M99" s="2">
        <f>Table11132[[#This Row],[Sum of Biden]]+Table11132[[#This Row],[Sum of Trump]]</f>
        <v>2277677</v>
      </c>
      <c r="N99" s="2">
        <v>2324491</v>
      </c>
      <c r="O99" s="1">
        <f>Table11132[[#This Row],[Total with Other]]/Table11132[[#This Row],[Sum of Population]]</f>
        <v>0.48946874799958223</v>
      </c>
      <c r="P99" s="1">
        <f>Table11132[[#This Row],[Total with Other]]/(Table11132[[#This Row],[18+]]*Table11132[[#This Row],[Sum of Population]])</f>
        <v>0.60928848093007482</v>
      </c>
      <c r="Q99" s="1">
        <f>Table11132[[#This Row],[Sum of Biden]]/Table11132[[#This Row],[2 Party Vote]]</f>
        <v>0.80428392612297528</v>
      </c>
      <c r="R99" s="1">
        <f>Table11132[[#This Row],[Sum of Trump]]/Table11132[[#This Row],[2 Party Vote]]</f>
        <v>0.19571607387702469</v>
      </c>
      <c r="S99" s="1">
        <f>Table11132[[#This Row],[Trump %]]-Table11132[[#This Row],[Biden %]]</f>
        <v>-0.60856785224595056</v>
      </c>
      <c r="T99" s="1">
        <v>0.29160000000000003</v>
      </c>
      <c r="V99" s="1">
        <v>0.36177134256248883</v>
      </c>
      <c r="W99" s="1">
        <v>0.2287227143015973</v>
      </c>
      <c r="X99" s="1">
        <v>6.8095273791916128E-2</v>
      </c>
      <c r="Y99" s="1">
        <v>0.27231139640110102</v>
      </c>
      <c r="Z99" s="1">
        <v>2.0699059677305241E-3</v>
      </c>
      <c r="AA99" s="1">
        <v>6.6266470808219319E-3</v>
      </c>
      <c r="AB99" s="1">
        <v>6.9557684467998369E-3</v>
      </c>
      <c r="AC99" s="1">
        <v>5.3446951447544411E-2</v>
      </c>
      <c r="AD9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1.6689119925723768</v>
      </c>
      <c r="AE9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1.6705561974971948</v>
      </c>
      <c r="AF99" s="4"/>
      <c r="AG99" s="1">
        <v>5.2371358397374779E-2</v>
      </c>
      <c r="AH99" s="1">
        <v>9.9169552883465351E-2</v>
      </c>
      <c r="AI99" s="1">
        <v>4.5114263863105727E-2</v>
      </c>
      <c r="AJ99" s="1">
        <f>SUM(Table11132[[#This Row],[0 to 5]:[14 to 17]])</f>
        <v>0.19665517514394587</v>
      </c>
      <c r="AK99" s="1">
        <v>0.80334482485605418</v>
      </c>
      <c r="AL99" s="1">
        <v>7.5116108458861297E-2</v>
      </c>
      <c r="AM99" s="1">
        <v>0.30815340803805763</v>
      </c>
      <c r="AN99" s="1">
        <v>0.26161547843254845</v>
      </c>
      <c r="AO99" s="1">
        <v>0.15845982992658678</v>
      </c>
      <c r="AP99" s="38">
        <v>39.299999999999997</v>
      </c>
      <c r="AR99" s="2">
        <v>357364</v>
      </c>
      <c r="AS99" s="2">
        <v>520480</v>
      </c>
      <c r="AT99" s="2">
        <v>807844</v>
      </c>
      <c r="AU99" s="2">
        <v>1731798</v>
      </c>
      <c r="AV99" s="2">
        <f>SUM(Table11132[[#This Row],[Sum of Less than a high school diploma]:[Sum of Bachelor''s degree or higher]])</f>
        <v>3417486</v>
      </c>
      <c r="AW99" s="1">
        <f>Table11132[[#This Row],[Sum of Less than a high school diploma]]/Table11132[[#This Row],[Sum]]</f>
        <v>0.10456926524351526</v>
      </c>
      <c r="AX99" s="1">
        <f>Table11132[[#This Row],[Sum of High school diploma only]]/Table11132[[#This Row],[Sum]]</f>
        <v>0.15229908769194667</v>
      </c>
      <c r="AY99" s="1">
        <f>Table11132[[#This Row],[Sum of Some college or associate''s degree]]/Table11132[[#This Row],[Sum]]</f>
        <v>0.23638545995506638</v>
      </c>
      <c r="AZ99" s="1">
        <f>Table11132[[#This Row],[Sum of Bachelor''s degree or higher]]/Table11132[[#This Row],[Sum]]</f>
        <v>0.50674618710947172</v>
      </c>
      <c r="BA9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3.1453085689304947</v>
      </c>
      <c r="BB99" s="4"/>
      <c r="BC99" s="2">
        <v>2388758</v>
      </c>
      <c r="BD99" s="8">
        <v>0.50300146893835518</v>
      </c>
      <c r="BE99" s="7">
        <v>22.3</v>
      </c>
      <c r="BF99" s="7">
        <v>34.1</v>
      </c>
      <c r="BG99" s="4">
        <v>64.599999999999994</v>
      </c>
      <c r="BH99" s="4">
        <v>55.5</v>
      </c>
      <c r="BI99" s="4">
        <v>9.1999999999999993</v>
      </c>
      <c r="BJ99" s="4">
        <v>16</v>
      </c>
      <c r="BK99" s="4">
        <v>4.5999999999999996</v>
      </c>
      <c r="BL99" s="4">
        <v>1.7</v>
      </c>
      <c r="BM99" s="4">
        <v>2.1</v>
      </c>
      <c r="BN99" s="7">
        <v>11</v>
      </c>
      <c r="BO99" s="7">
        <v>34.1</v>
      </c>
      <c r="BP99" s="4"/>
      <c r="BQ99" s="2">
        <v>525830668</v>
      </c>
      <c r="BR99" s="4">
        <v>110.72431716265797</v>
      </c>
      <c r="BS99" s="2">
        <v>111050</v>
      </c>
      <c r="BT99" s="4">
        <v>117.369</v>
      </c>
      <c r="BU99" s="4"/>
      <c r="BV99" s="4">
        <v>61.7</v>
      </c>
      <c r="BW99" s="4">
        <v>50.6</v>
      </c>
      <c r="BX99" s="4">
        <v>56.1</v>
      </c>
      <c r="BY99" s="4">
        <v>20.64</v>
      </c>
      <c r="BZ99" s="4">
        <v>0</v>
      </c>
      <c r="CA99" s="4">
        <v>18386</v>
      </c>
      <c r="CB99" s="4"/>
      <c r="CC99" s="14">
        <v>1</v>
      </c>
      <c r="CD99" s="32">
        <v>1</v>
      </c>
      <c r="CE99" s="4"/>
      <c r="CF99" s="2">
        <v>2917</v>
      </c>
      <c r="CG99" s="2">
        <v>1836747</v>
      </c>
      <c r="CH99" s="4">
        <v>61.423354098371696</v>
      </c>
      <c r="CI99" s="8">
        <v>0.38676435162880329</v>
      </c>
      <c r="CJ99" s="8"/>
      <c r="CK99" s="3">
        <v>31.967942720743704</v>
      </c>
      <c r="CL99" s="3">
        <v>0.14384995210541923</v>
      </c>
      <c r="CM99" s="3">
        <v>3.8040180631988023</v>
      </c>
      <c r="CN99" s="28">
        <v>0</v>
      </c>
      <c r="CO99" s="28">
        <v>18.175403466349749</v>
      </c>
      <c r="CP99" s="28">
        <v>32.226259678054284</v>
      </c>
      <c r="CQ99" s="28">
        <v>5.0793459459873942</v>
      </c>
      <c r="CR99" s="28">
        <v>9.0914704152546157</v>
      </c>
      <c r="CS99" s="28">
        <v>0</v>
      </c>
      <c r="CT99" s="28">
        <v>3.1529053448520274</v>
      </c>
      <c r="CU99" s="28">
        <v>10.126842206018956</v>
      </c>
      <c r="CV99" s="28">
        <v>12.341706230481689</v>
      </c>
      <c r="CW99" s="28">
        <v>10.842806155021748</v>
      </c>
      <c r="CX99" s="28">
        <v>3.3351625852901647</v>
      </c>
      <c r="CY99" s="28">
        <v>11.274964254739928</v>
      </c>
      <c r="CZ99" s="28">
        <v>13.510779253763941</v>
      </c>
      <c r="DA99" s="28">
        <v>0</v>
      </c>
      <c r="DB99" s="28">
        <v>16.552978624859122</v>
      </c>
      <c r="DC99" s="28">
        <v>18.175403466349749</v>
      </c>
      <c r="DD99" s="28"/>
      <c r="DE99" s="3">
        <v>1100</v>
      </c>
      <c r="DF99" s="3">
        <v>1320</v>
      </c>
      <c r="DG99" s="35">
        <v>1375</v>
      </c>
      <c r="DH99" s="3">
        <v>1230</v>
      </c>
      <c r="DI99" s="1">
        <v>0.19999999999999996</v>
      </c>
      <c r="DJ99" s="1">
        <v>-6.0999999999999999E-2</v>
      </c>
      <c r="DK99" s="28"/>
      <c r="DL99" t="s">
        <v>296</v>
      </c>
      <c r="DM99">
        <v>3</v>
      </c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</row>
    <row r="100" spans="1:151" x14ac:dyDescent="0.3">
      <c r="A100" t="s">
        <v>163</v>
      </c>
      <c r="B100" t="s">
        <v>426</v>
      </c>
      <c r="C100" t="s">
        <v>12</v>
      </c>
      <c r="D100" s="2"/>
      <c r="E100" s="2"/>
      <c r="F100" s="2"/>
      <c r="H100" s="2">
        <v>2000468</v>
      </c>
      <c r="I100" s="12">
        <v>8.8999999999999996E-2</v>
      </c>
      <c r="K100" s="2">
        <v>635595</v>
      </c>
      <c r="L100" s="2">
        <v>225202</v>
      </c>
      <c r="M100" s="2">
        <f>Table11132[[#This Row],[Sum of Biden]]+Table11132[[#This Row],[Sum of Trump]]</f>
        <v>860797</v>
      </c>
      <c r="N100" s="2">
        <v>879343</v>
      </c>
      <c r="O100" s="1">
        <f>Table11132[[#This Row],[Total with Other]]/Table11132[[#This Row],[Sum of Population]]</f>
        <v>0.43956864093802051</v>
      </c>
      <c r="P100" s="1">
        <f>Table11132[[#This Row],[Total with Other]]/(Table11132[[#This Row],[18+]]*Table11132[[#This Row],[Sum of Population]])</f>
        <v>0.56214272472143556</v>
      </c>
      <c r="Q100" s="1">
        <f>Table11132[[#This Row],[Sum of Biden]]/Table11132[[#This Row],[2 Party Vote]]</f>
        <v>0.7383796644272691</v>
      </c>
      <c r="R100" s="1">
        <f>Table11132[[#This Row],[Sum of Trump]]/Table11132[[#This Row],[2 Party Vote]]</f>
        <v>0.26162033557273084</v>
      </c>
      <c r="S100" s="1">
        <f>Table11132[[#This Row],[Trump %]]-Table11132[[#This Row],[Biden %]]</f>
        <v>-0.47675932885453826</v>
      </c>
      <c r="T100" s="1">
        <v>0.29160000000000003</v>
      </c>
      <c r="V100" s="1">
        <v>0.28767918307116136</v>
      </c>
      <c r="W100" s="1">
        <v>0.26323740244782723</v>
      </c>
      <c r="X100" s="1">
        <v>2.1308513807768981E-2</v>
      </c>
      <c r="Y100" s="1">
        <v>0.37770561688564874</v>
      </c>
      <c r="Z100" s="1">
        <v>1.7300951577330905E-3</v>
      </c>
      <c r="AA100" s="1">
        <v>3.0352897422003251E-3</v>
      </c>
      <c r="AB100" s="1">
        <v>5.2622686291407808E-3</v>
      </c>
      <c r="AC100" s="1">
        <v>4.0041630258519506E-2</v>
      </c>
      <c r="AD10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1.6547576814429119</v>
      </c>
      <c r="AE10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1.6542209000295054</v>
      </c>
      <c r="AF100" s="4"/>
      <c r="AG100" s="1">
        <v>5.6842698808478816E-2</v>
      </c>
      <c r="AH100" s="1">
        <v>0.11027669525331073</v>
      </c>
      <c r="AI100" s="1">
        <v>5.0928582711645472E-2</v>
      </c>
      <c r="AJ100" s="1">
        <f>SUM(Table11132[[#This Row],[0 to 5]:[14 to 17]])</f>
        <v>0.21804797677343501</v>
      </c>
      <c r="AK100" s="1">
        <v>0.78195202322656499</v>
      </c>
      <c r="AL100" s="1">
        <v>8.2439709108068707E-2</v>
      </c>
      <c r="AM100" s="1">
        <v>0.30656676337736971</v>
      </c>
      <c r="AN100" s="1">
        <v>0.25593811048214715</v>
      </c>
      <c r="AO100" s="1">
        <v>0.1370074402589794</v>
      </c>
      <c r="AP100" s="38">
        <v>37.4</v>
      </c>
      <c r="AR100" s="2">
        <v>158181</v>
      </c>
      <c r="AS100" s="2">
        <v>198096</v>
      </c>
      <c r="AT100" s="2">
        <v>299413</v>
      </c>
      <c r="AU100" s="2">
        <v>724975</v>
      </c>
      <c r="AV100" s="2">
        <f>SUM(Table11132[[#This Row],[Sum of Less than a high school diploma]:[Sum of Bachelor''s degree or higher]])</f>
        <v>1380665</v>
      </c>
      <c r="AW100" s="1">
        <f>Table11132[[#This Row],[Sum of Less than a high school diploma]]/Table11132[[#This Row],[Sum]]</f>
        <v>0.1145687042113764</v>
      </c>
      <c r="AX100" s="1">
        <f>Table11132[[#This Row],[Sum of High school diploma only]]/Table11132[[#This Row],[Sum]]</f>
        <v>0.14347868599551666</v>
      </c>
      <c r="AY100" s="1">
        <f>Table11132[[#This Row],[Sum of Some college or associate''s degree]]/Table11132[[#This Row],[Sum]]</f>
        <v>0.21686143995828097</v>
      </c>
      <c r="AZ100" s="1">
        <f>Table11132[[#This Row],[Sum of Bachelor''s degree or higher]]/Table11132[[#This Row],[Sum]]</f>
        <v>0.52509116983482595</v>
      </c>
      <c r="BA10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3.1524750754165565</v>
      </c>
      <c r="BB100" s="4"/>
      <c r="BC100" s="2">
        <v>1001260</v>
      </c>
      <c r="BD100" s="8">
        <v>0.50051287998608329</v>
      </c>
      <c r="BE100" s="7">
        <v>7.5</v>
      </c>
      <c r="BF100" s="7">
        <v>29.4</v>
      </c>
      <c r="BG100" s="4">
        <v>81.5</v>
      </c>
      <c r="BH100" s="4">
        <v>71.2</v>
      </c>
      <c r="BI100" s="4">
        <v>10.3</v>
      </c>
      <c r="BJ100" s="4">
        <v>3.9</v>
      </c>
      <c r="BK100" s="4">
        <v>2.1</v>
      </c>
      <c r="BL100" s="4">
        <v>1.5</v>
      </c>
      <c r="BM100" s="4">
        <v>1.4</v>
      </c>
      <c r="BN100" s="7">
        <v>9.6</v>
      </c>
      <c r="BO100" s="7">
        <v>29.4</v>
      </c>
      <c r="BP100" s="4"/>
      <c r="BQ100" s="2">
        <v>342172100</v>
      </c>
      <c r="BR100" s="4">
        <v>171.04602523009615</v>
      </c>
      <c r="BS100" s="2">
        <v>121619</v>
      </c>
      <c r="BT100" s="4">
        <v>112.122</v>
      </c>
      <c r="BU100" s="4"/>
      <c r="BV100" s="4">
        <v>71.5</v>
      </c>
      <c r="BW100" s="4">
        <v>51.5</v>
      </c>
      <c r="BX100" s="4">
        <v>61.5</v>
      </c>
      <c r="BY100" s="4">
        <v>16.14</v>
      </c>
      <c r="BZ100" s="4">
        <v>0</v>
      </c>
      <c r="CA100" s="4">
        <v>19330.61</v>
      </c>
      <c r="CB100" s="4"/>
      <c r="CC100" s="14">
        <v>2</v>
      </c>
      <c r="CD100" s="32">
        <v>2</v>
      </c>
      <c r="CE100" s="4"/>
      <c r="CF100" s="2">
        <v>978</v>
      </c>
      <c r="CG100" s="2">
        <v>928750</v>
      </c>
      <c r="CH100" s="4">
        <v>48.888560076941999</v>
      </c>
      <c r="CI100" s="8">
        <v>0.46426636167136892</v>
      </c>
      <c r="CJ100" s="8"/>
      <c r="CK100" s="3">
        <v>22.786348482782383</v>
      </c>
      <c r="CL100" s="3">
        <v>0</v>
      </c>
      <c r="CM100" s="3">
        <v>1.6700928580272807</v>
      </c>
      <c r="CN100" s="28">
        <v>0</v>
      </c>
      <c r="CO100" s="28">
        <v>8.4663119556385187</v>
      </c>
      <c r="CP100" s="28">
        <v>23.040770647761629</v>
      </c>
      <c r="CQ100" s="28">
        <v>4.3176839199202961</v>
      </c>
      <c r="CR100" s="28">
        <v>6.9153324682307353</v>
      </c>
      <c r="CS100" s="28">
        <v>0</v>
      </c>
      <c r="CT100" s="28">
        <v>0</v>
      </c>
      <c r="CU100" s="28">
        <v>5.6764217299254245</v>
      </c>
      <c r="CV100" s="28">
        <v>8.5445577095752476</v>
      </c>
      <c r="CW100" s="28">
        <v>4.8616028238000926</v>
      </c>
      <c r="CX100" s="28">
        <v>2.0901678589938575</v>
      </c>
      <c r="CY100" s="28">
        <v>6.948324357640665</v>
      </c>
      <c r="CZ100" s="28">
        <v>3.1879394852078855</v>
      </c>
      <c r="DA100" s="28">
        <v>0</v>
      </c>
      <c r="DB100" s="28">
        <v>17.992474665679349</v>
      </c>
      <c r="DC100" s="28">
        <v>8.4663119556385187</v>
      </c>
      <c r="DD100" s="28"/>
      <c r="DE100" s="3">
        <v>1385</v>
      </c>
      <c r="DF100" s="3">
        <v>1640</v>
      </c>
      <c r="DG100" s="35">
        <v>1797.8</v>
      </c>
      <c r="DH100" s="3">
        <v>1577.5</v>
      </c>
      <c r="DI100" s="1">
        <v>0.22961397263321837</v>
      </c>
      <c r="DJ100" s="1">
        <v>-5.8000000000000003E-2</v>
      </c>
      <c r="DK100" s="28"/>
      <c r="DL100" t="s">
        <v>296</v>
      </c>
      <c r="DM100">
        <v>2</v>
      </c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</row>
    <row r="101" spans="1:151" x14ac:dyDescent="0.3">
      <c r="A101" t="s">
        <v>106</v>
      </c>
      <c r="B101" t="s">
        <v>427</v>
      </c>
      <c r="C101" t="s">
        <v>12</v>
      </c>
      <c r="D101" s="2"/>
      <c r="E101" s="2"/>
      <c r="F101" s="2"/>
      <c r="H101" s="2">
        <v>488863</v>
      </c>
      <c r="I101" s="12">
        <v>1.03E-2</v>
      </c>
      <c r="K101" s="2">
        <v>199938</v>
      </c>
      <c r="L101" s="2">
        <v>61825</v>
      </c>
      <c r="M101" s="2">
        <f>Table11132[[#This Row],[Sum of Biden]]+Table11132[[#This Row],[Sum of Trump]]</f>
        <v>261763</v>
      </c>
      <c r="N101" s="2">
        <v>268252</v>
      </c>
      <c r="O101" s="1">
        <f>Table11132[[#This Row],[Total with Other]]/Table11132[[#This Row],[Sum of Population]]</f>
        <v>0.54872633028067164</v>
      </c>
      <c r="P101" s="1">
        <f>Table11132[[#This Row],[Total with Other]]/(Table11132[[#This Row],[18+]]*Table11132[[#This Row],[Sum of Population]])</f>
        <v>0.6820370699956777</v>
      </c>
      <c r="Q101" s="1">
        <f>Table11132[[#This Row],[Sum of Biden]]/Table11132[[#This Row],[2 Party Vote]]</f>
        <v>0.76381306754583345</v>
      </c>
      <c r="R101" s="1">
        <f>Table11132[[#This Row],[Sum of Trump]]/Table11132[[#This Row],[2 Party Vote]]</f>
        <v>0.23618693245416655</v>
      </c>
      <c r="S101" s="1">
        <f>Table11132[[#This Row],[Trump %]]-Table11132[[#This Row],[Biden %]]</f>
        <v>-0.52762613509166689</v>
      </c>
      <c r="T101" s="1">
        <v>0.29160000000000003</v>
      </c>
      <c r="V101" s="1">
        <v>0.58460550297322567</v>
      </c>
      <c r="W101" s="1">
        <v>0.28932032082608011</v>
      </c>
      <c r="X101" s="1">
        <v>1.4574635429557975E-2</v>
      </c>
      <c r="Y101" s="1">
        <v>4.5491272606026638E-2</v>
      </c>
      <c r="Z101" s="1">
        <v>6.2451034338863853E-3</v>
      </c>
      <c r="AA101" s="1">
        <v>3.4938213773593012E-3</v>
      </c>
      <c r="AB101" s="1">
        <v>5.9505423809942662E-3</v>
      </c>
      <c r="AC101" s="1">
        <v>5.0318800972869698E-2</v>
      </c>
      <c r="AD10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1.5062346753412865</v>
      </c>
      <c r="AE10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1.5099364407121931</v>
      </c>
      <c r="AF101" s="4"/>
      <c r="AG101" s="1">
        <v>4.7309777995062009E-2</v>
      </c>
      <c r="AH101" s="1">
        <v>9.9833695738887993E-2</v>
      </c>
      <c r="AI101" s="1">
        <v>4.8316194925776754E-2</v>
      </c>
      <c r="AJ101" s="1">
        <f>SUM(Table11132[[#This Row],[0 to 5]:[14 to 17]])</f>
        <v>0.19545966865972675</v>
      </c>
      <c r="AK101" s="1">
        <v>0.80454033134027325</v>
      </c>
      <c r="AL101" s="1">
        <v>7.8326647752028689E-2</v>
      </c>
      <c r="AM101" s="1">
        <v>0.25458052665061581</v>
      </c>
      <c r="AN101" s="1">
        <v>0.26757803310948058</v>
      </c>
      <c r="AO101" s="1">
        <v>0.20405512382814817</v>
      </c>
      <c r="AP101" s="38">
        <v>42.6</v>
      </c>
      <c r="AR101" s="2">
        <v>39039</v>
      </c>
      <c r="AS101" s="2">
        <v>65471</v>
      </c>
      <c r="AT101" s="2">
        <v>123775</v>
      </c>
      <c r="AU101" s="2">
        <v>130834</v>
      </c>
      <c r="AV101" s="2">
        <f>SUM(Table11132[[#This Row],[Sum of Less than a high school diploma]:[Sum of Bachelor''s degree or higher]])</f>
        <v>359119</v>
      </c>
      <c r="AW101" s="1">
        <f>Table11132[[#This Row],[Sum of Less than a high school diploma]]/Table11132[[#This Row],[Sum]]</f>
        <v>0.10870769856231501</v>
      </c>
      <c r="AX101" s="1">
        <f>Table11132[[#This Row],[Sum of High school diploma only]]/Table11132[[#This Row],[Sum]]</f>
        <v>0.18231004207518955</v>
      </c>
      <c r="AY101" s="1">
        <f>Table11132[[#This Row],[Sum of Some college or associate''s degree]]/Table11132[[#This Row],[Sum]]</f>
        <v>0.34466291117985959</v>
      </c>
      <c r="AZ101" s="1">
        <f>Table11132[[#This Row],[Sum of Bachelor''s degree or higher]]/Table11132[[#This Row],[Sum]]</f>
        <v>0.36431934818263584</v>
      </c>
      <c r="BA10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2.9645939089828159</v>
      </c>
      <c r="BB101" s="4"/>
      <c r="BC101" s="2">
        <v>248048</v>
      </c>
      <c r="BD101" s="8">
        <v>0.50739777810961351</v>
      </c>
      <c r="BE101">
        <v>4.8</v>
      </c>
      <c r="BF101" s="7">
        <v>84.7</v>
      </c>
      <c r="BG101" s="4">
        <v>74.2</v>
      </c>
      <c r="BH101" s="4">
        <v>10.4</v>
      </c>
      <c r="BI101" s="4">
        <v>1.07</v>
      </c>
      <c r="BJ101" s="4">
        <v>1.6</v>
      </c>
      <c r="BK101" s="4">
        <v>2.5</v>
      </c>
      <c r="BL101" s="4">
        <v>0.7</v>
      </c>
      <c r="BM101" s="4">
        <v>1.5</v>
      </c>
      <c r="BN101" s="7">
        <v>9.1</v>
      </c>
      <c r="BO101" s="7">
        <v>25.6</v>
      </c>
      <c r="BP101" s="4"/>
      <c r="BQ101" s="2">
        <v>26611361</v>
      </c>
      <c r="BR101" s="4">
        <v>54.435211910085236</v>
      </c>
      <c r="BS101" s="2">
        <v>71386</v>
      </c>
      <c r="BT101" s="4">
        <v>109.84099999999999</v>
      </c>
      <c r="BU101" s="4"/>
      <c r="BV101" s="4">
        <v>72.400000000000006</v>
      </c>
      <c r="BW101" s="4">
        <v>45.6</v>
      </c>
      <c r="BX101" s="4">
        <v>59</v>
      </c>
      <c r="BY101" s="4">
        <v>31.53</v>
      </c>
      <c r="BZ101" s="4">
        <v>0</v>
      </c>
      <c r="CA101" s="4">
        <v>18692.919999999998</v>
      </c>
      <c r="CB101" s="4"/>
      <c r="CC101" s="14">
        <v>20</v>
      </c>
      <c r="CD101" s="32">
        <v>16</v>
      </c>
      <c r="CE101" s="4"/>
      <c r="CF101" s="2">
        <v>295</v>
      </c>
      <c r="CG101" s="2">
        <v>178047</v>
      </c>
      <c r="CH101" s="4">
        <v>60.344104585538275</v>
      </c>
      <c r="CI101" s="8">
        <v>0.36420633183529943</v>
      </c>
      <c r="CJ101" s="8"/>
      <c r="CK101" s="3">
        <v>37.443157532593602</v>
      </c>
      <c r="CL101" s="3">
        <v>0</v>
      </c>
      <c r="CM101" s="3">
        <v>2.3473174539367401</v>
      </c>
      <c r="CN101" s="28">
        <v>0</v>
      </c>
      <c r="CO101" s="28">
        <v>61.575787008331602</v>
      </c>
      <c r="CP101" s="28">
        <v>30.081133692069304</v>
      </c>
      <c r="CQ101" s="28">
        <v>2.3880184742687898</v>
      </c>
      <c r="CR101" s="28">
        <v>5.6239782577034996</v>
      </c>
      <c r="CS101" s="28">
        <v>0</v>
      </c>
      <c r="CT101" s="28">
        <v>0</v>
      </c>
      <c r="CU101" s="28">
        <v>22.394392039257401</v>
      </c>
      <c r="CV101" s="28">
        <v>6.0294719909649999</v>
      </c>
      <c r="CW101" s="28">
        <v>25.565179283966899</v>
      </c>
      <c r="CX101" s="28">
        <v>4.3669695908989192</v>
      </c>
      <c r="CY101" s="28">
        <v>6.25100715624174</v>
      </c>
      <c r="CZ101" s="28">
        <v>7.88100332180856</v>
      </c>
      <c r="DA101" s="28">
        <v>0</v>
      </c>
      <c r="DB101" s="28">
        <v>36.220912731522702</v>
      </c>
      <c r="DC101" s="28">
        <v>61.575787008331602</v>
      </c>
      <c r="DD101" s="28"/>
      <c r="DE101" s="3"/>
      <c r="DF101" s="3"/>
      <c r="DG101" s="35"/>
      <c r="DH101" s="3"/>
      <c r="DI101" s="3"/>
      <c r="DJ101" s="1"/>
      <c r="DK101" s="28"/>
      <c r="DL101" t="s">
        <v>296</v>
      </c>
      <c r="DM101">
        <v>8</v>
      </c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</row>
    <row r="102" spans="1:151" x14ac:dyDescent="0.3">
      <c r="A102" t="s">
        <v>128</v>
      </c>
      <c r="B102" t="s">
        <v>428</v>
      </c>
      <c r="C102" t="s">
        <v>11</v>
      </c>
      <c r="D102" s="2"/>
      <c r="E102" s="2"/>
      <c r="F102" s="2"/>
      <c r="H102" s="2">
        <v>567559</v>
      </c>
      <c r="I102" s="12">
        <v>7.0000000000000001E-3</v>
      </c>
      <c r="K102" s="2">
        <v>131568</v>
      </c>
      <c r="L102" s="2">
        <v>149199</v>
      </c>
      <c r="M102" s="2">
        <f>Table11132[[#This Row],[Sum of Biden]]+Table11132[[#This Row],[Sum of Trump]]</f>
        <v>280767</v>
      </c>
      <c r="N102" s="2">
        <v>283589</v>
      </c>
      <c r="O102" s="1">
        <f>Table11132[[#This Row],[Total with Other]]/Table11132[[#This Row],[Sum of Population]]</f>
        <v>0.49966435207617182</v>
      </c>
      <c r="P102" s="1">
        <f>Table11132[[#This Row],[Total with Other]]/(Table11132[[#This Row],[18+]]*Table11132[[#This Row],[Sum of Population]])</f>
        <v>0.62759812687003169</v>
      </c>
      <c r="Q102" s="1">
        <f>Table11132[[#This Row],[Sum of Biden]]/Table11132[[#This Row],[2 Party Vote]]</f>
        <v>0.46860207930419173</v>
      </c>
      <c r="R102" s="1">
        <f>Table11132[[#This Row],[Sum of Trump]]/Table11132[[#This Row],[2 Party Vote]]</f>
        <v>0.53139792069580827</v>
      </c>
      <c r="S102" s="1">
        <f>Table11132[[#This Row],[Trump %]]-Table11132[[#This Row],[Biden %]]</f>
        <v>6.2795841391616536E-2</v>
      </c>
      <c r="T102" s="1">
        <v>1.1599999999999999E-2</v>
      </c>
      <c r="V102" s="1">
        <v>0.792326436546685</v>
      </c>
      <c r="W102" s="1">
        <v>0.11583993910765224</v>
      </c>
      <c r="X102" s="1">
        <v>3.8163433228968265E-2</v>
      </c>
      <c r="Y102" s="1">
        <v>1.9094050133994879E-2</v>
      </c>
      <c r="Z102" s="1">
        <v>1.0624446092829115E-3</v>
      </c>
      <c r="AA102" s="1">
        <v>1.6914541043310034E-4</v>
      </c>
      <c r="AB102" s="1">
        <v>3.2648588076305725E-3</v>
      </c>
      <c r="AC102" s="1">
        <v>3.0079692155353013E-2</v>
      </c>
      <c r="AD10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1.3223996253422681</v>
      </c>
      <c r="AE10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1.3203545398526022</v>
      </c>
      <c r="AF102" s="4"/>
      <c r="AG102" s="1">
        <v>5.2234217059371799E-2</v>
      </c>
      <c r="AH102" s="1">
        <v>0.102785789671206</v>
      </c>
      <c r="AI102" s="1">
        <v>4.8826641811688297E-2</v>
      </c>
      <c r="AJ102" s="1">
        <f>SUM(Table11132[[#This Row],[0 to 5]:[14 to 17]])</f>
        <v>0.20384664854226611</v>
      </c>
      <c r="AK102" s="1">
        <v>0.79615335145773392</v>
      </c>
      <c r="AL102" s="1">
        <v>8.5110094280946999E-2</v>
      </c>
      <c r="AM102" s="1">
        <v>0.24097935192640765</v>
      </c>
      <c r="AN102" s="1">
        <v>0.27069961008459031</v>
      </c>
      <c r="AO102" s="1">
        <v>0.19936429516578894</v>
      </c>
      <c r="AP102" s="38">
        <v>42.3</v>
      </c>
      <c r="AR102" s="2">
        <v>36403</v>
      </c>
      <c r="AS102" s="2">
        <v>151583</v>
      </c>
      <c r="AT102" s="2">
        <v>107257</v>
      </c>
      <c r="AU102" s="2">
        <v>100233</v>
      </c>
      <c r="AV102" s="2">
        <f>SUM(Table11132[[#This Row],[Sum of Less than a high school diploma]:[Sum of Bachelor''s degree or higher]])</f>
        <v>395476</v>
      </c>
      <c r="AW102" s="1">
        <f>Table11132[[#This Row],[Sum of Less than a high school diploma]]/Table11132[[#This Row],[Sum]]</f>
        <v>9.2048569318997867E-2</v>
      </c>
      <c r="AX102" s="1">
        <f>Table11132[[#This Row],[Sum of High school diploma only]]/Table11132[[#This Row],[Sum]]</f>
        <v>0.38329253861169832</v>
      </c>
      <c r="AY102" s="1">
        <f>Table11132[[#This Row],[Sum of Some college or associate''s degree]]/Table11132[[#This Row],[Sum]]</f>
        <v>0.27120988378561534</v>
      </c>
      <c r="AZ102" s="1">
        <f>Table11132[[#This Row],[Sum of Bachelor''s degree or higher]]/Table11132[[#This Row],[Sum]]</f>
        <v>0.25344900828368849</v>
      </c>
      <c r="BA10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2.6860593310339942</v>
      </c>
      <c r="BB102" s="4"/>
      <c r="BC102" s="2">
        <v>257566</v>
      </c>
      <c r="BD102" s="8">
        <v>0.45381361232929085</v>
      </c>
      <c r="BE102" s="7">
        <v>4</v>
      </c>
      <c r="BF102" s="7">
        <v>22.8</v>
      </c>
      <c r="BG102" s="4">
        <v>89.7</v>
      </c>
      <c r="BH102" s="4">
        <v>79.400000000000006</v>
      </c>
      <c r="BI102" s="4">
        <v>10.3</v>
      </c>
      <c r="BJ102" s="4">
        <v>0.9</v>
      </c>
      <c r="BK102" s="4">
        <v>2.9</v>
      </c>
      <c r="BL102" s="4">
        <v>0.2</v>
      </c>
      <c r="BM102" s="4">
        <v>0.8</v>
      </c>
      <c r="BN102" s="7">
        <v>5.5</v>
      </c>
      <c r="BO102" s="7">
        <v>22.8</v>
      </c>
      <c r="BP102" s="4"/>
      <c r="BQ102" s="2">
        <v>23974142</v>
      </c>
      <c r="BR102" s="4">
        <v>42.240792587202385</v>
      </c>
      <c r="BS102" s="2">
        <v>51246</v>
      </c>
      <c r="BT102" s="4">
        <v>93.018000000000001</v>
      </c>
      <c r="BU102" s="4"/>
      <c r="BV102" s="4">
        <v>61</v>
      </c>
      <c r="BW102" s="4">
        <v>41.6</v>
      </c>
      <c r="BX102" s="4">
        <v>51.3</v>
      </c>
      <c r="BY102" s="4">
        <v>38.72</v>
      </c>
      <c r="BZ102" s="4">
        <v>45.1</v>
      </c>
      <c r="CA102" s="4">
        <v>14137.03</v>
      </c>
      <c r="CB102" s="4"/>
      <c r="CC102" s="14">
        <v>202</v>
      </c>
      <c r="CD102" s="32">
        <v>98</v>
      </c>
      <c r="CE102" s="4"/>
      <c r="CF102" s="2">
        <v>606</v>
      </c>
      <c r="CG102" s="2">
        <v>311713</v>
      </c>
      <c r="CH102" s="4">
        <v>106.77304033589459</v>
      </c>
      <c r="CI102" s="8">
        <v>0.54921690960763547</v>
      </c>
      <c r="CJ102" s="8"/>
      <c r="CK102" s="3">
        <v>16.628337011025156</v>
      </c>
      <c r="CL102" s="3">
        <v>0</v>
      </c>
      <c r="CM102" s="3">
        <v>0</v>
      </c>
      <c r="CN102" s="28">
        <v>34.594833794562994</v>
      </c>
      <c r="CO102" s="28">
        <v>0</v>
      </c>
      <c r="CP102" s="28">
        <v>4.180543354691717</v>
      </c>
      <c r="CQ102" s="28">
        <v>5.6887077983650318</v>
      </c>
      <c r="CR102" s="28">
        <v>10.121474903508462</v>
      </c>
      <c r="CS102" s="28">
        <v>4.2923851654378273</v>
      </c>
      <c r="CT102" s="28">
        <v>14.924365823277416</v>
      </c>
      <c r="CU102" s="28">
        <v>16.661086772268039</v>
      </c>
      <c r="CV102" s="28">
        <v>23.303877281888781</v>
      </c>
      <c r="CW102" s="28">
        <v>26.68251297168916</v>
      </c>
      <c r="CX102" s="28">
        <v>14.49155310772894</v>
      </c>
      <c r="CY102" s="28">
        <v>22.630323057509528</v>
      </c>
      <c r="CZ102" s="28">
        <v>0</v>
      </c>
      <c r="DA102" s="28">
        <v>0</v>
      </c>
      <c r="DB102" s="28">
        <v>3.181256110285914</v>
      </c>
      <c r="DC102" s="28">
        <v>0</v>
      </c>
      <c r="DD102" s="28"/>
      <c r="DE102" s="3"/>
      <c r="DF102" s="3"/>
      <c r="DG102" s="35"/>
      <c r="DH102" s="3"/>
      <c r="DI102" s="3"/>
      <c r="DJ102" s="1"/>
      <c r="DK102" s="28"/>
      <c r="DL102" t="s">
        <v>298</v>
      </c>
      <c r="DM102">
        <v>109</v>
      </c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</row>
    <row r="103" spans="1:151" x14ac:dyDescent="0.3">
      <c r="A103" t="s">
        <v>120</v>
      </c>
      <c r="B103" t="s">
        <v>429</v>
      </c>
      <c r="C103" t="s">
        <v>25</v>
      </c>
      <c r="D103" s="2"/>
      <c r="E103" s="2"/>
      <c r="F103" s="2"/>
      <c r="H103" s="2">
        <v>4018762</v>
      </c>
      <c r="I103" s="12">
        <v>0.16830000000000001</v>
      </c>
      <c r="K103" s="2">
        <v>1413544</v>
      </c>
      <c r="L103" s="2">
        <v>633325</v>
      </c>
      <c r="M103" s="2">
        <f>Table11132[[#This Row],[Sum of Biden]]+Table11132[[#This Row],[Sum of Trump]]</f>
        <v>2046869</v>
      </c>
      <c r="N103" s="2">
        <v>2113384</v>
      </c>
      <c r="O103" s="1">
        <f>Table11132[[#This Row],[Total with Other]]/Table11132[[#This Row],[Sum of Population]]</f>
        <v>0.52587936284855885</v>
      </c>
      <c r="P103" s="1">
        <f>Table11132[[#This Row],[Total with Other]]/(Table11132[[#This Row],[18+]]*Table11132[[#This Row],[Sum of Population]])</f>
        <v>0.66884426165952737</v>
      </c>
      <c r="Q103" s="1">
        <f>Table11132[[#This Row],[Sum of Biden]]/Table11132[[#This Row],[2 Party Vote]]</f>
        <v>0.69058840599960236</v>
      </c>
      <c r="R103" s="1">
        <f>Table11132[[#This Row],[Sum of Trump]]/Table11132[[#This Row],[2 Party Vote]]</f>
        <v>0.30941159400039769</v>
      </c>
      <c r="S103" s="1">
        <f>Table11132[[#This Row],[Trump %]]-Table11132[[#This Row],[Biden %]]</f>
        <v>-0.38117681199920467</v>
      </c>
      <c r="T103" s="1">
        <v>0.192</v>
      </c>
      <c r="V103" s="1">
        <v>0.57948641895190611</v>
      </c>
      <c r="W103" s="1">
        <v>0.11209322672006951</v>
      </c>
      <c r="X103" s="1">
        <v>5.9541221898684223E-2</v>
      </c>
      <c r="Y103" s="1">
        <v>0.15241235982623505</v>
      </c>
      <c r="Z103" s="1">
        <v>7.3268832540966597E-3</v>
      </c>
      <c r="AA103" s="1">
        <v>1.0558475470804194E-2</v>
      </c>
      <c r="AB103" s="1">
        <v>5.9478516020605348E-3</v>
      </c>
      <c r="AC103" s="1">
        <v>7.2633562276143745E-2</v>
      </c>
      <c r="AD10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1.528381272021861</v>
      </c>
      <c r="AE10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1.5401182375835345</v>
      </c>
      <c r="AF103" s="4"/>
      <c r="AG103" s="1">
        <v>5.8543402172111708E-2</v>
      </c>
      <c r="AH103" s="1">
        <v>0.10892409154859133</v>
      </c>
      <c r="AI103" s="1">
        <v>4.6281665846347707E-2</v>
      </c>
      <c r="AJ103" s="1">
        <f>SUM(Table11132[[#This Row],[0 to 5]:[14 to 17]])</f>
        <v>0.21374915956705073</v>
      </c>
      <c r="AK103" s="1">
        <v>0.78625084043294924</v>
      </c>
      <c r="AL103" s="1">
        <v>8.0477271358692051E-2</v>
      </c>
      <c r="AM103" s="1">
        <v>0.32031779936209209</v>
      </c>
      <c r="AN103" s="1">
        <v>0.25002600303277478</v>
      </c>
      <c r="AO103" s="1">
        <v>0.13542976667939033</v>
      </c>
      <c r="AP103" s="38">
        <v>37.200000000000003</v>
      </c>
      <c r="AR103" s="2">
        <v>196213</v>
      </c>
      <c r="AS103" s="2">
        <v>530211</v>
      </c>
      <c r="AT103" s="2">
        <v>832235</v>
      </c>
      <c r="AU103" s="2">
        <v>1203814</v>
      </c>
      <c r="AV103" s="2">
        <f>SUM(Table11132[[#This Row],[Sum of Less than a high school diploma]:[Sum of Bachelor''s degree or higher]])</f>
        <v>2762473</v>
      </c>
      <c r="AW103" s="1">
        <f>Table11132[[#This Row],[Sum of Less than a high school diploma]]/Table11132[[#This Row],[Sum]]</f>
        <v>7.1028024527298547E-2</v>
      </c>
      <c r="AX103" s="1">
        <f>Table11132[[#This Row],[Sum of High school diploma only]]/Table11132[[#This Row],[Sum]]</f>
        <v>0.1919334596211438</v>
      </c>
      <c r="AY103" s="1">
        <f>Table11132[[#This Row],[Sum of Some college or associate''s degree]]/Table11132[[#This Row],[Sum]]</f>
        <v>0.30126448294698266</v>
      </c>
      <c r="AZ103" s="1">
        <f>Table11132[[#This Row],[Sum of Bachelor''s degree or higher]]/Table11132[[#This Row],[Sum]]</f>
        <v>0.435774032904575</v>
      </c>
      <c r="BA10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3.101784524228834</v>
      </c>
      <c r="BB103" s="4"/>
      <c r="BC103" s="2">
        <v>2038741</v>
      </c>
      <c r="BD103" s="8">
        <v>0.50730573246188748</v>
      </c>
      <c r="BE103" s="7">
        <v>14.1</v>
      </c>
      <c r="BF103" s="7">
        <v>31</v>
      </c>
      <c r="BG103" s="4">
        <v>74.7</v>
      </c>
      <c r="BH103" s="4">
        <v>64.900000000000006</v>
      </c>
      <c r="BI103" s="4">
        <v>9.8000000000000007</v>
      </c>
      <c r="BJ103" s="4">
        <v>9.1</v>
      </c>
      <c r="BK103" s="4">
        <v>4</v>
      </c>
      <c r="BL103" s="4">
        <v>1</v>
      </c>
      <c r="BM103" s="4">
        <v>1.2</v>
      </c>
      <c r="BN103" s="7">
        <v>10.1</v>
      </c>
      <c r="BO103" s="7">
        <v>31</v>
      </c>
      <c r="BP103" s="4"/>
      <c r="BQ103" s="2">
        <v>378145809</v>
      </c>
      <c r="BR103" s="4">
        <v>94.09509918726215</v>
      </c>
      <c r="BS103" s="2">
        <v>80420</v>
      </c>
      <c r="BT103" s="4">
        <v>111.95099999999999</v>
      </c>
      <c r="BU103" s="4"/>
      <c r="BV103" s="4">
        <v>61.3</v>
      </c>
      <c r="BW103" s="4">
        <v>46.1</v>
      </c>
      <c r="BX103" s="4">
        <v>53.7</v>
      </c>
      <c r="BY103" s="4">
        <v>39.340000000000003</v>
      </c>
      <c r="BZ103" s="4">
        <v>6.3</v>
      </c>
      <c r="CA103" s="4">
        <v>14045.95</v>
      </c>
      <c r="CB103" s="4"/>
      <c r="CC103" s="14">
        <v>9</v>
      </c>
      <c r="CD103" s="32">
        <v>8</v>
      </c>
      <c r="CE103" s="4"/>
      <c r="CF103" s="2">
        <v>2649</v>
      </c>
      <c r="CG103" s="2">
        <v>1652487</v>
      </c>
      <c r="CH103" s="4">
        <v>65.915821837670407</v>
      </c>
      <c r="CI103" s="8">
        <v>0.41119304900364839</v>
      </c>
      <c r="CJ103" s="8"/>
      <c r="CK103" s="3">
        <v>25.805094521098869</v>
      </c>
      <c r="CL103" s="3">
        <v>43.801780481443814</v>
      </c>
      <c r="CM103" s="3">
        <v>33.38330852073603</v>
      </c>
      <c r="CN103" s="28">
        <v>0.13581382053577457</v>
      </c>
      <c r="CO103" s="28">
        <v>1.6265747084377598</v>
      </c>
      <c r="CP103" s="28">
        <v>23.325590880487141</v>
      </c>
      <c r="CQ103" s="28">
        <v>3.6544880866222886</v>
      </c>
      <c r="CR103" s="28">
        <v>7.7447063950210859</v>
      </c>
      <c r="CS103" s="28">
        <v>0</v>
      </c>
      <c r="CT103" s="28">
        <v>10.28673147541857</v>
      </c>
      <c r="CU103" s="28">
        <v>20.555621471373232</v>
      </c>
      <c r="CV103" s="28">
        <v>10.57636798388611</v>
      </c>
      <c r="CW103" s="28">
        <v>5.6501173171484398</v>
      </c>
      <c r="CX103" s="28">
        <v>5.142069702342142</v>
      </c>
      <c r="CY103" s="28">
        <v>11.852679376043515</v>
      </c>
      <c r="CZ103" s="28">
        <v>17.660920535694235</v>
      </c>
      <c r="DA103" s="28">
        <v>87.59727822047924</v>
      </c>
      <c r="DB103" s="28">
        <v>2.9228162452509787</v>
      </c>
      <c r="DC103" s="28">
        <v>1.6265747084377598</v>
      </c>
      <c r="DD103" s="28"/>
      <c r="DE103" s="3">
        <v>596.9</v>
      </c>
      <c r="DF103" s="3">
        <v>698.6</v>
      </c>
      <c r="DG103" s="35">
        <v>756.2</v>
      </c>
      <c r="DH103" s="3">
        <v>708.9</v>
      </c>
      <c r="DI103" s="1">
        <v>0.21065855593758276</v>
      </c>
      <c r="DJ103" s="1">
        <v>1.2999999999999999E-2</v>
      </c>
      <c r="DK103" s="28"/>
      <c r="DL103" t="s">
        <v>296</v>
      </c>
      <c r="DM103">
        <v>14</v>
      </c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</row>
    <row r="104" spans="1:151" x14ac:dyDescent="0.3">
      <c r="A104" t="s">
        <v>109</v>
      </c>
      <c r="B104" t="s">
        <v>430</v>
      </c>
      <c r="C104" t="s">
        <v>25</v>
      </c>
      <c r="D104" s="2"/>
      <c r="E104" s="2"/>
      <c r="F104" s="2"/>
      <c r="H104" s="2">
        <v>585784</v>
      </c>
      <c r="I104" s="12">
        <v>0.13800000000000001</v>
      </c>
      <c r="K104" s="2">
        <v>143604</v>
      </c>
      <c r="L104" s="2">
        <v>168384</v>
      </c>
      <c r="M104" s="2">
        <f>Table11132[[#This Row],[Sum of Biden]]+Table11132[[#This Row],[Sum of Trump]]</f>
        <v>311988</v>
      </c>
      <c r="N104" s="2">
        <v>323860</v>
      </c>
      <c r="O104" s="1">
        <f>Table11132[[#This Row],[Total with Other]]/Table11132[[#This Row],[Sum of Population]]</f>
        <v>0.55286590279010694</v>
      </c>
      <c r="P104" s="1">
        <f>Table11132[[#This Row],[Total with Other]]/(Table11132[[#This Row],[18+]]*Table11132[[#This Row],[Sum of Population]])</f>
        <v>0.70918507001850373</v>
      </c>
      <c r="Q104" s="1">
        <f>Table11132[[#This Row],[Sum of Biden]]/Table11132[[#This Row],[2 Party Vote]]</f>
        <v>0.46028693411285049</v>
      </c>
      <c r="R104" s="1">
        <f>Table11132[[#This Row],[Sum of Trump]]/Table11132[[#This Row],[2 Party Vote]]</f>
        <v>0.53971306588714951</v>
      </c>
      <c r="S104" s="1">
        <f>Table11132[[#This Row],[Trump %]]-Table11132[[#This Row],[Biden %]]</f>
        <v>7.9426131774299025E-2</v>
      </c>
      <c r="T104" s="1">
        <v>0.192</v>
      </c>
      <c r="V104" s="1">
        <v>0.80324488207257283</v>
      </c>
      <c r="W104" s="1">
        <v>6.322296273028967E-2</v>
      </c>
      <c r="X104" s="1">
        <v>1.8141499255698346E-2</v>
      </c>
      <c r="Y104" s="1">
        <v>2.1653032517105281E-2</v>
      </c>
      <c r="Z104" s="1">
        <v>1.6081012796525681E-2</v>
      </c>
      <c r="AA104" s="1">
        <v>7.3166901110306871E-3</v>
      </c>
      <c r="AB104" s="1">
        <v>5.0052579107657431E-3</v>
      </c>
      <c r="AC104" s="1">
        <v>6.533466260601177E-2</v>
      </c>
      <c r="AD10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1.2562578945366392</v>
      </c>
      <c r="AE10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1.2743131539999337</v>
      </c>
      <c r="AF104" s="4"/>
      <c r="AG104" s="1">
        <v>5.7396583040847819E-2</v>
      </c>
      <c r="AH104" s="1">
        <v>0.1129699684525354</v>
      </c>
      <c r="AI104" s="1">
        <v>5.0054286221542413E-2</v>
      </c>
      <c r="AJ104" s="1">
        <f>SUM(Table11132[[#This Row],[0 to 5]:[14 to 17]])</f>
        <v>0.22042083771492565</v>
      </c>
      <c r="AK104" s="1">
        <v>0.7795791622850744</v>
      </c>
      <c r="AL104" s="1">
        <v>8.8341436433907378E-2</v>
      </c>
      <c r="AM104" s="1">
        <v>0.27300677382789562</v>
      </c>
      <c r="AN104" s="1">
        <v>0.24803681903227129</v>
      </c>
      <c r="AO104" s="1">
        <v>0.17019413299100009</v>
      </c>
      <c r="AP104" s="38">
        <v>38.4</v>
      </c>
      <c r="AR104" s="2">
        <v>23517</v>
      </c>
      <c r="AS104" s="2">
        <v>91798</v>
      </c>
      <c r="AT104" s="2">
        <v>151329</v>
      </c>
      <c r="AU104" s="2">
        <v>118013</v>
      </c>
      <c r="AV104" s="2">
        <f>SUM(Table11132[[#This Row],[Sum of Less than a high school diploma]:[Sum of Bachelor''s degree or higher]])</f>
        <v>384657</v>
      </c>
      <c r="AW104" s="1">
        <f>Table11132[[#This Row],[Sum of Less than a high school diploma]]/Table11132[[#This Row],[Sum]]</f>
        <v>6.1137584913312379E-2</v>
      </c>
      <c r="AX104" s="1">
        <f>Table11132[[#This Row],[Sum of High school diploma only]]/Table11132[[#This Row],[Sum]]</f>
        <v>0.23864897818056086</v>
      </c>
      <c r="AY104" s="1">
        <f>Table11132[[#This Row],[Sum of Some college or associate''s degree]]/Table11132[[#This Row],[Sum]]</f>
        <v>0.39341283273149846</v>
      </c>
      <c r="AZ104" s="1">
        <f>Table11132[[#This Row],[Sum of Bachelor''s degree or higher]]/Table11132[[#This Row],[Sum]]</f>
        <v>0.30680060417462829</v>
      </c>
      <c r="BA10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2.9458764561674426</v>
      </c>
      <c r="BB104" s="4"/>
      <c r="BC104" s="2">
        <v>253022</v>
      </c>
      <c r="BD104" s="8">
        <v>0.43193736940578781</v>
      </c>
      <c r="BE104" s="7">
        <v>5.4</v>
      </c>
      <c r="BF104" s="7">
        <v>22.5</v>
      </c>
      <c r="BG104" s="4">
        <v>85.6</v>
      </c>
      <c r="BH104" s="4">
        <v>76.2</v>
      </c>
      <c r="BI104" s="4">
        <v>9.4</v>
      </c>
      <c r="BJ104" s="4">
        <v>2.2999999999999998</v>
      </c>
      <c r="BK104" s="4">
        <v>2.7</v>
      </c>
      <c r="BL104" s="4">
        <v>0.4</v>
      </c>
      <c r="BM104" s="4">
        <v>1</v>
      </c>
      <c r="BN104" s="7">
        <v>8</v>
      </c>
      <c r="BO104" s="7">
        <v>22.5</v>
      </c>
      <c r="BP104" s="4"/>
      <c r="BQ104" s="2">
        <v>24269344</v>
      </c>
      <c r="BR104" s="4">
        <v>41.430534121792334</v>
      </c>
      <c r="BS104" s="2">
        <v>49449</v>
      </c>
      <c r="BT104" s="4">
        <v>98.307000000000002</v>
      </c>
      <c r="BU104" s="4"/>
      <c r="BV104" s="4">
        <v>58</v>
      </c>
      <c r="BW104" s="4">
        <v>39.200000000000003</v>
      </c>
      <c r="BX104" s="4">
        <v>48.6</v>
      </c>
      <c r="BY104" s="4">
        <v>16.45</v>
      </c>
      <c r="BZ104" s="4">
        <v>45.4</v>
      </c>
      <c r="CA104" s="4">
        <v>14351.3</v>
      </c>
      <c r="CB104" s="4"/>
      <c r="CC104" s="14">
        <v>123</v>
      </c>
      <c r="CD104" s="32">
        <v>72</v>
      </c>
      <c r="CE104" s="4"/>
      <c r="CF104" s="2">
        <v>520</v>
      </c>
      <c r="CG104" s="2">
        <v>243966</v>
      </c>
      <c r="CH104" s="4">
        <v>88.769922019037736</v>
      </c>
      <c r="CI104" s="8">
        <v>0.41647774606339538</v>
      </c>
      <c r="CJ104" s="8"/>
      <c r="CK104" s="3">
        <v>11.546173248011948</v>
      </c>
      <c r="CL104" s="3">
        <v>12.843785055906343</v>
      </c>
      <c r="CM104" s="3">
        <v>0</v>
      </c>
      <c r="CN104" s="28">
        <v>53.536194363014189</v>
      </c>
      <c r="CO104" s="28">
        <v>5.4599194711627268</v>
      </c>
      <c r="CP104" s="28">
        <v>9.2509386730420875</v>
      </c>
      <c r="CQ104" s="28">
        <v>6.007356270785742</v>
      </c>
      <c r="CR104" s="28">
        <v>0</v>
      </c>
      <c r="CS104" s="28">
        <v>0</v>
      </c>
      <c r="CT104" s="28">
        <v>22.058911135044298</v>
      </c>
      <c r="CU104" s="28">
        <v>12.131479499672695</v>
      </c>
      <c r="CV104" s="28">
        <v>8.6097779009029463</v>
      </c>
      <c r="CW104" s="28">
        <v>8.2188441692896621</v>
      </c>
      <c r="CX104" s="28">
        <v>9.8470250419670542</v>
      </c>
      <c r="CY104" s="28">
        <v>11.751582871448708</v>
      </c>
      <c r="CZ104" s="28">
        <v>0</v>
      </c>
      <c r="DA104" s="28">
        <v>0</v>
      </c>
      <c r="DB104" s="28">
        <v>13.926041258227206</v>
      </c>
      <c r="DC104" s="28">
        <v>5.4599194711627268</v>
      </c>
      <c r="DD104" s="28"/>
      <c r="DE104" s="3">
        <v>307.39999999999998</v>
      </c>
      <c r="DF104" s="3">
        <v>382.1</v>
      </c>
      <c r="DG104" s="35">
        <v>423.9</v>
      </c>
      <c r="DH104" s="3">
        <v>389.4</v>
      </c>
      <c r="DI104" s="1">
        <v>0.27482896909648502</v>
      </c>
      <c r="DJ104" s="1">
        <v>1E-3</v>
      </c>
      <c r="DK104" s="28"/>
      <c r="DL104" t="s">
        <v>298</v>
      </c>
      <c r="DM104">
        <v>74</v>
      </c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</row>
    <row r="105" spans="1:151" x14ac:dyDescent="0.3">
      <c r="A105" t="s">
        <v>67</v>
      </c>
      <c r="B105" t="s">
        <v>431</v>
      </c>
      <c r="C105" t="s">
        <v>22</v>
      </c>
      <c r="D105" s="2"/>
      <c r="E105" s="2"/>
      <c r="F105" s="2"/>
      <c r="H105" s="2">
        <v>699162</v>
      </c>
      <c r="I105" s="12">
        <v>8.9999999999999993E-3</v>
      </c>
      <c r="K105" s="2">
        <v>219340</v>
      </c>
      <c r="L105" s="2">
        <v>120800</v>
      </c>
      <c r="M105" s="2">
        <f>Table11132[[#This Row],[Sum of Biden]]+Table11132[[#This Row],[Sum of Trump]]</f>
        <v>340140</v>
      </c>
      <c r="N105" s="2">
        <v>348489</v>
      </c>
      <c r="O105" s="1">
        <f>Table11132[[#This Row],[Total with Other]]/Table11132[[#This Row],[Sum of Population]]</f>
        <v>0.49843813021874761</v>
      </c>
      <c r="P105" s="1">
        <f>Table11132[[#This Row],[Total with Other]]/(Table11132[[#This Row],[18+]]*Table11132[[#This Row],[Sum of Population]])</f>
        <v>0.61862318711945041</v>
      </c>
      <c r="Q105" s="1">
        <f>Table11132[[#This Row],[Sum of Biden]]/Table11132[[#This Row],[2 Party Vote]]</f>
        <v>0.64485211971541134</v>
      </c>
      <c r="R105" s="1">
        <f>Table11132[[#This Row],[Sum of Trump]]/Table11132[[#This Row],[2 Party Vote]]</f>
        <v>0.35514788028458871</v>
      </c>
      <c r="S105" s="1">
        <f>Table11132[[#This Row],[Trump %]]-Table11132[[#This Row],[Biden %]]</f>
        <v>-0.28970423943082263</v>
      </c>
      <c r="T105" s="1">
        <v>0.33460000000000001</v>
      </c>
      <c r="V105" s="1">
        <v>0.66866620325475357</v>
      </c>
      <c r="W105" s="1">
        <v>0.19528092201807307</v>
      </c>
      <c r="X105" s="1">
        <v>5.9086449206335587E-2</v>
      </c>
      <c r="Y105" s="1">
        <v>3.4378298591742684E-2</v>
      </c>
      <c r="Z105" s="1">
        <v>1.4088294272285966E-3</v>
      </c>
      <c r="AA105" s="1">
        <v>3.3611666537941136E-4</v>
      </c>
      <c r="AB105" s="1">
        <v>4.3337595578707084E-3</v>
      </c>
      <c r="AC105" s="1">
        <v>3.6509421278616401E-2</v>
      </c>
      <c r="AD10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1.4674858448371557</v>
      </c>
      <c r="AE10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1.4648761521252198</v>
      </c>
      <c r="AF105" s="4"/>
      <c r="AG105" s="1">
        <v>4.7170755847714838E-2</v>
      </c>
      <c r="AH105" s="1">
        <v>9.8646665579651072E-2</v>
      </c>
      <c r="AI105" s="1">
        <v>4.8460871729298791E-2</v>
      </c>
      <c r="AJ105" s="1">
        <f>SUM(Table11132[[#This Row],[0 to 5]:[14 to 17]])</f>
        <v>0.19427829315666473</v>
      </c>
      <c r="AK105" s="1">
        <v>0.80572170684333533</v>
      </c>
      <c r="AL105" s="1">
        <v>0.12674458852168738</v>
      </c>
      <c r="AM105" s="1">
        <v>0.24023330787428379</v>
      </c>
      <c r="AN105" s="1">
        <v>0.25897288468194779</v>
      </c>
      <c r="AO105" s="1">
        <v>0.17977092576541631</v>
      </c>
      <c r="AP105" s="38">
        <v>39.5</v>
      </c>
      <c r="AR105" s="2">
        <v>53695</v>
      </c>
      <c r="AS105" s="2">
        <v>133315</v>
      </c>
      <c r="AT105" s="2">
        <v>128216</v>
      </c>
      <c r="AU105" s="2">
        <v>156841</v>
      </c>
      <c r="AV105" s="2">
        <f>SUM(Table11132[[#This Row],[Sum of Less than a high school diploma]:[Sum of Bachelor''s degree or higher]])</f>
        <v>472067</v>
      </c>
      <c r="AW105" s="1">
        <f>Table11132[[#This Row],[Sum of Less than a high school diploma]]/Table11132[[#This Row],[Sum]]</f>
        <v>0.11374444729243942</v>
      </c>
      <c r="AX105" s="1">
        <f>Table11132[[#This Row],[Sum of High school diploma only]]/Table11132[[#This Row],[Sum]]</f>
        <v>0.28240694647158138</v>
      </c>
      <c r="AY105" s="1">
        <f>Table11132[[#This Row],[Sum of Some college or associate''s degree]]/Table11132[[#This Row],[Sum]]</f>
        <v>0.27160551362412538</v>
      </c>
      <c r="AZ105" s="1">
        <f>Table11132[[#This Row],[Sum of Bachelor''s degree or higher]]/Table11132[[#This Row],[Sum]]</f>
        <v>0.33224309261185381</v>
      </c>
      <c r="BA10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2.8223472515553936</v>
      </c>
      <c r="BB105" s="4"/>
      <c r="BC105" s="2">
        <v>328928</v>
      </c>
      <c r="BD105" s="8">
        <v>0.4704603511060384</v>
      </c>
      <c r="BE105" s="7">
        <v>6.8000000000000007</v>
      </c>
      <c r="BF105" s="7">
        <v>23.3</v>
      </c>
      <c r="BG105" s="4">
        <v>85.3</v>
      </c>
      <c r="BH105" s="4">
        <v>77.8</v>
      </c>
      <c r="BI105" s="4">
        <v>7.5</v>
      </c>
      <c r="BJ105" s="4">
        <v>2.1</v>
      </c>
      <c r="BK105" s="4">
        <v>4.2</v>
      </c>
      <c r="BL105" s="4">
        <v>0.5</v>
      </c>
      <c r="BM105" s="4">
        <v>1</v>
      </c>
      <c r="BN105" s="7">
        <v>7</v>
      </c>
      <c r="BO105" s="7">
        <v>23.3</v>
      </c>
      <c r="BP105" s="4"/>
      <c r="BQ105" s="2">
        <v>28961332</v>
      </c>
      <c r="BR105" s="4">
        <v>41.422920582068251</v>
      </c>
      <c r="BS105" s="2">
        <v>57843</v>
      </c>
      <c r="BT105" s="4">
        <v>97.942999999999998</v>
      </c>
      <c r="BU105" s="4"/>
      <c r="BV105" s="4">
        <v>59.3</v>
      </c>
      <c r="BW105" s="4">
        <v>37.1</v>
      </c>
      <c r="BX105" s="4">
        <v>48.2</v>
      </c>
      <c r="BY105" s="4">
        <v>46.59</v>
      </c>
      <c r="BZ105" s="4">
        <v>36.5</v>
      </c>
      <c r="CA105" s="4">
        <v>14495.76</v>
      </c>
      <c r="CB105" s="4"/>
      <c r="CC105" s="14">
        <v>131</v>
      </c>
      <c r="CD105" s="32">
        <v>75</v>
      </c>
      <c r="CE105" s="4"/>
      <c r="CF105" s="2">
        <v>522</v>
      </c>
      <c r="CG105" s="2">
        <v>275324</v>
      </c>
      <c r="CH105" s="4">
        <v>74.660808224703288</v>
      </c>
      <c r="CI105" s="8">
        <v>0.39379142459115341</v>
      </c>
      <c r="CJ105" s="8"/>
      <c r="CK105" s="3">
        <v>12.371275780079676</v>
      </c>
      <c r="CL105" s="3">
        <v>0</v>
      </c>
      <c r="CM105" s="3">
        <v>0</v>
      </c>
      <c r="CN105" s="28">
        <v>17.967110220839</v>
      </c>
      <c r="CO105" s="28">
        <v>15.92925416199159</v>
      </c>
      <c r="CP105" s="28">
        <v>6.7039504911309837</v>
      </c>
      <c r="CQ105" s="28">
        <v>7.6884188050041464</v>
      </c>
      <c r="CR105" s="28">
        <v>7.7535751139624578</v>
      </c>
      <c r="CS105" s="28">
        <v>9.0302955240742087</v>
      </c>
      <c r="CT105" s="28">
        <v>19.980120670387535</v>
      </c>
      <c r="CU105" s="28">
        <v>14.109234575084237</v>
      </c>
      <c r="CV105" s="28">
        <v>19.144347574946202</v>
      </c>
      <c r="CW105" s="28">
        <v>13.647379868659849</v>
      </c>
      <c r="CX105" s="28">
        <v>12.914084729673643</v>
      </c>
      <c r="CY105" s="28">
        <v>21.358755078070644</v>
      </c>
      <c r="CZ105" s="28">
        <v>0</v>
      </c>
      <c r="DA105" s="28">
        <v>0</v>
      </c>
      <c r="DB105" s="28">
        <v>5.3694264250983039</v>
      </c>
      <c r="DC105" s="28">
        <v>15.92925416199159</v>
      </c>
      <c r="DD105" s="28"/>
      <c r="DE105" s="3">
        <v>249</v>
      </c>
      <c r="DF105" s="3">
        <v>287.5</v>
      </c>
      <c r="DG105" s="35">
        <v>318.10000000000002</v>
      </c>
      <c r="DH105" s="3">
        <v>318.60000000000002</v>
      </c>
      <c r="DI105" s="1">
        <v>0.2172272870166615</v>
      </c>
      <c r="DJ105" s="1">
        <v>9.6000000000000002E-2</v>
      </c>
      <c r="DK105" s="28"/>
      <c r="DL105" t="s">
        <v>297</v>
      </c>
      <c r="DM105">
        <v>43</v>
      </c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</row>
    <row r="106" spans="1:151" x14ac:dyDescent="0.3">
      <c r="A106" t="s">
        <v>87</v>
      </c>
      <c r="B106" t="s">
        <v>431</v>
      </c>
      <c r="C106" t="s">
        <v>28</v>
      </c>
      <c r="E106" s="2"/>
      <c r="F106" s="2"/>
      <c r="H106" s="2">
        <v>475432</v>
      </c>
      <c r="I106" s="12">
        <v>8.8700000000000001E-2</v>
      </c>
      <c r="K106" s="2">
        <v>74037</v>
      </c>
      <c r="L106" s="2">
        <v>151899</v>
      </c>
      <c r="M106" s="2">
        <f>Table11132[[#This Row],[Sum of Biden]]+Table11132[[#This Row],[Sum of Trump]]</f>
        <v>225936</v>
      </c>
      <c r="N106" s="2">
        <v>230586</v>
      </c>
      <c r="O106" s="1">
        <f>Table11132[[#This Row],[Total with Other]]/Table11132[[#This Row],[Sum of Population]]</f>
        <v>0.48500311295831999</v>
      </c>
      <c r="P106" s="1">
        <f>Table11132[[#This Row],[Total with Other]]/(Table11132[[#This Row],[18+]]*Table11132[[#This Row],[Sum of Population]])</f>
        <v>0.62644599359932185</v>
      </c>
      <c r="Q106" s="1">
        <f>Table11132[[#This Row],[Sum of Biden]]/Table11132[[#This Row],[2 Party Vote]]</f>
        <v>0.32769014234119398</v>
      </c>
      <c r="R106" s="1">
        <f>Table11132[[#This Row],[Sum of Trump]]/Table11132[[#This Row],[2 Party Vote]]</f>
        <v>0.67230985765880602</v>
      </c>
      <c r="S106" s="1">
        <f>Table11132[[#This Row],[Trump %]]-Table11132[[#This Row],[Biden %]]</f>
        <v>0.34461971531761204</v>
      </c>
      <c r="T106" s="1">
        <v>-0.15390000000000001</v>
      </c>
      <c r="V106" s="1">
        <v>0.85296950983526565</v>
      </c>
      <c r="W106" s="1">
        <v>4.0605175924212082E-2</v>
      </c>
      <c r="X106" s="1">
        <v>2.3271466792306787E-2</v>
      </c>
      <c r="Y106" s="1">
        <v>1.4940096585841929E-2</v>
      </c>
      <c r="Z106" s="1">
        <v>5.7379393898601694E-3</v>
      </c>
      <c r="AA106" s="1">
        <v>9.9067795184169349E-4</v>
      </c>
      <c r="AB106" s="1">
        <v>3.2202291810395599E-3</v>
      </c>
      <c r="AC106" s="1">
        <v>5.8264904339632169E-2</v>
      </c>
      <c r="AD10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1.2018094882116468</v>
      </c>
      <c r="AE10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1.2052736011050846</v>
      </c>
      <c r="AF106" s="4"/>
      <c r="AG106" s="1">
        <v>6.0568072826397888E-2</v>
      </c>
      <c r="AH106" s="1">
        <v>0.11415933298557943</v>
      </c>
      <c r="AI106" s="1">
        <v>5.1058826498847361E-2</v>
      </c>
      <c r="AJ106" s="1">
        <f>SUM(Table11132[[#This Row],[0 to 5]:[14 to 17]])</f>
        <v>0.22578623231082467</v>
      </c>
      <c r="AK106" s="1">
        <v>0.77421376768917527</v>
      </c>
      <c r="AL106" s="1">
        <v>0.11440752831109391</v>
      </c>
      <c r="AM106" s="1">
        <v>0.25525837554056102</v>
      </c>
      <c r="AN106" s="1">
        <v>0.23859353177741507</v>
      </c>
      <c r="AO106" s="1">
        <v>0.16595433206010535</v>
      </c>
      <c r="AP106" s="38">
        <v>37.200000000000003</v>
      </c>
      <c r="AR106" s="2">
        <v>25851</v>
      </c>
      <c r="AS106" s="2">
        <v>93327</v>
      </c>
      <c r="AT106" s="2">
        <v>100164</v>
      </c>
      <c r="AU106" s="2">
        <v>88289</v>
      </c>
      <c r="AV106" s="2">
        <f>SUM(Table11132[[#This Row],[Sum of Less than a high school diploma]:[Sum of Bachelor''s degree or higher]])</f>
        <v>307631</v>
      </c>
      <c r="AW106" s="1">
        <f>Table11132[[#This Row],[Sum of Less than a high school diploma]]/Table11132[[#This Row],[Sum]]</f>
        <v>8.403249347432476E-2</v>
      </c>
      <c r="AX106" s="1">
        <f>Table11132[[#This Row],[Sum of High school diploma only]]/Table11132[[#This Row],[Sum]]</f>
        <v>0.3033731971095241</v>
      </c>
      <c r="AY106" s="1">
        <f>Table11132[[#This Row],[Sum of Some college or associate''s degree]]/Table11132[[#This Row],[Sum]]</f>
        <v>0.32559787537666879</v>
      </c>
      <c r="AZ106" s="1">
        <f>Table11132[[#This Row],[Sum of Bachelor''s degree or higher]]/Table11132[[#This Row],[Sum]]</f>
        <v>0.28699643403948238</v>
      </c>
      <c r="BA10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2.8155582499813088</v>
      </c>
      <c r="BB106" s="4"/>
      <c r="BC106" s="2">
        <v>215672</v>
      </c>
      <c r="BD106" s="8">
        <v>0.45363374783354926</v>
      </c>
      <c r="BE106">
        <v>2.6999999999999997</v>
      </c>
      <c r="BF106" s="7">
        <v>91</v>
      </c>
      <c r="BG106" s="4">
        <v>81.900000000000006</v>
      </c>
      <c r="BH106" s="4">
        <v>9.1999999999999993</v>
      </c>
      <c r="BI106" s="4">
        <v>1.06</v>
      </c>
      <c r="BJ106" s="4">
        <v>0.6</v>
      </c>
      <c r="BK106" s="4">
        <v>1.8</v>
      </c>
      <c r="BL106" s="4">
        <v>0.3</v>
      </c>
      <c r="BM106" s="4">
        <v>0.9</v>
      </c>
      <c r="BN106" s="7">
        <v>5.4</v>
      </c>
      <c r="BO106" s="7">
        <v>22.1</v>
      </c>
      <c r="BP106" s="4"/>
      <c r="BQ106" s="2">
        <v>18224921</v>
      </c>
      <c r="BR106" s="4">
        <v>38.333391526022652</v>
      </c>
      <c r="BS106" s="2">
        <v>44565</v>
      </c>
      <c r="BT106" s="4">
        <v>89.944000000000003</v>
      </c>
      <c r="BU106" s="4"/>
      <c r="BV106" s="4">
        <v>68.099999999999994</v>
      </c>
      <c r="BW106" s="4">
        <v>46.7</v>
      </c>
      <c r="BX106" s="4">
        <v>57.4</v>
      </c>
      <c r="BY106" s="4">
        <v>44.71</v>
      </c>
      <c r="BZ106" s="4">
        <v>13.7</v>
      </c>
      <c r="CA106" s="4">
        <v>15877.52</v>
      </c>
      <c r="CB106" s="4"/>
      <c r="CC106" s="14">
        <v>246</v>
      </c>
      <c r="CD106" s="32">
        <v>107</v>
      </c>
      <c r="CE106" s="4"/>
      <c r="CF106" s="2">
        <v>672</v>
      </c>
      <c r="CG106" s="2">
        <v>241824</v>
      </c>
      <c r="CH106" s="4">
        <v>141.34513453027984</v>
      </c>
      <c r="CI106" s="8">
        <v>0.50864056268824986</v>
      </c>
      <c r="CJ106" s="8"/>
      <c r="CK106" s="3">
        <v>16.526437755131134</v>
      </c>
      <c r="CL106" s="3">
        <v>0</v>
      </c>
      <c r="CM106" s="3">
        <v>0</v>
      </c>
      <c r="CN106" s="28">
        <v>23.628898188294276</v>
      </c>
      <c r="CO106" s="28">
        <v>5.8491233794456416</v>
      </c>
      <c r="CP106" s="28">
        <v>6.236409291374005</v>
      </c>
      <c r="CQ106" s="28">
        <v>7.1017960453770286</v>
      </c>
      <c r="CR106" s="28">
        <v>31.181016300650139</v>
      </c>
      <c r="CS106" s="28">
        <v>3.1401385614363839</v>
      </c>
      <c r="CT106" s="28">
        <v>40.409569506192661</v>
      </c>
      <c r="CU106" s="28">
        <v>10.926928610985405</v>
      </c>
      <c r="CV106" s="28">
        <v>26.110334856930976</v>
      </c>
      <c r="CW106" s="28">
        <v>12.612770040982076</v>
      </c>
      <c r="CX106" s="28">
        <v>20.956226160532548</v>
      </c>
      <c r="CY106" s="28">
        <v>29.337492048923568</v>
      </c>
      <c r="CZ106" s="28">
        <v>0</v>
      </c>
      <c r="DA106" s="28">
        <v>0</v>
      </c>
      <c r="DB106" s="28">
        <v>9.4757797437367959</v>
      </c>
      <c r="DC106" s="28">
        <v>5.8491233794456416</v>
      </c>
      <c r="DD106" s="28"/>
      <c r="DE106" s="3">
        <v>172.1</v>
      </c>
      <c r="DF106" s="3">
        <v>198.6</v>
      </c>
      <c r="DG106" s="35">
        <v>231.9</v>
      </c>
      <c r="DH106" s="3">
        <v>224.1</v>
      </c>
      <c r="DI106" s="1">
        <v>0.25786977145321266</v>
      </c>
      <c r="DJ106" s="1">
        <v>5.7000000000000002E-2</v>
      </c>
      <c r="DK106" s="28"/>
      <c r="DL106" t="s">
        <v>298</v>
      </c>
      <c r="DM106">
        <v>118</v>
      </c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</row>
    <row r="107" spans="1:151" x14ac:dyDescent="0.3">
      <c r="A107" t="s">
        <v>121</v>
      </c>
      <c r="B107" t="s">
        <v>432</v>
      </c>
      <c r="C107" t="s">
        <v>28</v>
      </c>
      <c r="D107" s="2" t="s">
        <v>13</v>
      </c>
      <c r="E107" s="2"/>
      <c r="F107" s="2"/>
      <c r="H107" s="2">
        <v>2820253</v>
      </c>
      <c r="I107" s="12">
        <v>1.17E-2</v>
      </c>
      <c r="K107" s="2">
        <v>741752</v>
      </c>
      <c r="L107" s="2">
        <v>693693</v>
      </c>
      <c r="M107" s="2">
        <f>Table11132[[#This Row],[Sum of Biden]]+Table11132[[#This Row],[Sum of Trump]]</f>
        <v>1435445</v>
      </c>
      <c r="N107" s="2">
        <v>1463125</v>
      </c>
      <c r="O107" s="1">
        <f>Table11132[[#This Row],[Total with Other]]/Table11132[[#This Row],[Sum of Population]]</f>
        <v>0.51879210836758261</v>
      </c>
      <c r="P107" s="1">
        <f>Table11132[[#This Row],[Total with Other]]/(Table11132[[#This Row],[18+]]*Table11132[[#This Row],[Sum of Population]])</f>
        <v>0.66699170046927037</v>
      </c>
      <c r="Q107" s="1">
        <f>Table11132[[#This Row],[Sum of Biden]]/Table11132[[#This Row],[2 Party Vote]]</f>
        <v>0.51674010498486533</v>
      </c>
      <c r="R107" s="1">
        <f>Table11132[[#This Row],[Sum of Trump]]/Table11132[[#This Row],[2 Party Vote]]</f>
        <v>0.48325989501513467</v>
      </c>
      <c r="S107" s="1">
        <f>Table11132[[#This Row],[Trump %]]-Table11132[[#This Row],[Biden %]]</f>
        <v>-3.3480209969730668E-2</v>
      </c>
      <c r="T107" s="1">
        <v>-0.15390000000000001</v>
      </c>
      <c r="V107" s="1">
        <v>0.7032422268498606</v>
      </c>
      <c r="W107" s="1">
        <v>3.76806619831625E-2</v>
      </c>
      <c r="X107" s="1">
        <v>0.17847476804385989</v>
      </c>
      <c r="Y107" s="1">
        <v>2.8944211742705353E-2</v>
      </c>
      <c r="Z107" s="1">
        <v>1.8778457110053602E-3</v>
      </c>
      <c r="AA107" s="1">
        <v>3.453590865784027E-4</v>
      </c>
      <c r="AB107" s="1">
        <v>4.0421905410613869E-3</v>
      </c>
      <c r="AC107" s="1">
        <v>4.5392736041766468E-2</v>
      </c>
      <c r="AD10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1.4196766032294172</v>
      </c>
      <c r="AE10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1.4178376326041562</v>
      </c>
      <c r="AF107" s="4"/>
      <c r="AG107" s="1">
        <v>5.8219954025401269E-2</v>
      </c>
      <c r="AH107" s="1">
        <v>0.1123810523382122</v>
      </c>
      <c r="AI107" s="1">
        <v>5.1590052381825319E-2</v>
      </c>
      <c r="AJ107" s="1">
        <f>SUM(Table11132[[#This Row],[0 to 5]:[14 to 17]])</f>
        <v>0.22219105874543879</v>
      </c>
      <c r="AK107" s="1">
        <v>0.77780894125456124</v>
      </c>
      <c r="AL107" s="1">
        <v>8.0458384407356365E-2</v>
      </c>
      <c r="AM107" s="1">
        <v>0.26363450371296476</v>
      </c>
      <c r="AN107" s="1">
        <v>0.26401106567389521</v>
      </c>
      <c r="AO107" s="1">
        <v>0.16970498746034487</v>
      </c>
      <c r="AP107" s="38">
        <v>39.6</v>
      </c>
      <c r="AR107" s="2">
        <v>146038</v>
      </c>
      <c r="AS107" s="2">
        <v>503254</v>
      </c>
      <c r="AT107" s="2">
        <v>610593</v>
      </c>
      <c r="AU107" s="2">
        <v>690126</v>
      </c>
      <c r="AV107" s="2">
        <f>SUM(Table11132[[#This Row],[Sum of Less than a high school diploma]:[Sum of Bachelor''s degree or higher]])</f>
        <v>1950011</v>
      </c>
      <c r="AW107" s="1">
        <f>Table11132[[#This Row],[Sum of Less than a high school diploma]]/Table11132[[#This Row],[Sum]]</f>
        <v>7.4890859590022826E-2</v>
      </c>
      <c r="AX107" s="1">
        <f>Table11132[[#This Row],[Sum of High school diploma only]]/Table11132[[#This Row],[Sum]]</f>
        <v>0.25807751853707495</v>
      </c>
      <c r="AY107" s="1">
        <f>Table11132[[#This Row],[Sum of Some college or associate''s degree]]/Table11132[[#This Row],[Sum]]</f>
        <v>0.31312284905059512</v>
      </c>
      <c r="AZ107" s="1">
        <f>Table11132[[#This Row],[Sum of Bachelor''s degree or higher]]/Table11132[[#This Row],[Sum]]</f>
        <v>0.35390877282230715</v>
      </c>
      <c r="BA10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2.9460495351051867</v>
      </c>
      <c r="BB107" s="4"/>
      <c r="BC107" s="2">
        <v>1385318</v>
      </c>
      <c r="BD107" s="8">
        <v>0.49120344876860339</v>
      </c>
      <c r="BE107" s="7">
        <v>3.7</v>
      </c>
      <c r="BF107" s="7">
        <v>25.8</v>
      </c>
      <c r="BG107" s="4">
        <v>88.3</v>
      </c>
      <c r="BH107" s="4">
        <v>81.3</v>
      </c>
      <c r="BI107" s="4">
        <v>7</v>
      </c>
      <c r="BJ107" s="4">
        <v>1.9</v>
      </c>
      <c r="BK107" s="4">
        <v>1.6</v>
      </c>
      <c r="BL107" s="4">
        <v>0.2</v>
      </c>
      <c r="BM107" s="4">
        <v>0.9</v>
      </c>
      <c r="BN107" s="7">
        <v>7.1</v>
      </c>
      <c r="BO107" s="7">
        <v>25.8</v>
      </c>
      <c r="BP107" s="4"/>
      <c r="BQ107" s="2">
        <v>149857520</v>
      </c>
      <c r="BR107" s="4">
        <v>53.136197355343654</v>
      </c>
      <c r="BS107" s="2">
        <v>60844</v>
      </c>
      <c r="BT107" s="4">
        <v>95.71</v>
      </c>
      <c r="BU107" s="4"/>
      <c r="BV107" s="4">
        <v>66.8</v>
      </c>
      <c r="BW107" s="4">
        <v>48</v>
      </c>
      <c r="BX107" s="4">
        <v>57.4</v>
      </c>
      <c r="BY107" s="4">
        <v>41.7</v>
      </c>
      <c r="BZ107" s="4">
        <v>16.600000000000001</v>
      </c>
      <c r="CA107" s="4">
        <v>15510.07</v>
      </c>
      <c r="CB107" s="4"/>
      <c r="CC107" s="14">
        <v>68</v>
      </c>
      <c r="CD107" s="32">
        <v>40</v>
      </c>
      <c r="CE107" s="4"/>
      <c r="CF107" s="2">
        <v>2806</v>
      </c>
      <c r="CG107" s="2">
        <v>1438886</v>
      </c>
      <c r="CH107" s="4">
        <v>99.494619808932043</v>
      </c>
      <c r="CI107" s="8">
        <v>0.5101974893741803</v>
      </c>
      <c r="CJ107" s="8"/>
      <c r="CK107" s="3">
        <v>25.313881026562758</v>
      </c>
      <c r="CL107" s="3">
        <v>0</v>
      </c>
      <c r="CM107" s="3">
        <v>0</v>
      </c>
      <c r="CN107" s="28">
        <v>36.979228135206831</v>
      </c>
      <c r="CO107" s="28">
        <v>4.0604306519602398</v>
      </c>
      <c r="CP107" s="28">
        <v>14.779298767096428</v>
      </c>
      <c r="CQ107" s="28">
        <v>21.599008718439954</v>
      </c>
      <c r="CR107" s="28">
        <v>55.089895429821567</v>
      </c>
      <c r="CS107" s="28">
        <v>4.0882428427951423</v>
      </c>
      <c r="CT107" s="28">
        <v>38.08189215119944</v>
      </c>
      <c r="CU107" s="28">
        <v>11.403688542381373</v>
      </c>
      <c r="CV107" s="28">
        <v>17.479356688036802</v>
      </c>
      <c r="CW107" s="28">
        <v>11.391501595715596</v>
      </c>
      <c r="CX107" s="28">
        <v>24.476579231425404</v>
      </c>
      <c r="CY107" s="28">
        <v>37.03260047449065</v>
      </c>
      <c r="CZ107" s="28">
        <v>0</v>
      </c>
      <c r="DA107" s="28">
        <v>0</v>
      </c>
      <c r="DB107" s="28">
        <v>1.3546227906852537</v>
      </c>
      <c r="DC107" s="28">
        <v>4.0604306519602398</v>
      </c>
      <c r="DD107" s="28"/>
      <c r="DE107" s="3">
        <v>205.8</v>
      </c>
      <c r="DF107" s="3">
        <v>226.1</v>
      </c>
      <c r="DG107" s="35">
        <v>245.3</v>
      </c>
      <c r="DH107" s="3">
        <v>239</v>
      </c>
      <c r="DI107" s="1">
        <v>0.16102731349368116</v>
      </c>
      <c r="DJ107" s="1">
        <v>8.3000000000000004E-2</v>
      </c>
      <c r="DK107" s="28"/>
      <c r="DL107" t="s">
        <v>298</v>
      </c>
      <c r="DM107">
        <v>96</v>
      </c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</row>
    <row r="108" spans="1:151" x14ac:dyDescent="0.3">
      <c r="A108" t="s">
        <v>64</v>
      </c>
      <c r="B108" t="s">
        <v>433</v>
      </c>
      <c r="C108" t="s">
        <v>12</v>
      </c>
      <c r="D108" s="2"/>
      <c r="E108" s="2"/>
      <c r="F108" s="2"/>
      <c r="H108" s="2">
        <v>779233</v>
      </c>
      <c r="I108" s="12">
        <v>0.1371</v>
      </c>
      <c r="K108" s="2">
        <v>161137</v>
      </c>
      <c r="L108" s="2">
        <v>121098</v>
      </c>
      <c r="M108" s="2">
        <f>Table11132[[#This Row],[Sum of Biden]]+Table11132[[#This Row],[Sum of Trump]]</f>
        <v>282235</v>
      </c>
      <c r="N108" s="2">
        <v>288443</v>
      </c>
      <c r="O108" s="1">
        <f>Table11132[[#This Row],[Total with Other]]/Table11132[[#This Row],[Sum of Population]]</f>
        <v>0.3701627112814781</v>
      </c>
      <c r="P108" s="1">
        <f>Table11132[[#This Row],[Total with Other]]/(Table11132[[#This Row],[18+]]*Table11132[[#This Row],[Sum of Population]])</f>
        <v>0.50746392071794388</v>
      </c>
      <c r="Q108" s="1">
        <f>Table11132[[#This Row],[Sum of Biden]]/Table11132[[#This Row],[2 Party Vote]]</f>
        <v>0.57093202473116378</v>
      </c>
      <c r="R108" s="1">
        <f>Table11132[[#This Row],[Sum of Trump]]/Table11132[[#This Row],[2 Party Vote]]</f>
        <v>0.42906797526883628</v>
      </c>
      <c r="S108" s="1">
        <f>Table11132[[#This Row],[Trump %]]-Table11132[[#This Row],[Biden %]]</f>
        <v>-0.1418640494623275</v>
      </c>
      <c r="T108" s="1">
        <v>0.29160000000000003</v>
      </c>
      <c r="V108" s="1">
        <v>0.27659249544102982</v>
      </c>
      <c r="W108" s="1">
        <v>0.41800719425383681</v>
      </c>
      <c r="X108" s="1">
        <v>7.3017954835075005E-2</v>
      </c>
      <c r="Y108" s="1">
        <v>0.17284175593179446</v>
      </c>
      <c r="Z108" s="1">
        <v>4.0231869030187377E-3</v>
      </c>
      <c r="AA108" s="1">
        <v>6.3870498297685027E-3</v>
      </c>
      <c r="AB108" s="1">
        <v>5.3796489625054381E-3</v>
      </c>
      <c r="AC108" s="1">
        <v>4.3750713842971231E-2</v>
      </c>
      <c r="AD10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1.6540154705476118</v>
      </c>
      <c r="AE10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1.6589601372565492</v>
      </c>
      <c r="AF108" s="4"/>
      <c r="AG108" s="1">
        <v>6.777048713286013E-2</v>
      </c>
      <c r="AH108" s="1">
        <v>0.13971174218751004</v>
      </c>
      <c r="AI108" s="1">
        <v>6.3081260675561732E-2</v>
      </c>
      <c r="AJ108" s="1">
        <f>SUM(Table11132[[#This Row],[0 to 5]:[14 to 17]])</f>
        <v>0.27056348999593188</v>
      </c>
      <c r="AK108" s="1">
        <v>0.72943651000406806</v>
      </c>
      <c r="AL108" s="1">
        <v>9.4278604730549137E-2</v>
      </c>
      <c r="AM108" s="1">
        <v>0.273447094771397</v>
      </c>
      <c r="AN108" s="1">
        <v>0.23308176116771234</v>
      </c>
      <c r="AO108" s="1">
        <v>0.12862904933440961</v>
      </c>
      <c r="AP108" s="38">
        <v>34.700000000000003</v>
      </c>
      <c r="AR108" s="2">
        <v>94567</v>
      </c>
      <c r="AS108" s="2">
        <v>135093</v>
      </c>
      <c r="AT108" s="2">
        <v>154692</v>
      </c>
      <c r="AU108" s="2">
        <v>91108</v>
      </c>
      <c r="AV108" s="2">
        <f>SUM(Table11132[[#This Row],[Sum of Less than a high school diploma]:[Sum of Bachelor''s degree or higher]])</f>
        <v>475460</v>
      </c>
      <c r="AW108" s="1">
        <f>Table11132[[#This Row],[Sum of Less than a high school diploma]]/Table11132[[#This Row],[Sum]]</f>
        <v>0.19889580616665967</v>
      </c>
      <c r="AX108" s="1">
        <f>Table11132[[#This Row],[Sum of High school diploma only]]/Table11132[[#This Row],[Sum]]</f>
        <v>0.28413115719513732</v>
      </c>
      <c r="AY108" s="1">
        <f>Table11132[[#This Row],[Sum of Some college or associate''s degree]]/Table11132[[#This Row],[Sum]]</f>
        <v>0.32535229041349428</v>
      </c>
      <c r="AZ108" s="1">
        <f>Table11132[[#This Row],[Sum of Bachelor''s degree or higher]]/Table11132[[#This Row],[Sum]]</f>
        <v>0.1916207462247087</v>
      </c>
      <c r="BA10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2.5096979766962519</v>
      </c>
      <c r="BB108" s="4"/>
      <c r="BC108" s="2">
        <v>307317</v>
      </c>
      <c r="BD108" s="8">
        <v>0.39438396474481957</v>
      </c>
      <c r="BE108" s="7">
        <v>3.2</v>
      </c>
      <c r="BF108" s="7">
        <v>35.200000000000003</v>
      </c>
      <c r="BG108" s="4">
        <v>90.8</v>
      </c>
      <c r="BH108" s="4">
        <v>78.599999999999994</v>
      </c>
      <c r="BI108" s="4">
        <v>12.2</v>
      </c>
      <c r="BJ108" s="4">
        <v>1.6</v>
      </c>
      <c r="BK108" s="4">
        <v>1.3</v>
      </c>
      <c r="BL108" s="4">
        <v>0.3</v>
      </c>
      <c r="BM108" s="4">
        <v>0.8</v>
      </c>
      <c r="BN108" s="7">
        <v>5.2</v>
      </c>
      <c r="BO108" s="7">
        <v>35.200000000000003</v>
      </c>
      <c r="BP108" s="4"/>
      <c r="BQ108" s="2">
        <v>28417585</v>
      </c>
      <c r="BR108" s="4">
        <v>36.468662133148875</v>
      </c>
      <c r="BS108" s="2">
        <v>51816</v>
      </c>
      <c r="BT108" s="4">
        <v>103.79900000000001</v>
      </c>
      <c r="BU108" s="4"/>
      <c r="BV108" s="4">
        <v>76.7</v>
      </c>
      <c r="BW108" s="4">
        <v>49.4</v>
      </c>
      <c r="BX108" s="4">
        <v>63</v>
      </c>
      <c r="BY108" s="4">
        <v>13.45</v>
      </c>
      <c r="BZ108" s="4">
        <v>-1</v>
      </c>
      <c r="CA108" s="4">
        <v>19063.39</v>
      </c>
      <c r="CB108" s="4"/>
      <c r="CC108" s="14">
        <v>133</v>
      </c>
      <c r="CD108" s="32">
        <v>76</v>
      </c>
      <c r="CE108" s="4"/>
      <c r="CF108" s="2">
        <v>494</v>
      </c>
      <c r="CG108" s="2">
        <v>296830</v>
      </c>
      <c r="CH108" s="4">
        <v>63.395672411204352</v>
      </c>
      <c r="CI108" s="8">
        <v>0.38092585914610905</v>
      </c>
      <c r="CJ108" s="8"/>
      <c r="CK108" s="3">
        <v>31.4994797288767</v>
      </c>
      <c r="CL108" s="3">
        <v>0</v>
      </c>
      <c r="CM108" s="3">
        <v>0</v>
      </c>
      <c r="CN108" s="28">
        <v>0</v>
      </c>
      <c r="CO108" s="28">
        <v>51.982376284576503</v>
      </c>
      <c r="CP108" s="28">
        <v>27.781246550685001</v>
      </c>
      <c r="CQ108" s="28">
        <v>10.619387035038001</v>
      </c>
      <c r="CR108" s="28">
        <v>9.0070614919155894</v>
      </c>
      <c r="CS108" s="28">
        <v>0</v>
      </c>
      <c r="CT108" s="28">
        <v>0</v>
      </c>
      <c r="CU108" s="28">
        <v>3.6066257586670099</v>
      </c>
      <c r="CV108" s="28">
        <v>16.665949703741202</v>
      </c>
      <c r="CW108" s="28">
        <v>7.8304403770248596</v>
      </c>
      <c r="CX108" s="28">
        <v>7.5409242428544401</v>
      </c>
      <c r="CY108" s="28">
        <v>14.055059004466298</v>
      </c>
      <c r="CZ108" s="28">
        <v>0</v>
      </c>
      <c r="DA108" s="28">
        <v>0</v>
      </c>
      <c r="DB108" s="28">
        <v>10.197494142812699</v>
      </c>
      <c r="DC108" s="28">
        <v>51.982376284576503</v>
      </c>
      <c r="DD108" s="28"/>
      <c r="DE108" s="3"/>
      <c r="DF108" s="3"/>
      <c r="DG108" s="35"/>
      <c r="DH108" s="3"/>
      <c r="DI108" s="3"/>
      <c r="DJ108" s="1"/>
      <c r="DK108" s="28"/>
      <c r="DL108" t="s">
        <v>296</v>
      </c>
      <c r="DM108">
        <v>16</v>
      </c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</row>
    <row r="109" spans="1:151" x14ac:dyDescent="0.3">
      <c r="A109" t="s">
        <v>70</v>
      </c>
      <c r="B109" t="s">
        <v>434</v>
      </c>
      <c r="C109" t="s">
        <v>10</v>
      </c>
      <c r="D109" s="2"/>
      <c r="E109" s="2"/>
      <c r="F109" s="2"/>
      <c r="H109" s="2">
        <v>662057</v>
      </c>
      <c r="I109" s="12">
        <v>-8.0000000000000004E-4</v>
      </c>
      <c r="K109" s="2">
        <v>174844</v>
      </c>
      <c r="L109" s="2">
        <v>141165</v>
      </c>
      <c r="M109" s="2">
        <f>Table11132[[#This Row],[Sum of Biden]]+Table11132[[#This Row],[Sum of Trump]]</f>
        <v>316009</v>
      </c>
      <c r="N109" s="2">
        <v>323264</v>
      </c>
      <c r="O109" s="1">
        <f>Table11132[[#This Row],[Total with Other]]/Table11132[[#This Row],[Sum of Population]]</f>
        <v>0.48827215783535255</v>
      </c>
      <c r="P109" s="1">
        <f>Table11132[[#This Row],[Total with Other]]/(Table11132[[#This Row],[18+]]*Table11132[[#This Row],[Sum of Population]])</f>
        <v>0.61875339749331981</v>
      </c>
      <c r="Q109" s="1">
        <f>Table11132[[#This Row],[Sum of Biden]]/Table11132[[#This Row],[2 Party Vote]]</f>
        <v>0.55328803926470449</v>
      </c>
      <c r="R109" s="1">
        <f>Table11132[[#This Row],[Sum of Trump]]/Table11132[[#This Row],[2 Party Vote]]</f>
        <v>0.44671196073529551</v>
      </c>
      <c r="S109" s="1">
        <f>Table11132[[#This Row],[Trump %]]-Table11132[[#This Row],[Biden %]]</f>
        <v>-0.10657607852940898</v>
      </c>
      <c r="T109" s="1">
        <v>0.2311</v>
      </c>
      <c r="V109" s="1">
        <v>0.77631533236564221</v>
      </c>
      <c r="W109" s="1">
        <v>4.8124255162319864E-2</v>
      </c>
      <c r="X109" s="1">
        <v>8.5870249842536217E-2</v>
      </c>
      <c r="Y109" s="1">
        <v>3.2705643169696867E-2</v>
      </c>
      <c r="Z109" s="1">
        <v>5.7880212730928001E-3</v>
      </c>
      <c r="AA109" s="1">
        <v>2.0542037921206181E-4</v>
      </c>
      <c r="AB109" s="1">
        <v>3.6915250499579342E-3</v>
      </c>
      <c r="AC109" s="1">
        <v>4.7299552757542024E-2</v>
      </c>
      <c r="AD10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1.3295856787189093</v>
      </c>
      <c r="AE10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1.3318404245762718</v>
      </c>
      <c r="AF109" s="4"/>
      <c r="AG109" s="1">
        <v>5.4948440995261735E-2</v>
      </c>
      <c r="AH109" s="1">
        <v>0.10639718332409445</v>
      </c>
      <c r="AI109" s="1">
        <v>4.9531988937508403E-2</v>
      </c>
      <c r="AJ109" s="1">
        <f>SUM(Table11132[[#This Row],[0 to 5]:[14 to 17]])</f>
        <v>0.21087761325686458</v>
      </c>
      <c r="AK109" s="1">
        <v>0.7891223867431354</v>
      </c>
      <c r="AL109" s="1">
        <v>0.10207882402874677</v>
      </c>
      <c r="AM109" s="1">
        <v>0.24286126421138965</v>
      </c>
      <c r="AN109" s="1">
        <v>0.26869438734127121</v>
      </c>
      <c r="AO109" s="1">
        <v>0.17548791116172777</v>
      </c>
      <c r="AP109" s="38">
        <v>39.9</v>
      </c>
      <c r="AR109" s="2">
        <v>39986</v>
      </c>
      <c r="AS109" s="2">
        <v>127055</v>
      </c>
      <c r="AT109" s="2">
        <v>134206</v>
      </c>
      <c r="AU109" s="2">
        <v>143193</v>
      </c>
      <c r="AV109" s="2">
        <f>SUM(Table11132[[#This Row],[Sum of Less than a high school diploma]:[Sum of Bachelor''s degree or higher]])</f>
        <v>444440</v>
      </c>
      <c r="AW109" s="1">
        <f>Table11132[[#This Row],[Sum of Less than a high school diploma]]/Table11132[[#This Row],[Sum]]</f>
        <v>8.9969399693996935E-2</v>
      </c>
      <c r="AX109" s="1">
        <f>Table11132[[#This Row],[Sum of High school diploma only]]/Table11132[[#This Row],[Sum]]</f>
        <v>0.28587660876608767</v>
      </c>
      <c r="AY109" s="1">
        <f>Table11132[[#This Row],[Sum of Some college or associate''s degree]]/Table11132[[#This Row],[Sum]]</f>
        <v>0.30196651966519666</v>
      </c>
      <c r="AZ109" s="1">
        <f>Table11132[[#This Row],[Sum of Bachelor''s degree or higher]]/Table11132[[#This Row],[Sum]]</f>
        <v>0.32218747187471874</v>
      </c>
      <c r="BA10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2.8563720637206371</v>
      </c>
      <c r="BB109" s="4"/>
      <c r="BC109" s="2">
        <v>303001</v>
      </c>
      <c r="BD109" s="8">
        <v>0.45766603177672011</v>
      </c>
      <c r="BE109" s="7">
        <v>6.1</v>
      </c>
      <c r="BF109" s="7">
        <v>21.3</v>
      </c>
      <c r="BG109" s="4">
        <v>86.7</v>
      </c>
      <c r="BH109" s="4">
        <v>78.7</v>
      </c>
      <c r="BI109" s="4">
        <v>8</v>
      </c>
      <c r="BJ109" s="4">
        <v>2</v>
      </c>
      <c r="BK109" s="4">
        <v>3.8</v>
      </c>
      <c r="BL109" s="4">
        <v>0.3</v>
      </c>
      <c r="BM109" s="4">
        <v>1.2</v>
      </c>
      <c r="BN109" s="7">
        <v>6</v>
      </c>
      <c r="BO109" s="7">
        <v>21.3</v>
      </c>
      <c r="BP109" s="4"/>
      <c r="BQ109" s="2">
        <v>35743077</v>
      </c>
      <c r="BR109" s="4">
        <v>53.987914937837679</v>
      </c>
      <c r="BS109" s="2">
        <v>55563</v>
      </c>
      <c r="BT109" s="4">
        <v>96.593999999999994</v>
      </c>
      <c r="BU109" s="4"/>
      <c r="BV109" s="4">
        <v>57.6</v>
      </c>
      <c r="BW109" s="4">
        <v>39.4</v>
      </c>
      <c r="BX109" s="4">
        <v>48.5</v>
      </c>
      <c r="BY109" s="4">
        <v>39.880000000000003</v>
      </c>
      <c r="BZ109" s="4">
        <v>127.8</v>
      </c>
      <c r="CA109" s="4">
        <v>13680.24</v>
      </c>
      <c r="CB109" s="4"/>
      <c r="CC109" s="14">
        <v>125</v>
      </c>
      <c r="CD109" s="32">
        <v>73</v>
      </c>
      <c r="CE109" s="4"/>
      <c r="CF109" s="2">
        <v>584</v>
      </c>
      <c r="CG109" s="2">
        <v>320479</v>
      </c>
      <c r="CH109" s="4">
        <v>88.209927544003008</v>
      </c>
      <c r="CI109" s="8">
        <v>0.48406557139339967</v>
      </c>
      <c r="CJ109" s="8"/>
      <c r="CK109" s="3">
        <v>11.791020895442232</v>
      </c>
      <c r="CL109" s="3">
        <v>0</v>
      </c>
      <c r="CM109" s="3">
        <v>0.19283049160340313</v>
      </c>
      <c r="CN109" s="28">
        <v>23.209868603524971</v>
      </c>
      <c r="CO109" s="28">
        <v>0</v>
      </c>
      <c r="CP109" s="28">
        <v>5.0158451978882432</v>
      </c>
      <c r="CQ109" s="28">
        <v>6.1292626393852672</v>
      </c>
      <c r="CR109" s="28">
        <v>10.06279128627062</v>
      </c>
      <c r="CS109" s="28">
        <v>5.3880077381311766</v>
      </c>
      <c r="CT109" s="28">
        <v>21.720091522607834</v>
      </c>
      <c r="CU109" s="28">
        <v>12.747046765704701</v>
      </c>
      <c r="CV109" s="28">
        <v>19.422900056029473</v>
      </c>
      <c r="CW109" s="28">
        <v>12.962104918885862</v>
      </c>
      <c r="CX109" s="28">
        <v>19.006143121031521</v>
      </c>
      <c r="CY109" s="28">
        <v>23.450399750438891</v>
      </c>
      <c r="CZ109" s="28">
        <v>0</v>
      </c>
      <c r="DA109" s="28">
        <v>0</v>
      </c>
      <c r="DB109" s="28">
        <v>2.0594572046443989</v>
      </c>
      <c r="DC109" s="28">
        <v>0</v>
      </c>
      <c r="DD109" s="28"/>
      <c r="DE109" s="3">
        <v>161.4</v>
      </c>
      <c r="DF109" s="3">
        <v>177.5</v>
      </c>
      <c r="DG109" s="35">
        <v>195.1</v>
      </c>
      <c r="DH109" s="3">
        <v>197.9</v>
      </c>
      <c r="DI109" s="1">
        <v>0.17273193234238848</v>
      </c>
      <c r="DJ109" s="1">
        <v>8.7999999999999995E-2</v>
      </c>
      <c r="DK109" s="28"/>
      <c r="DL109" t="s">
        <v>297</v>
      </c>
      <c r="DM109">
        <v>66</v>
      </c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</row>
    <row r="110" spans="1:151" x14ac:dyDescent="0.3">
      <c r="A110" t="s">
        <v>112</v>
      </c>
      <c r="B110" t="s">
        <v>435</v>
      </c>
      <c r="C110" t="s">
        <v>20</v>
      </c>
      <c r="D110" s="2"/>
      <c r="E110" s="2"/>
      <c r="F110" s="2"/>
      <c r="H110" s="2">
        <v>3175275</v>
      </c>
      <c r="I110" s="12">
        <v>0.1409</v>
      </c>
      <c r="K110" s="2">
        <v>810409</v>
      </c>
      <c r="L110" s="2">
        <v>853640</v>
      </c>
      <c r="M110" s="2">
        <f>Table11132[[#This Row],[Sum of Biden]]+Table11132[[#This Row],[Sum of Trump]]</f>
        <v>1664049</v>
      </c>
      <c r="N110" s="2">
        <v>1682670</v>
      </c>
      <c r="O110" s="1">
        <f>Table11132[[#This Row],[Total with Other]]/Table11132[[#This Row],[Sum of Population]]</f>
        <v>0.52992890379573421</v>
      </c>
      <c r="P110" s="1">
        <f>Table11132[[#This Row],[Total with Other]]/(Table11132[[#This Row],[18+]]*Table11132[[#This Row],[Sum of Population]])</f>
        <v>0.66088134794391418</v>
      </c>
      <c r="Q110" s="1">
        <f>Table11132[[#This Row],[Sum of Biden]]/Table11132[[#This Row],[2 Party Vote]]</f>
        <v>0.48701029837462717</v>
      </c>
      <c r="R110" s="1">
        <f>Table11132[[#This Row],[Sum of Trump]]/Table11132[[#This Row],[2 Party Vote]]</f>
        <v>0.51298970162537283</v>
      </c>
      <c r="S110" s="1">
        <f>Table11132[[#This Row],[Trump %]]-Table11132[[#This Row],[Biden %]]</f>
        <v>2.5979403250745658E-2</v>
      </c>
      <c r="T110" s="1">
        <v>-3.3599999999999998E-2</v>
      </c>
      <c r="V110" s="1">
        <v>0.59481115808866947</v>
      </c>
      <c r="W110" s="1">
        <v>0.20534347418727511</v>
      </c>
      <c r="X110" s="1">
        <v>0.11243687554621254</v>
      </c>
      <c r="Y110" s="1">
        <v>3.8611458850020867E-2</v>
      </c>
      <c r="Z110" s="1">
        <v>2.1100534599365409E-3</v>
      </c>
      <c r="AA110" s="1">
        <v>6.6293470644274903E-4</v>
      </c>
      <c r="AB110" s="1">
        <v>5.7094267425656046E-3</v>
      </c>
      <c r="AC110" s="1">
        <v>4.0314618418877103E-2</v>
      </c>
      <c r="AD11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1.5410995784047627</v>
      </c>
      <c r="AE110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1.5381256504668188</v>
      </c>
      <c r="AF110" s="4"/>
      <c r="AG110" s="1">
        <v>5.1304847611624189E-2</v>
      </c>
      <c r="AH110" s="1">
        <v>0.10122461834014376</v>
      </c>
      <c r="AI110" s="1">
        <v>4.5618725937123558E-2</v>
      </c>
      <c r="AJ110" s="1">
        <f>SUM(Table11132[[#This Row],[0 to 5]:[14 to 17]])</f>
        <v>0.19814819188889149</v>
      </c>
      <c r="AK110" s="1">
        <v>0.80185180811110846</v>
      </c>
      <c r="AL110" s="1">
        <v>7.537992772279567E-2</v>
      </c>
      <c r="AM110" s="1">
        <v>0.25911928888049068</v>
      </c>
      <c r="AN110" s="1">
        <v>0.26921321775279305</v>
      </c>
      <c r="AO110" s="1">
        <v>0.1981393737550291</v>
      </c>
      <c r="AP110" s="38">
        <v>42.3</v>
      </c>
      <c r="AR110" s="2">
        <v>230068</v>
      </c>
      <c r="AS110" s="2">
        <v>656264</v>
      </c>
      <c r="AT110" s="2">
        <v>685797</v>
      </c>
      <c r="AU110" s="2">
        <v>711729</v>
      </c>
      <c r="AV110" s="2">
        <f>SUM(Table11132[[#This Row],[Sum of Less than a high school diploma]:[Sum of Bachelor''s degree or higher]])</f>
        <v>2283858</v>
      </c>
      <c r="AW110" s="1">
        <f>Table11132[[#This Row],[Sum of Less than a high school diploma]]/Table11132[[#This Row],[Sum]]</f>
        <v>0.10073656067934171</v>
      </c>
      <c r="AX110" s="1">
        <f>Table11132[[#This Row],[Sum of High school diploma only]]/Table11132[[#This Row],[Sum]]</f>
        <v>0.28734886319552266</v>
      </c>
      <c r="AY110" s="1">
        <f>Table11132[[#This Row],[Sum of Some college or associate''s degree]]/Table11132[[#This Row],[Sum]]</f>
        <v>0.30028005243758588</v>
      </c>
      <c r="AZ110" s="1">
        <f>Table11132[[#This Row],[Sum of Bachelor''s degree or higher]]/Table11132[[#This Row],[Sum]]</f>
        <v>0.31163452368754974</v>
      </c>
      <c r="BA110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2.8228125391333436</v>
      </c>
      <c r="BB110" s="4"/>
      <c r="BC110" s="2">
        <v>1453184</v>
      </c>
      <c r="BD110" s="8">
        <v>0.45765610852603317</v>
      </c>
      <c r="BE110" s="7">
        <v>3.1</v>
      </c>
      <c r="BF110" s="7">
        <v>27.8</v>
      </c>
      <c r="BG110" s="4">
        <v>85.6</v>
      </c>
      <c r="BH110" s="4">
        <v>77.099999999999994</v>
      </c>
      <c r="BI110" s="4">
        <v>8.5</v>
      </c>
      <c r="BJ110" s="4">
        <v>1.1000000000000001</v>
      </c>
      <c r="BK110" s="4">
        <v>1.4</v>
      </c>
      <c r="BL110" s="4">
        <v>0.6</v>
      </c>
      <c r="BM110" s="4">
        <v>1.6</v>
      </c>
      <c r="BN110" s="7">
        <v>9.6999999999999993</v>
      </c>
      <c r="BO110" s="7">
        <v>27.8</v>
      </c>
      <c r="BP110" s="4"/>
      <c r="BQ110" s="2">
        <v>145499787</v>
      </c>
      <c r="BR110" s="4">
        <v>45.822735668564142</v>
      </c>
      <c r="BS110" s="2">
        <v>52291</v>
      </c>
      <c r="BT110" s="4">
        <v>99.100999999999999</v>
      </c>
      <c r="BU110" s="4"/>
      <c r="BV110" s="4">
        <v>83</v>
      </c>
      <c r="BW110" s="4">
        <v>66.099999999999994</v>
      </c>
      <c r="BX110" s="4">
        <v>74.5</v>
      </c>
      <c r="BY110" s="4">
        <v>49.48</v>
      </c>
      <c r="BZ110" s="4">
        <v>0</v>
      </c>
      <c r="CA110" s="4">
        <v>18605.509999999998</v>
      </c>
      <c r="CB110" s="4"/>
      <c r="CC110" s="14">
        <v>115</v>
      </c>
      <c r="CD110" s="32">
        <v>69</v>
      </c>
      <c r="CE110" s="4"/>
      <c r="CF110" s="2">
        <v>2271</v>
      </c>
      <c r="CG110" s="2">
        <v>1587306</v>
      </c>
      <c r="CH110" s="4">
        <v>71.521364291281856</v>
      </c>
      <c r="CI110" s="8">
        <v>0.49989559959373597</v>
      </c>
      <c r="CJ110" s="8"/>
      <c r="CK110" s="3">
        <v>26.27710969366176</v>
      </c>
      <c r="CL110" s="3">
        <v>0</v>
      </c>
      <c r="CM110" s="3">
        <v>29.830206138680929</v>
      </c>
      <c r="CN110" s="28">
        <v>63.993744327493978</v>
      </c>
      <c r="CO110" s="28">
        <v>18.167229820740506</v>
      </c>
      <c r="CP110" s="28">
        <v>4.4741089677791264</v>
      </c>
      <c r="CQ110" s="28">
        <v>9.6416516862175872</v>
      </c>
      <c r="CR110" s="28">
        <v>0</v>
      </c>
      <c r="CS110" s="28">
        <v>22.190418995823279</v>
      </c>
      <c r="CT110" s="28">
        <v>0</v>
      </c>
      <c r="CU110" s="28">
        <v>7.3069079496529712</v>
      </c>
      <c r="CV110" s="28">
        <v>58.643318594244192</v>
      </c>
      <c r="CW110" s="28">
        <v>13.016127247381384</v>
      </c>
      <c r="CX110" s="28">
        <v>11.494407362823116</v>
      </c>
      <c r="CY110" s="28">
        <v>51.760968049483672</v>
      </c>
      <c r="CZ110" s="28">
        <v>0</v>
      </c>
      <c r="DA110" s="28">
        <v>0</v>
      </c>
      <c r="DB110" s="28">
        <v>22.298819339667403</v>
      </c>
      <c r="DC110" s="28">
        <v>18.167229820740506</v>
      </c>
      <c r="DD110" s="28"/>
      <c r="DE110" s="3">
        <v>272</v>
      </c>
      <c r="DF110" s="3">
        <v>330</v>
      </c>
      <c r="DG110" s="35">
        <v>400</v>
      </c>
      <c r="DH110" s="3">
        <v>399</v>
      </c>
      <c r="DI110" s="1">
        <v>0.31999999999999995</v>
      </c>
      <c r="DJ110" s="1">
        <v>0.124</v>
      </c>
      <c r="DK110" s="28"/>
      <c r="DL110" t="s">
        <v>297</v>
      </c>
      <c r="DM110">
        <v>60</v>
      </c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</row>
    <row r="111" spans="1:151" x14ac:dyDescent="0.3">
      <c r="A111" t="s">
        <v>72</v>
      </c>
      <c r="B111" t="s">
        <v>436</v>
      </c>
      <c r="C111" t="s">
        <v>34</v>
      </c>
      <c r="D111" s="2"/>
      <c r="E111" s="2"/>
      <c r="F111" s="2"/>
      <c r="H111" s="2">
        <v>646604</v>
      </c>
      <c r="I111" s="12">
        <v>-7.4000000000000003E-3</v>
      </c>
      <c r="K111" s="2">
        <v>161700</v>
      </c>
      <c r="L111" s="2">
        <v>147879</v>
      </c>
      <c r="M111" s="2">
        <f>Table11132[[#This Row],[Sum of Biden]]+Table11132[[#This Row],[Sum of Trump]]</f>
        <v>309579</v>
      </c>
      <c r="N111" s="2">
        <v>314997</v>
      </c>
      <c r="O111" s="1">
        <f>Table11132[[#This Row],[Total with Other]]/Table11132[[#This Row],[Sum of Population]]</f>
        <v>0.48715597181582543</v>
      </c>
      <c r="P111" s="1">
        <f>Table11132[[#This Row],[Total with Other]]/(Table11132[[#This Row],[18+]]*Table11132[[#This Row],[Sum of Population]])</f>
        <v>0.62747156431146789</v>
      </c>
      <c r="Q111" s="1">
        <f>Table11132[[#This Row],[Sum of Biden]]/Table11132[[#This Row],[2 Party Vote]]</f>
        <v>0.52232225054024983</v>
      </c>
      <c r="R111" s="1">
        <f>Table11132[[#This Row],[Sum of Trump]]/Table11132[[#This Row],[2 Party Vote]]</f>
        <v>0.47767774945975017</v>
      </c>
      <c r="S111" s="1">
        <f>Table11132[[#This Row],[Trump %]]-Table11132[[#This Row],[Biden %]]</f>
        <v>-4.4644501080499666E-2</v>
      </c>
      <c r="T111" s="1">
        <v>-8.0299999999999996E-2</v>
      </c>
      <c r="V111" s="1">
        <v>0.72774062641121928</v>
      </c>
      <c r="W111" s="1">
        <v>7.1600237548793383E-2</v>
      </c>
      <c r="X111" s="1">
        <v>0.13462180871135965</v>
      </c>
      <c r="Y111" s="1">
        <v>1.5694304396508527E-2</v>
      </c>
      <c r="Z111" s="1">
        <v>1.6826372864999289E-3</v>
      </c>
      <c r="AA111" s="1">
        <v>2.1032966081249111E-4</v>
      </c>
      <c r="AB111" s="1">
        <v>3.8168647270972649E-3</v>
      </c>
      <c r="AC111" s="1">
        <v>4.4633191257709509E-2</v>
      </c>
      <c r="AD11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1.3965499115226574</v>
      </c>
      <c r="AE111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1.3946085697797235</v>
      </c>
      <c r="AF111" s="4"/>
      <c r="AG111" s="1">
        <v>5.8822710654434555E-2</v>
      </c>
      <c r="AH111" s="1">
        <v>0.11315426443387297</v>
      </c>
      <c r="AI111" s="1">
        <v>5.1643664437584676E-2</v>
      </c>
      <c r="AJ111" s="1">
        <f>SUM(Table11132[[#This Row],[0 to 5]:[14 to 17]])</f>
        <v>0.2236206395258922</v>
      </c>
      <c r="AK111" s="1">
        <v>0.77637936047410783</v>
      </c>
      <c r="AL111" s="1">
        <v>0.10070615090534546</v>
      </c>
      <c r="AM111" s="1">
        <v>0.24891278123859426</v>
      </c>
      <c r="AN111" s="1">
        <v>0.2557160178409042</v>
      </c>
      <c r="AO111" s="1">
        <v>0.17104441048926391</v>
      </c>
      <c r="AP111" s="38">
        <v>38.6</v>
      </c>
      <c r="AR111" s="2">
        <v>38928</v>
      </c>
      <c r="AS111" s="2">
        <v>134418</v>
      </c>
      <c r="AT111" s="2">
        <v>142091</v>
      </c>
      <c r="AU111" s="2">
        <v>118289</v>
      </c>
      <c r="AV111" s="2">
        <f>SUM(Table11132[[#This Row],[Sum of Less than a high school diploma]:[Sum of Bachelor''s degree or higher]])</f>
        <v>433726</v>
      </c>
      <c r="AW111" s="1">
        <f>Table11132[[#This Row],[Sum of Less than a high school diploma]]/Table11132[[#This Row],[Sum]]</f>
        <v>8.9752516565758111E-2</v>
      </c>
      <c r="AX111" s="1">
        <f>Table11132[[#This Row],[Sum of High school diploma only]]/Table11132[[#This Row],[Sum]]</f>
        <v>0.30991455434998133</v>
      </c>
      <c r="AY111" s="1">
        <f>Table11132[[#This Row],[Sum of Some college or associate''s degree]]/Table11132[[#This Row],[Sum]]</f>
        <v>0.32760544675670816</v>
      </c>
      <c r="AZ111" s="1">
        <f>Table11132[[#This Row],[Sum of Bachelor''s degree or higher]]/Table11132[[#This Row],[Sum]]</f>
        <v>0.2727274823275524</v>
      </c>
      <c r="BA111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2.7833078948460548</v>
      </c>
      <c r="BB111" s="4"/>
      <c r="BC111" s="2">
        <v>299411</v>
      </c>
      <c r="BD111" s="8">
        <v>0.46305157407006453</v>
      </c>
      <c r="BE111" s="7">
        <v>3.9</v>
      </c>
      <c r="BF111" s="7">
        <v>21</v>
      </c>
      <c r="BG111" s="4">
        <v>91.2</v>
      </c>
      <c r="BH111" s="4">
        <v>83.9</v>
      </c>
      <c r="BI111" s="4">
        <v>7.3</v>
      </c>
      <c r="BJ111" s="4">
        <v>1.1000000000000001</v>
      </c>
      <c r="BK111" s="4">
        <v>2.5</v>
      </c>
      <c r="BL111" s="4">
        <v>0.3</v>
      </c>
      <c r="BM111" s="4">
        <v>0.8</v>
      </c>
      <c r="BN111" s="7">
        <v>4.0999999999999996</v>
      </c>
      <c r="BO111" s="7">
        <v>21</v>
      </c>
      <c r="BP111" s="4"/>
      <c r="BQ111" s="2">
        <v>33455341</v>
      </c>
      <c r="BR111" s="4">
        <v>51.740077388942844</v>
      </c>
      <c r="BS111" s="2">
        <v>51408</v>
      </c>
      <c r="BT111" s="4">
        <v>90.899000000000001</v>
      </c>
      <c r="BU111" s="4"/>
      <c r="BV111" s="4">
        <v>61.9</v>
      </c>
      <c r="BW111" s="4">
        <v>42.6</v>
      </c>
      <c r="BX111" s="4">
        <v>52.2</v>
      </c>
      <c r="BY111" s="4">
        <v>35.01</v>
      </c>
      <c r="BZ111" s="4">
        <v>37.4</v>
      </c>
      <c r="CA111" s="4">
        <v>14397.83</v>
      </c>
      <c r="CB111" s="4"/>
      <c r="CC111" s="14">
        <v>166</v>
      </c>
      <c r="CD111" s="32">
        <v>83</v>
      </c>
      <c r="CE111" s="4"/>
      <c r="CF111" s="2">
        <v>647</v>
      </c>
      <c r="CG111" s="2">
        <v>292207</v>
      </c>
      <c r="CH111" s="4">
        <v>100.06124304829541</v>
      </c>
      <c r="CI111" s="8">
        <v>0.45191028821349699</v>
      </c>
      <c r="CJ111" s="8"/>
      <c r="CK111" s="3">
        <v>13.979052948857845</v>
      </c>
      <c r="CL111" s="3">
        <v>0</v>
      </c>
      <c r="CM111" s="3">
        <v>0</v>
      </c>
      <c r="CN111" s="28">
        <v>24.364215369784514</v>
      </c>
      <c r="CO111" s="28">
        <v>0</v>
      </c>
      <c r="CP111" s="28">
        <v>5.7219877335989526</v>
      </c>
      <c r="CQ111" s="28">
        <v>10.933330391924981</v>
      </c>
      <c r="CR111" s="28">
        <v>13.023159180239455</v>
      </c>
      <c r="CS111" s="28">
        <v>4.3596784208335615</v>
      </c>
      <c r="CT111" s="28">
        <v>16.149640754098833</v>
      </c>
      <c r="CU111" s="28">
        <v>5.5594085690144777</v>
      </c>
      <c r="CV111" s="28">
        <v>9.7329423247617939</v>
      </c>
      <c r="CW111" s="28">
        <v>15.205462859905772</v>
      </c>
      <c r="CX111" s="28">
        <v>20.276738217642354</v>
      </c>
      <c r="CY111" s="28">
        <v>30.126965586453007</v>
      </c>
      <c r="CZ111" s="28">
        <v>0</v>
      </c>
      <c r="DA111" s="28">
        <v>0</v>
      </c>
      <c r="DB111" s="28">
        <v>0.6925945301540396</v>
      </c>
      <c r="DC111" s="28">
        <v>0</v>
      </c>
      <c r="DD111" s="28"/>
      <c r="DE111" s="3">
        <v>145.19999999999999</v>
      </c>
      <c r="DF111" s="3">
        <v>158.5</v>
      </c>
      <c r="DG111" s="35">
        <v>167.2</v>
      </c>
      <c r="DH111" s="3">
        <v>159.30000000000001</v>
      </c>
      <c r="DI111" s="1">
        <v>0.13157894736842102</v>
      </c>
      <c r="DJ111" s="1">
        <v>4.0000000000000001E-3</v>
      </c>
      <c r="DK111" s="28"/>
      <c r="DL111" t="s">
        <v>298</v>
      </c>
      <c r="DM111">
        <v>103</v>
      </c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</row>
    <row r="112" spans="1:151" x14ac:dyDescent="0.3">
      <c r="A112" t="s">
        <v>51</v>
      </c>
      <c r="B112" t="s">
        <v>437</v>
      </c>
      <c r="C112" t="s">
        <v>23</v>
      </c>
      <c r="D112" s="2"/>
      <c r="E112" s="2"/>
      <c r="F112" s="2"/>
      <c r="H112" s="2">
        <v>1043433</v>
      </c>
      <c r="I112" s="12">
        <v>6.4399999999999999E-2</v>
      </c>
      <c r="K112" s="2">
        <v>304981</v>
      </c>
      <c r="L112" s="2">
        <v>207758</v>
      </c>
      <c r="M112" s="2">
        <f>Table11132[[#This Row],[Sum of Biden]]+Table11132[[#This Row],[Sum of Trump]]</f>
        <v>512739</v>
      </c>
      <c r="N112" s="2">
        <v>520735</v>
      </c>
      <c r="O112" s="1">
        <f>Table11132[[#This Row],[Total with Other]]/Table11132[[#This Row],[Sum of Population]]</f>
        <v>0.49905935503285787</v>
      </c>
      <c r="P112" s="1">
        <f>Table11132[[#This Row],[Total with Other]]/(Table11132[[#This Row],[18+]]*Table11132[[#This Row],[Sum of Population]])</f>
        <v>0.62909922959551645</v>
      </c>
      <c r="Q112" s="1">
        <f>Table11132[[#This Row],[Sum of Biden]]/Table11132[[#This Row],[2 Party Vote]]</f>
        <v>0.5948074946512748</v>
      </c>
      <c r="R112" s="1">
        <f>Table11132[[#This Row],[Sum of Trump]]/Table11132[[#This Row],[2 Party Vote]]</f>
        <v>0.4051925053487252</v>
      </c>
      <c r="S112" s="1">
        <f>Table11132[[#This Row],[Trump %]]-Table11132[[#This Row],[Biden %]]</f>
        <v>-0.18961498930254961</v>
      </c>
      <c r="T112" s="1">
        <v>3.0999999999999999E-3</v>
      </c>
      <c r="V112" s="1">
        <v>0.51452081734045219</v>
      </c>
      <c r="W112" s="1">
        <v>0.3572706632816865</v>
      </c>
      <c r="X112" s="1">
        <v>3.4744923727733357E-2</v>
      </c>
      <c r="Y112" s="1">
        <v>2.8601740600498547E-2</v>
      </c>
      <c r="Z112" s="1">
        <v>2.2684733950335097E-2</v>
      </c>
      <c r="AA112" s="1">
        <v>1.8563721868102695E-3</v>
      </c>
      <c r="AB112" s="1">
        <v>4.463151922547974E-3</v>
      </c>
      <c r="AC112" s="1">
        <v>3.5857596989936104E-2</v>
      </c>
      <c r="AD11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1.5407351254867483</v>
      </c>
      <c r="AE112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1.5602751167041684</v>
      </c>
      <c r="AF112" s="4"/>
      <c r="AG112" s="1">
        <v>5.2869709890333162E-2</v>
      </c>
      <c r="AH112" s="1">
        <v>0.1059809302561832</v>
      </c>
      <c r="AI112" s="1">
        <v>4.7857409148455148E-2</v>
      </c>
      <c r="AJ112" s="1">
        <f>SUM(Table11132[[#This Row],[0 to 5]:[14 to 17]])</f>
        <v>0.20670804929497152</v>
      </c>
      <c r="AK112" s="1">
        <v>0.79329195070502845</v>
      </c>
      <c r="AL112" s="1">
        <v>0.11494652747229578</v>
      </c>
      <c r="AM112" s="1">
        <v>0.24544556286795607</v>
      </c>
      <c r="AN112" s="1">
        <v>0.23118973618814048</v>
      </c>
      <c r="AO112" s="1">
        <v>0.20171012417663617</v>
      </c>
      <c r="AP112" s="38">
        <v>39.1</v>
      </c>
      <c r="AR112" s="2">
        <v>76781</v>
      </c>
      <c r="AS112" s="2">
        <v>150259</v>
      </c>
      <c r="AT112" s="2">
        <v>237365</v>
      </c>
      <c r="AU112" s="2">
        <v>235332</v>
      </c>
      <c r="AV112" s="2">
        <f>SUM(Table11132[[#This Row],[Sum of Less than a high school diploma]:[Sum of Bachelor''s degree or higher]])</f>
        <v>699737</v>
      </c>
      <c r="AW112" s="1">
        <f>Table11132[[#This Row],[Sum of Less than a high school diploma]]/Table11132[[#This Row],[Sum]]</f>
        <v>0.10972836937306445</v>
      </c>
      <c r="AX112" s="1">
        <f>Table11132[[#This Row],[Sum of High school diploma only]]/Table11132[[#This Row],[Sum]]</f>
        <v>0.21473639381653392</v>
      </c>
      <c r="AY112" s="1">
        <f>Table11132[[#This Row],[Sum of Some college or associate''s degree]]/Table11132[[#This Row],[Sum]]</f>
        <v>0.33922030705822331</v>
      </c>
      <c r="AZ112" s="1">
        <f>Table11132[[#This Row],[Sum of Bachelor''s degree or higher]]/Table11132[[#This Row],[Sum]]</f>
        <v>0.3363149297521783</v>
      </c>
      <c r="BA112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2.9021217971895155</v>
      </c>
      <c r="BB112" s="4"/>
      <c r="BC112" s="2">
        <v>448553</v>
      </c>
      <c r="BD112" s="8">
        <v>0.42988193779571854</v>
      </c>
      <c r="BE112" s="7">
        <v>5.5</v>
      </c>
      <c r="BF112" s="7">
        <v>24.7</v>
      </c>
      <c r="BG112" s="4">
        <v>85.1</v>
      </c>
      <c r="BH112" s="4">
        <v>75.2</v>
      </c>
      <c r="BI112" s="4">
        <v>9.9</v>
      </c>
      <c r="BJ112" s="4">
        <v>2</v>
      </c>
      <c r="BK112" s="4">
        <v>2.1</v>
      </c>
      <c r="BL112" s="4">
        <v>1.4</v>
      </c>
      <c r="BM112" s="4">
        <v>1.7</v>
      </c>
      <c r="BN112" s="7">
        <v>7.8</v>
      </c>
      <c r="BO112" s="7">
        <v>24.7</v>
      </c>
      <c r="BP112" s="4"/>
      <c r="BQ112" s="2">
        <v>38478791</v>
      </c>
      <c r="BR112" s="4">
        <v>36.877107586208218</v>
      </c>
      <c r="BS112" s="2">
        <v>48373</v>
      </c>
      <c r="BT112" s="4">
        <v>93.822000000000003</v>
      </c>
      <c r="BU112" s="4"/>
      <c r="BV112" s="4">
        <v>84</v>
      </c>
      <c r="BW112" s="4">
        <v>57.3</v>
      </c>
      <c r="BX112" s="4">
        <v>70.599999999999994</v>
      </c>
      <c r="BY112" s="4">
        <v>10.61</v>
      </c>
      <c r="BZ112" s="4">
        <v>0.1</v>
      </c>
      <c r="CA112" s="4">
        <v>20460.150000000001</v>
      </c>
      <c r="CB112" s="4"/>
      <c r="CC112" s="14">
        <v>141</v>
      </c>
      <c r="CD112" s="32">
        <v>77</v>
      </c>
      <c r="CE112" s="4"/>
      <c r="CF112" s="2">
        <v>707</v>
      </c>
      <c r="CG112" s="2">
        <v>405426</v>
      </c>
      <c r="CH112" s="4">
        <v>67.757105631123423</v>
      </c>
      <c r="CI112" s="8">
        <v>0.38855010336073326</v>
      </c>
      <c r="CJ112" s="8"/>
      <c r="CK112" s="3">
        <v>28.953651279246301</v>
      </c>
      <c r="CL112" s="3">
        <v>0</v>
      </c>
      <c r="CM112" s="3">
        <v>0</v>
      </c>
      <c r="CN112" s="28">
        <v>2.8765986938807502</v>
      </c>
      <c r="CO112" s="28">
        <v>27.763127760236699</v>
      </c>
      <c r="CP112" s="28">
        <v>15.700622183364001</v>
      </c>
      <c r="CQ112" s="28">
        <v>6.9211932811530898</v>
      </c>
      <c r="CR112" s="28">
        <v>21.012379137596898</v>
      </c>
      <c r="CS112" s="28">
        <v>5.6455382819609996</v>
      </c>
      <c r="CT112" s="28">
        <v>0</v>
      </c>
      <c r="CU112" s="28">
        <v>10.027264954672599</v>
      </c>
      <c r="CV112" s="28">
        <v>47.262342684923297</v>
      </c>
      <c r="CW112" s="28">
        <v>31.7040672898693</v>
      </c>
      <c r="CX112" s="28">
        <v>16.2053171644461</v>
      </c>
      <c r="CY112" s="28">
        <v>15.7834659677024</v>
      </c>
      <c r="CZ112" s="28">
        <v>0</v>
      </c>
      <c r="DA112" s="28">
        <v>0</v>
      </c>
      <c r="DB112" s="28">
        <v>56.476630902298098</v>
      </c>
      <c r="DC112" s="28">
        <v>27.763127760236699</v>
      </c>
      <c r="DD112" s="28"/>
      <c r="DE112" s="3">
        <v>265.10000000000002</v>
      </c>
      <c r="DF112" s="3">
        <v>331.2</v>
      </c>
      <c r="DG112" s="35">
        <v>371.9</v>
      </c>
      <c r="DH112" s="3">
        <v>368.2</v>
      </c>
      <c r="DI112" s="1">
        <v>0.28717397149771429</v>
      </c>
      <c r="DJ112" s="1">
        <v>5.2999999999999999E-2</v>
      </c>
      <c r="DK112" s="28"/>
      <c r="DL112" t="s">
        <v>297</v>
      </c>
      <c r="DM112">
        <v>59</v>
      </c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</row>
    <row r="113" spans="1:151" x14ac:dyDescent="0.3">
      <c r="A113" t="s">
        <v>53</v>
      </c>
      <c r="B113" t="s">
        <v>438</v>
      </c>
      <c r="C113" t="s">
        <v>42</v>
      </c>
      <c r="D113" s="2"/>
      <c r="E113" s="2"/>
      <c r="F113" s="2"/>
      <c r="H113" s="2">
        <v>1015331</v>
      </c>
      <c r="I113" s="12">
        <v>8.3000000000000004E-2</v>
      </c>
      <c r="K113" s="2">
        <v>145348</v>
      </c>
      <c r="L113" s="2">
        <v>263120</v>
      </c>
      <c r="M113" s="2">
        <f>Table11132[[#This Row],[Sum of Biden]]+Table11132[[#This Row],[Sum of Trump]]</f>
        <v>408468</v>
      </c>
      <c r="N113" s="2">
        <v>418711</v>
      </c>
      <c r="O113" s="1">
        <f>Table11132[[#This Row],[Total with Other]]/Table11132[[#This Row],[Sum of Population]]</f>
        <v>0.41238866931079621</v>
      </c>
      <c r="P113" s="1">
        <f>Table11132[[#This Row],[Total with Other]]/(Table11132[[#This Row],[18+]]*Table11132[[#This Row],[Sum of Population]])</f>
        <v>0.54730602321447241</v>
      </c>
      <c r="Q113" s="1">
        <f>Table11132[[#This Row],[Sum of Biden]]/Table11132[[#This Row],[2 Party Vote]]</f>
        <v>0.35583693214645945</v>
      </c>
      <c r="R113" s="1">
        <f>Table11132[[#This Row],[Sum of Trump]]/Table11132[[#This Row],[2 Party Vote]]</f>
        <v>0.64416306785354049</v>
      </c>
      <c r="S113" s="1">
        <f>Table11132[[#This Row],[Trump %]]-Table11132[[#This Row],[Biden %]]</f>
        <v>0.28832613570708104</v>
      </c>
      <c r="T113" s="1">
        <v>-0.33090000000000003</v>
      </c>
      <c r="V113" s="1">
        <v>0.59008737052251925</v>
      </c>
      <c r="W113" s="1">
        <v>0.11710663813081645</v>
      </c>
      <c r="X113" s="1">
        <v>7.7793350148867707E-2</v>
      </c>
      <c r="Y113" s="1">
        <v>2.8122848607990893E-2</v>
      </c>
      <c r="Z113" s="1">
        <v>7.6896105801950304E-2</v>
      </c>
      <c r="AA113" s="1">
        <v>1.1907446931099317E-3</v>
      </c>
      <c r="AB113" s="1">
        <v>3.178273883098221E-3</v>
      </c>
      <c r="AC113" s="1">
        <v>0.10562466821164723</v>
      </c>
      <c r="AD11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1.4443386418397772</v>
      </c>
      <c r="AE113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1.5133226880664343</v>
      </c>
      <c r="AF113" s="4"/>
      <c r="AG113" s="1">
        <v>6.4785769369791718E-2</v>
      </c>
      <c r="AH113" s="1">
        <v>0.12586338839255376</v>
      </c>
      <c r="AI113" s="1">
        <v>5.5862570925146578E-2</v>
      </c>
      <c r="AJ113" s="1">
        <f>SUM(Table11132[[#This Row],[0 to 5]:[14 to 17]])</f>
        <v>0.24651172868749205</v>
      </c>
      <c r="AK113" s="1">
        <v>0.75348827131250795</v>
      </c>
      <c r="AL113" s="1">
        <v>8.4783188930506403E-2</v>
      </c>
      <c r="AM113" s="1">
        <v>0.26583350651166959</v>
      </c>
      <c r="AN113" s="1">
        <v>0.24540667033706248</v>
      </c>
      <c r="AO113" s="1">
        <v>0.15746490553326944</v>
      </c>
      <c r="AP113" s="38">
        <v>37.4</v>
      </c>
      <c r="AR113" s="2">
        <v>66428</v>
      </c>
      <c r="AS113" s="2">
        <v>194276</v>
      </c>
      <c r="AT113" s="2">
        <v>218870</v>
      </c>
      <c r="AU113" s="2">
        <v>185491</v>
      </c>
      <c r="AV113" s="2">
        <f>SUM(Table11132[[#This Row],[Sum of Less than a high school diploma]:[Sum of Bachelor''s degree or higher]])</f>
        <v>665065</v>
      </c>
      <c r="AW113" s="1">
        <f>Table11132[[#This Row],[Sum of Less than a high school diploma]]/Table11132[[#This Row],[Sum]]</f>
        <v>9.9881966424334459E-2</v>
      </c>
      <c r="AX113" s="1">
        <f>Table11132[[#This Row],[Sum of High school diploma only]]/Table11132[[#This Row],[Sum]]</f>
        <v>0.2921158082292708</v>
      </c>
      <c r="AY113" s="1">
        <f>Table11132[[#This Row],[Sum of Some college or associate''s degree]]/Table11132[[#This Row],[Sum]]</f>
        <v>0.32909565230466192</v>
      </c>
      <c r="AZ113" s="1">
        <f>Table11132[[#This Row],[Sum of Bachelor''s degree or higher]]/Table11132[[#This Row],[Sum]]</f>
        <v>0.27890657304173277</v>
      </c>
      <c r="BA113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2.787026831963793</v>
      </c>
      <c r="BB113" s="4"/>
      <c r="BC113" s="2">
        <v>460205</v>
      </c>
      <c r="BD113" s="8">
        <v>0.4532561302668785</v>
      </c>
      <c r="BE113" s="7">
        <v>1.8</v>
      </c>
      <c r="BF113" s="7">
        <v>21.9</v>
      </c>
      <c r="BG113" s="4">
        <v>91.4</v>
      </c>
      <c r="BH113" s="4">
        <v>82.1</v>
      </c>
      <c r="BI113" s="4">
        <v>9.3000000000000007</v>
      </c>
      <c r="BJ113" s="4">
        <v>0.4</v>
      </c>
      <c r="BK113" s="4">
        <v>1.2</v>
      </c>
      <c r="BL113" s="4">
        <v>0.2</v>
      </c>
      <c r="BM113" s="4">
        <v>1.3</v>
      </c>
      <c r="BN113" s="7">
        <v>5.6</v>
      </c>
      <c r="BO113" s="7">
        <v>21.9</v>
      </c>
      <c r="BP113" s="4"/>
      <c r="BQ113" s="2">
        <v>51924692</v>
      </c>
      <c r="BR113" s="4">
        <v>51.140654623960067</v>
      </c>
      <c r="BS113" s="2">
        <v>58071</v>
      </c>
      <c r="BT113" s="4">
        <v>92.903000000000006</v>
      </c>
      <c r="BU113" s="4"/>
      <c r="BV113" s="4">
        <v>72</v>
      </c>
      <c r="BW113" s="4">
        <v>50.6</v>
      </c>
      <c r="BX113" s="4">
        <v>61.3</v>
      </c>
      <c r="BY113" s="4">
        <v>40.96</v>
      </c>
      <c r="BZ113" s="4">
        <v>8.6999999999999993</v>
      </c>
      <c r="CA113" s="4">
        <v>16518.060000000001</v>
      </c>
      <c r="CB113" s="4"/>
      <c r="CC113" s="14">
        <v>235</v>
      </c>
      <c r="CD113" s="32">
        <v>104</v>
      </c>
      <c r="CE113" s="4"/>
      <c r="CF113" s="2">
        <v>1438</v>
      </c>
      <c r="CG113" s="2">
        <v>578200</v>
      </c>
      <c r="CH113" s="4">
        <v>141.62869054525075</v>
      </c>
      <c r="CI113" s="8">
        <v>0.56946946365273987</v>
      </c>
      <c r="CJ113" s="8"/>
      <c r="CK113" s="3">
        <v>22.977251791274959</v>
      </c>
      <c r="CL113" s="3">
        <v>0</v>
      </c>
      <c r="CM113" s="3">
        <v>0</v>
      </c>
      <c r="CN113" s="28">
        <v>1.4993169504690598</v>
      </c>
      <c r="CO113" s="28">
        <v>8.952844416975223</v>
      </c>
      <c r="CP113" s="28">
        <v>5.4582893456172741</v>
      </c>
      <c r="CQ113" s="28">
        <v>27.818188195449682</v>
      </c>
      <c r="CR113" s="28">
        <v>50.356609217202447</v>
      </c>
      <c r="CS113" s="28">
        <v>4.2290021610624766</v>
      </c>
      <c r="CT113" s="28">
        <v>48.14251208548847</v>
      </c>
      <c r="CU113" s="28">
        <v>9.7537361576963839</v>
      </c>
      <c r="CV113" s="28">
        <v>20.865538891768352</v>
      </c>
      <c r="CW113" s="28">
        <v>13.036271850356341</v>
      </c>
      <c r="CX113" s="28">
        <v>23.395165530089781</v>
      </c>
      <c r="CY113" s="28">
        <v>36.229336087640348</v>
      </c>
      <c r="CZ113" s="28">
        <v>0</v>
      </c>
      <c r="DA113" s="28">
        <v>0</v>
      </c>
      <c r="DB113" s="28">
        <v>20.987676179340411</v>
      </c>
      <c r="DC113" s="28">
        <v>8.952844416975223</v>
      </c>
      <c r="DD113" s="28"/>
      <c r="DE113" s="3">
        <v>195.9</v>
      </c>
      <c r="DF113" s="3">
        <v>221.6</v>
      </c>
      <c r="DG113" s="35">
        <v>242.3</v>
      </c>
      <c r="DH113" s="3">
        <v>239.3</v>
      </c>
      <c r="DI113" s="1">
        <v>0.19149814279818411</v>
      </c>
      <c r="DJ113" s="1">
        <v>4.7E-2</v>
      </c>
      <c r="DK113" s="28"/>
      <c r="DL113" t="s">
        <v>298</v>
      </c>
      <c r="DM113">
        <v>97</v>
      </c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</row>
    <row r="114" spans="1:151" x14ac:dyDescent="0.3">
      <c r="A114" t="s">
        <v>137</v>
      </c>
      <c r="B114" t="s">
        <v>439</v>
      </c>
      <c r="C114" t="s">
        <v>18</v>
      </c>
      <c r="D114" s="2" t="s">
        <v>29</v>
      </c>
      <c r="E114" s="2"/>
      <c r="F114" s="2"/>
      <c r="H114" s="2">
        <v>1799674</v>
      </c>
      <c r="I114" s="12">
        <v>0.05</v>
      </c>
      <c r="K114" s="2">
        <v>490193</v>
      </c>
      <c r="L114" s="2">
        <v>374352</v>
      </c>
      <c r="M114" s="2">
        <f>Table11132[[#This Row],[Sum of Biden]]+Table11132[[#This Row],[Sum of Trump]]</f>
        <v>864545</v>
      </c>
      <c r="N114" s="2">
        <v>882506</v>
      </c>
      <c r="O114" s="1">
        <f>Table11132[[#This Row],[Total with Other]]/Table11132[[#This Row],[Sum of Population]]</f>
        <v>0.49036992255264011</v>
      </c>
      <c r="P114" s="1">
        <f>Table11132[[#This Row],[Total with Other]]/(Table11132[[#This Row],[18+]]*Table11132[[#This Row],[Sum of Population]])</f>
        <v>0.62980135522339065</v>
      </c>
      <c r="Q114" s="1">
        <f>Table11132[[#This Row],[Sum of Biden]]/Table11132[[#This Row],[2 Party Vote]]</f>
        <v>0.5669953559386729</v>
      </c>
      <c r="R114" s="1">
        <f>Table11132[[#This Row],[Sum of Trump]]/Table11132[[#This Row],[2 Party Vote]]</f>
        <v>0.43300464406132705</v>
      </c>
      <c r="S114" s="1">
        <f>Table11132[[#This Row],[Trump %]]-Table11132[[#This Row],[Biden %]]</f>
        <v>-0.13399071187734585</v>
      </c>
      <c r="T114" s="1">
        <v>0.1011</v>
      </c>
      <c r="V114" s="1">
        <v>0.52325754553324655</v>
      </c>
      <c r="W114" s="1">
        <v>7.4930237365211705E-2</v>
      </c>
      <c r="X114" s="1">
        <v>0.29640479331256658</v>
      </c>
      <c r="Y114" s="1">
        <v>4.0364532687586753E-2</v>
      </c>
      <c r="Z114" s="1">
        <v>2.9766502155390367E-3</v>
      </c>
      <c r="AA114" s="1">
        <v>1.4430391281976625E-3</v>
      </c>
      <c r="AB114" s="1">
        <v>5.4059790828783439E-3</v>
      </c>
      <c r="AC114" s="1">
        <v>5.5217222674773317E-2</v>
      </c>
      <c r="AD11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1.5660531270006275</v>
      </c>
      <c r="AE114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1.56502666984321</v>
      </c>
      <c r="AF114" s="4"/>
      <c r="AG114" s="1">
        <v>6.121386428875452E-2</v>
      </c>
      <c r="AH114" s="1">
        <v>0.11147518939541272</v>
      </c>
      <c r="AI114" s="1">
        <v>4.8700486865954615E-2</v>
      </c>
      <c r="AJ114" s="1">
        <f>SUM(Table11132[[#This Row],[0 to 5]:[14 to 17]])</f>
        <v>0.22138954055012183</v>
      </c>
      <c r="AK114" s="1">
        <v>0.77861045944987817</v>
      </c>
      <c r="AL114" s="1">
        <v>0.10218461788079397</v>
      </c>
      <c r="AM114" s="1">
        <v>0.28105756931533155</v>
      </c>
      <c r="AN114" s="1">
        <v>0.24448094488223979</v>
      </c>
      <c r="AO114" s="1">
        <v>0.15088732737151284</v>
      </c>
      <c r="AP114" s="38">
        <v>36.700000000000003</v>
      </c>
      <c r="AR114" s="2">
        <v>41887</v>
      </c>
      <c r="AS114" s="2">
        <v>133833</v>
      </c>
      <c r="AT114" s="2">
        <v>199700</v>
      </c>
      <c r="AU114" s="2">
        <v>214715</v>
      </c>
      <c r="AV114" s="2">
        <f>SUM(Table11132[[#This Row],[Sum of Less than a high school diploma]:[Sum of Bachelor''s degree or higher]])</f>
        <v>590135</v>
      </c>
      <c r="AW114" s="1">
        <f>Table11132[[#This Row],[Sum of Less than a high school diploma]]/Table11132[[#This Row],[Sum]]</f>
        <v>7.0978674371118475E-2</v>
      </c>
      <c r="AX114" s="1">
        <f>Table11132[[#This Row],[Sum of High school diploma only]]/Table11132[[#This Row],[Sum]]</f>
        <v>0.2267837020342803</v>
      </c>
      <c r="AY114" s="1">
        <f>Table11132[[#This Row],[Sum of Some college or associate''s degree]]/Table11132[[#This Row],[Sum]]</f>
        <v>0.33839714641565066</v>
      </c>
      <c r="AZ114" s="1">
        <f>Table11132[[#This Row],[Sum of Bachelor''s degree or higher]]/Table11132[[#This Row],[Sum]]</f>
        <v>0.36384047717895057</v>
      </c>
      <c r="BA114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2.9950994264024331</v>
      </c>
      <c r="BB114" s="4"/>
      <c r="BC114" s="2">
        <v>887830</v>
      </c>
      <c r="BD114" s="8">
        <v>0.49332823611387394</v>
      </c>
      <c r="BE114" s="7">
        <v>5.0999999999999996</v>
      </c>
      <c r="BF114" s="7">
        <v>24.6</v>
      </c>
      <c r="BG114" s="4">
        <v>87.9</v>
      </c>
      <c r="BH114" s="4">
        <v>79.599999999999994</v>
      </c>
      <c r="BI114" s="4">
        <v>8.3000000000000007</v>
      </c>
      <c r="BJ114" s="4">
        <v>1.5</v>
      </c>
      <c r="BK114" s="4">
        <v>3.3</v>
      </c>
      <c r="BL114" s="4">
        <v>0.3</v>
      </c>
      <c r="BM114" s="4">
        <v>1.5</v>
      </c>
      <c r="BN114" s="7">
        <v>5.4</v>
      </c>
      <c r="BO114" s="7">
        <v>24.6</v>
      </c>
      <c r="BP114" s="4"/>
      <c r="BQ114" s="2">
        <v>81926210</v>
      </c>
      <c r="BR114" s="4">
        <v>45.522805797049912</v>
      </c>
      <c r="BS114" s="2">
        <v>53310</v>
      </c>
      <c r="BT114" s="4">
        <v>96.183999999999997</v>
      </c>
      <c r="BU114" s="4"/>
      <c r="BV114" s="4">
        <v>70.3</v>
      </c>
      <c r="BW114" s="4">
        <v>53</v>
      </c>
      <c r="BX114" s="4">
        <v>61.6</v>
      </c>
      <c r="BY114" s="4">
        <v>49.18</v>
      </c>
      <c r="BZ114" s="4">
        <v>6.2</v>
      </c>
      <c r="CA114" s="4">
        <v>16769.37</v>
      </c>
      <c r="CB114" s="4"/>
      <c r="CC114" s="14">
        <v>56</v>
      </c>
      <c r="CD114" s="32">
        <v>33</v>
      </c>
      <c r="CE114" s="4"/>
      <c r="CF114" s="2">
        <v>1740</v>
      </c>
      <c r="CG114" s="2">
        <v>787696</v>
      </c>
      <c r="CH114" s="4">
        <v>96.684177245434455</v>
      </c>
      <c r="CI114" s="8">
        <v>0.43768815907769965</v>
      </c>
      <c r="CJ114" s="8"/>
      <c r="CK114" s="3">
        <v>9.5454250786672148</v>
      </c>
      <c r="CL114" s="3">
        <v>0</v>
      </c>
      <c r="CM114" s="3">
        <v>8.1578858705236037</v>
      </c>
      <c r="CN114" s="28">
        <v>0</v>
      </c>
      <c r="CO114" s="28">
        <v>3.2830428735551114</v>
      </c>
      <c r="CP114" s="28">
        <v>2.4530679327108311</v>
      </c>
      <c r="CQ114" s="28">
        <v>7.3002869477011707</v>
      </c>
      <c r="CR114" s="28">
        <v>9.9397153975758687</v>
      </c>
      <c r="CS114" s="28">
        <v>9.9162375806235925</v>
      </c>
      <c r="CT114" s="28">
        <v>12.483486641356073</v>
      </c>
      <c r="CU114" s="28">
        <v>6.0618603202190204</v>
      </c>
      <c r="CV114" s="28">
        <v>14.874208929301872</v>
      </c>
      <c r="CW114" s="28">
        <v>10.21050670843753</v>
      </c>
      <c r="CX114" s="28">
        <v>7.0553090868752086</v>
      </c>
      <c r="CY114" s="28">
        <v>17.01109621014189</v>
      </c>
      <c r="CZ114" s="28">
        <v>0</v>
      </c>
      <c r="DA114" s="28">
        <v>0</v>
      </c>
      <c r="DB114" s="28">
        <v>2.8582000274437451</v>
      </c>
      <c r="DC114" s="28">
        <v>3.2830428735551114</v>
      </c>
      <c r="DD114" s="28"/>
      <c r="DE114" s="3">
        <v>275</v>
      </c>
      <c r="DF114" s="3">
        <v>285</v>
      </c>
      <c r="DG114" s="35">
        <v>323.89999999999998</v>
      </c>
      <c r="DH114" s="3">
        <v>305.39999999999998</v>
      </c>
      <c r="DI114" s="1">
        <v>0.1509725223834516</v>
      </c>
      <c r="DJ114" s="1">
        <v>7.1999999999999995E-2</v>
      </c>
      <c r="DK114" s="28"/>
      <c r="DL114" t="s">
        <v>297</v>
      </c>
      <c r="DM114">
        <v>52</v>
      </c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</row>
    <row r="115" spans="1:151" x14ac:dyDescent="0.3">
      <c r="A115" t="s">
        <v>130</v>
      </c>
      <c r="B115" t="s">
        <v>440</v>
      </c>
      <c r="C115" t="s">
        <v>17</v>
      </c>
      <c r="D115" s="2" t="s">
        <v>18</v>
      </c>
      <c r="E115" s="2" t="s">
        <v>19</v>
      </c>
      <c r="F115" s="2" t="s">
        <v>302</v>
      </c>
      <c r="H115" s="2">
        <v>6385162</v>
      </c>
      <c r="I115" s="12">
        <v>0.13020000000000001</v>
      </c>
      <c r="K115" s="2">
        <v>2320658</v>
      </c>
      <c r="L115" s="2">
        <v>818418</v>
      </c>
      <c r="M115" s="2">
        <f>Table11132[[#This Row],[Sum of Biden]]+Table11132[[#This Row],[Sum of Trump]]</f>
        <v>3139076</v>
      </c>
      <c r="N115" s="2">
        <v>3209359</v>
      </c>
      <c r="O115" s="1">
        <f>Table11132[[#This Row],[Total with Other]]/Table11132[[#This Row],[Sum of Population]]</f>
        <v>0.50262765455285241</v>
      </c>
      <c r="P115" s="1">
        <f>Table11132[[#This Row],[Total with Other]]/(Table11132[[#This Row],[18+]]*Table11132[[#This Row],[Sum of Population]])</f>
        <v>0.65315970603977946</v>
      </c>
      <c r="Q115" s="1">
        <f>Table11132[[#This Row],[Sum of Biden]]/Table11132[[#This Row],[2 Party Vote]]</f>
        <v>0.73928060359163017</v>
      </c>
      <c r="R115" s="1">
        <f>Table11132[[#This Row],[Sum of Trump]]/Table11132[[#This Row],[2 Party Vote]]</f>
        <v>0.26071939640836983</v>
      </c>
      <c r="S115" s="1">
        <f>Table11132[[#This Row],[Trump %]]-Table11132[[#This Row],[Biden %]]</f>
        <v>-0.47856120718326034</v>
      </c>
      <c r="T115" s="1">
        <v>0.33210000000000001</v>
      </c>
      <c r="V115" s="1">
        <v>0.42337516260354868</v>
      </c>
      <c r="W115" s="1">
        <v>0.17148351130323711</v>
      </c>
      <c r="X115" s="1">
        <v>0.24054565882588413</v>
      </c>
      <c r="Y115" s="1">
        <v>0.10880741945153467</v>
      </c>
      <c r="Z115" s="1">
        <v>1.7357429615724707E-3</v>
      </c>
      <c r="AA115" s="1">
        <v>5.8667266390422044E-4</v>
      </c>
      <c r="AB115" s="1">
        <v>6.3541065990181615E-3</v>
      </c>
      <c r="AC115" s="1">
        <v>4.7111725591300578E-2</v>
      </c>
      <c r="AD11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1.6658523777644914</v>
      </c>
      <c r="AE115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1.6617769551318351</v>
      </c>
      <c r="AF115" s="4"/>
      <c r="AG115" s="1">
        <v>6.2437726717035527E-2</v>
      </c>
      <c r="AH115" s="1">
        <v>0.11661442575771766</v>
      </c>
      <c r="AI115" s="1">
        <v>5.1415296902412186E-2</v>
      </c>
      <c r="AJ115" s="1">
        <f>SUM(Table11132[[#This Row],[0 to 5]:[14 to 17]])</f>
        <v>0.2304674493771654</v>
      </c>
      <c r="AK115" s="1">
        <v>0.76953255062283465</v>
      </c>
      <c r="AL115" s="1">
        <v>8.5162757029500588E-2</v>
      </c>
      <c r="AM115" s="1">
        <v>0.29097037788547886</v>
      </c>
      <c r="AN115" s="1">
        <v>0.25944071583461781</v>
      </c>
      <c r="AO115" s="1">
        <v>0.13395869987323736</v>
      </c>
      <c r="AP115" s="38">
        <v>37.6</v>
      </c>
      <c r="AR115" s="2">
        <v>353260</v>
      </c>
      <c r="AS115" s="2">
        <v>735046</v>
      </c>
      <c r="AT115" s="2">
        <v>888681</v>
      </c>
      <c r="AU115" s="2">
        <v>2095233</v>
      </c>
      <c r="AV115" s="2">
        <f>SUM(Table11132[[#This Row],[Sum of Less than a high school diploma]:[Sum of Bachelor''s degree or higher]])</f>
        <v>4072220</v>
      </c>
      <c r="AW115" s="1">
        <f>Table11132[[#This Row],[Sum of Less than a high school diploma]]/Table11132[[#This Row],[Sum]]</f>
        <v>8.6748751295362234E-2</v>
      </c>
      <c r="AX115" s="1">
        <f>Table11132[[#This Row],[Sum of High school diploma only]]/Table11132[[#This Row],[Sum]]</f>
        <v>0.18050252687723159</v>
      </c>
      <c r="AY115" s="1">
        <f>Table11132[[#This Row],[Sum of Some college or associate''s degree]]/Table11132[[#This Row],[Sum]]</f>
        <v>0.21823010544616941</v>
      </c>
      <c r="AZ115" s="1">
        <f>Table11132[[#This Row],[Sum of Bachelor''s degree or higher]]/Table11132[[#This Row],[Sum]]</f>
        <v>0.51451861638123675</v>
      </c>
      <c r="BA115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3.1605185869132808</v>
      </c>
      <c r="BB115" s="4"/>
      <c r="BC115" s="2">
        <v>3319399</v>
      </c>
      <c r="BD115" s="8">
        <v>0.51986135982141091</v>
      </c>
      <c r="BE115" s="7">
        <v>15.9</v>
      </c>
      <c r="BF115" s="7">
        <v>34.799999999999997</v>
      </c>
      <c r="BG115" s="4">
        <v>72.3</v>
      </c>
      <c r="BH115" s="4">
        <v>63.4</v>
      </c>
      <c r="BI115" s="4">
        <v>8.9</v>
      </c>
      <c r="BJ115" s="4">
        <v>12</v>
      </c>
      <c r="BK115" s="4">
        <v>3.1</v>
      </c>
      <c r="BL115" s="4">
        <v>0.8</v>
      </c>
      <c r="BM115" s="4">
        <v>1.6</v>
      </c>
      <c r="BN115" s="7">
        <v>10.199999999999999</v>
      </c>
      <c r="BO115" s="7">
        <v>34.799999999999997</v>
      </c>
      <c r="BP115" s="4"/>
      <c r="BQ115" s="2">
        <v>485142527</v>
      </c>
      <c r="BR115" s="4">
        <v>75.979673969117783</v>
      </c>
      <c r="BS115" s="2">
        <v>76771</v>
      </c>
      <c r="BT115" s="4">
        <v>111.532</v>
      </c>
      <c r="BU115" s="4"/>
      <c r="BV115" s="4">
        <v>68</v>
      </c>
      <c r="BW115" s="4">
        <v>48.6</v>
      </c>
      <c r="BX115" s="4">
        <v>58.3</v>
      </c>
      <c r="BY115" s="4">
        <v>45.59</v>
      </c>
      <c r="BZ115" s="4">
        <v>9.6999999999999993</v>
      </c>
      <c r="CA115" s="4">
        <v>15265.36</v>
      </c>
      <c r="CB115" s="4"/>
      <c r="CC115" s="14">
        <v>3</v>
      </c>
      <c r="CD115" s="32">
        <v>3</v>
      </c>
      <c r="CE115" s="4"/>
      <c r="CF115" s="2">
        <v>5024</v>
      </c>
      <c r="CG115" s="2">
        <v>2992149</v>
      </c>
      <c r="CH115" s="4">
        <v>78.682420273753436</v>
      </c>
      <c r="CI115" s="8">
        <v>0.46860972360607295</v>
      </c>
      <c r="CJ115" s="8"/>
      <c r="CK115" s="3">
        <v>7.1791846398413526</v>
      </c>
      <c r="CL115" s="3">
        <v>0</v>
      </c>
      <c r="CM115" s="3">
        <v>2.5803520313300545</v>
      </c>
      <c r="CN115" s="28">
        <v>12.567438139808056</v>
      </c>
      <c r="CO115" s="28">
        <v>3.4138724173333697</v>
      </c>
      <c r="CP115" s="28">
        <v>2.9437012266269851</v>
      </c>
      <c r="CQ115" s="28">
        <v>4.012527752997026</v>
      </c>
      <c r="CR115" s="28">
        <v>10.346502711003156</v>
      </c>
      <c r="CS115" s="28">
        <v>5.4702391322324075</v>
      </c>
      <c r="CT115" s="28">
        <v>6.6767938413716514</v>
      </c>
      <c r="CU115" s="28">
        <v>7.0698192831503244</v>
      </c>
      <c r="CV115" s="28">
        <v>11.044946001259746</v>
      </c>
      <c r="CW115" s="28">
        <v>5.7453650494165664</v>
      </c>
      <c r="CX115" s="28">
        <v>11.940343906994743</v>
      </c>
      <c r="CY115" s="28">
        <v>13.101631771242797</v>
      </c>
      <c r="CZ115" s="28">
        <v>0</v>
      </c>
      <c r="DA115" s="28">
        <v>0</v>
      </c>
      <c r="DB115" s="28">
        <v>0.96859054757149743</v>
      </c>
      <c r="DC115" s="28">
        <v>3.4138724173333697</v>
      </c>
      <c r="DD115" s="28"/>
      <c r="DE115" s="3">
        <v>475.4</v>
      </c>
      <c r="DF115" s="3">
        <v>544.29999999999995</v>
      </c>
      <c r="DG115" s="35">
        <v>585</v>
      </c>
      <c r="DH115" s="3">
        <v>550.1</v>
      </c>
      <c r="DI115" s="1">
        <v>0.1873504273504274</v>
      </c>
      <c r="DJ115" s="1">
        <v>2.4E-2</v>
      </c>
      <c r="DK115" s="28"/>
      <c r="DL115" t="s">
        <v>296</v>
      </c>
      <c r="DM115">
        <v>10</v>
      </c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</row>
    <row r="116" spans="1:151" x14ac:dyDescent="0.3">
      <c r="A116" t="s">
        <v>71</v>
      </c>
      <c r="B116" t="s">
        <v>441</v>
      </c>
      <c r="C116" t="s">
        <v>36</v>
      </c>
      <c r="D116" s="2"/>
      <c r="E116" s="2"/>
      <c r="F116" s="2"/>
      <c r="H116" s="2">
        <v>647610</v>
      </c>
      <c r="I116" s="12">
        <v>3.9399999999999998E-2</v>
      </c>
      <c r="K116" s="2">
        <v>109026</v>
      </c>
      <c r="L116" s="2">
        <v>157916</v>
      </c>
      <c r="M116" s="2">
        <f>Table11132[[#This Row],[Sum of Biden]]+Table11132[[#This Row],[Sum of Trump]]</f>
        <v>266942</v>
      </c>
      <c r="N116" s="2">
        <v>273311</v>
      </c>
      <c r="O116" s="1">
        <f>Table11132[[#This Row],[Total with Other]]/Table11132[[#This Row],[Sum of Population]]</f>
        <v>0.42203023424591962</v>
      </c>
      <c r="P116" s="1">
        <f>Table11132[[#This Row],[Total with Other]]/(Table11132[[#This Row],[18+]]*Table11132[[#This Row],[Sum of Population]])</f>
        <v>0.56644062457254418</v>
      </c>
      <c r="Q116" s="1">
        <f>Table11132[[#This Row],[Sum of Biden]]/Table11132[[#This Row],[2 Party Vote]]</f>
        <v>0.40842580036112713</v>
      </c>
      <c r="R116" s="1">
        <f>Table11132[[#This Row],[Sum of Trump]]/Table11132[[#This Row],[2 Party Vote]]</f>
        <v>0.59157419963887281</v>
      </c>
      <c r="S116" s="1">
        <f>Table11132[[#This Row],[Trump %]]-Table11132[[#This Row],[Biden %]]</f>
        <v>0.18314839927774568</v>
      </c>
      <c r="T116" s="1">
        <v>-0.14649999999999999</v>
      </c>
      <c r="V116" s="1">
        <v>0.67913250258643321</v>
      </c>
      <c r="W116" s="1">
        <v>0.14131498895940459</v>
      </c>
      <c r="X116" s="1">
        <v>7.2991460910115658E-2</v>
      </c>
      <c r="Y116" s="1">
        <v>3.6339772393879033E-2</v>
      </c>
      <c r="Z116" s="1">
        <v>8.241071014962709E-3</v>
      </c>
      <c r="AA116" s="1">
        <v>8.6471796297154146E-4</v>
      </c>
      <c r="AB116" s="1">
        <v>3.6688747857506832E-3</v>
      </c>
      <c r="AC116" s="1">
        <v>5.7446611386482604E-2</v>
      </c>
      <c r="AD11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1.4419333742197098</v>
      </c>
      <c r="AE116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1.4472881647810707</v>
      </c>
      <c r="AF116" s="4"/>
      <c r="AG116" s="1">
        <v>6.4423032380599432E-2</v>
      </c>
      <c r="AH116" s="1">
        <v>0.13169963403900495</v>
      </c>
      <c r="AI116" s="1">
        <v>5.8820895291919521E-2</v>
      </c>
      <c r="AJ116" s="1">
        <f>SUM(Table11132[[#This Row],[0 to 5]:[14 to 17]])</f>
        <v>0.25494356171152388</v>
      </c>
      <c r="AK116" s="1">
        <v>0.74505643828847612</v>
      </c>
      <c r="AL116" s="1">
        <v>9.0452587205262433E-2</v>
      </c>
      <c r="AM116" s="1">
        <v>0.26211300010808974</v>
      </c>
      <c r="AN116" s="1">
        <v>0.23897716218094223</v>
      </c>
      <c r="AO116" s="1">
        <v>0.15351368879418167</v>
      </c>
      <c r="AP116" s="38">
        <v>36.4</v>
      </c>
      <c r="AR116" s="2">
        <v>40540</v>
      </c>
      <c r="AS116" s="2">
        <v>111193</v>
      </c>
      <c r="AT116" s="2">
        <v>136167</v>
      </c>
      <c r="AU116" s="2">
        <v>129568</v>
      </c>
      <c r="AV116" s="2">
        <f>SUM(Table11132[[#This Row],[Sum of Less than a high school diploma]:[Sum of Bachelor''s degree or higher]])</f>
        <v>417468</v>
      </c>
      <c r="AW116" s="1">
        <f>Table11132[[#This Row],[Sum of Less than a high school diploma]]/Table11132[[#This Row],[Sum]]</f>
        <v>9.7109239510573264E-2</v>
      </c>
      <c r="AX116" s="1">
        <f>Table11132[[#This Row],[Sum of High school diploma only]]/Table11132[[#This Row],[Sum]]</f>
        <v>0.26635095384556423</v>
      </c>
      <c r="AY116" s="1">
        <f>Table11132[[#This Row],[Sum of Some college or associate''s degree]]/Table11132[[#This Row],[Sum]]</f>
        <v>0.32617350311880194</v>
      </c>
      <c r="AZ116" s="1">
        <f>Table11132[[#This Row],[Sum of Bachelor''s degree or higher]]/Table11132[[#This Row],[Sum]]</f>
        <v>0.31036630352506062</v>
      </c>
      <c r="BA116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2.8497968706583503</v>
      </c>
      <c r="BB116" s="4"/>
      <c r="BC116" s="2">
        <v>306058</v>
      </c>
      <c r="BD116" s="8">
        <v>0.47259616126990012</v>
      </c>
      <c r="BE116" s="7">
        <v>2.4</v>
      </c>
      <c r="BF116" s="7">
        <v>20.2</v>
      </c>
      <c r="BG116" s="4">
        <v>91.9</v>
      </c>
      <c r="BH116" s="4">
        <v>82.8</v>
      </c>
      <c r="BI116" s="4">
        <v>9.1</v>
      </c>
      <c r="BJ116" s="4">
        <v>0.4</v>
      </c>
      <c r="BK116" s="4">
        <v>1.6</v>
      </c>
      <c r="BL116" s="4">
        <v>0.4</v>
      </c>
      <c r="BM116" s="4">
        <v>1</v>
      </c>
      <c r="BN116" s="7">
        <v>4.5999999999999996</v>
      </c>
      <c r="BO116" s="7">
        <v>20.2</v>
      </c>
      <c r="BP116" s="4"/>
      <c r="BQ116" s="2">
        <v>31812162</v>
      </c>
      <c r="BR116" s="4">
        <v>49.122407004215503</v>
      </c>
      <c r="BS116" s="2">
        <v>55000</v>
      </c>
      <c r="BT116" s="4">
        <v>91.933999999999997</v>
      </c>
      <c r="BU116" s="4"/>
      <c r="BV116" s="4">
        <v>68.8</v>
      </c>
      <c r="BW116" s="4">
        <v>46.5</v>
      </c>
      <c r="BX116" s="4">
        <v>57.7</v>
      </c>
      <c r="BY116" s="4">
        <v>34.31</v>
      </c>
      <c r="BZ116" s="4">
        <v>12.7</v>
      </c>
      <c r="CA116" s="4">
        <v>16601.580000000002</v>
      </c>
      <c r="CB116" s="4"/>
      <c r="CC116" s="14">
        <v>147</v>
      </c>
      <c r="CD116" s="34">
        <v>78</v>
      </c>
      <c r="CE116" s="4"/>
      <c r="CF116" s="2">
        <v>759</v>
      </c>
      <c r="CG116" s="2">
        <v>396002</v>
      </c>
      <c r="CH116" s="4">
        <v>117.20016676703571</v>
      </c>
      <c r="CI116" s="8">
        <v>0.61148221923688639</v>
      </c>
      <c r="CJ116" s="8"/>
      <c r="CK116" s="3">
        <v>19.471711491808513</v>
      </c>
      <c r="CL116" s="3">
        <v>0</v>
      </c>
      <c r="CM116" s="3">
        <v>0</v>
      </c>
      <c r="CN116" s="28">
        <v>0.40535174128037421</v>
      </c>
      <c r="CO116" s="28">
        <v>7.3852240199855084</v>
      </c>
      <c r="CP116" s="28">
        <v>3.6662041409916584</v>
      </c>
      <c r="CQ116" s="28">
        <v>38.101938994776681</v>
      </c>
      <c r="CR116" s="28">
        <v>20.951177443833352</v>
      </c>
      <c r="CS116" s="28">
        <v>3.9112527805498303</v>
      </c>
      <c r="CT116" s="28">
        <v>27.76155221033882</v>
      </c>
      <c r="CU116" s="28">
        <v>3.2430618934303288</v>
      </c>
      <c r="CV116" s="28">
        <v>22.246183432131787</v>
      </c>
      <c r="CW116" s="28">
        <v>9.4223928068126579</v>
      </c>
      <c r="CX116" s="28">
        <v>18.173660107876781</v>
      </c>
      <c r="CY116" s="28">
        <v>42.162703717974786</v>
      </c>
      <c r="CZ116" s="28">
        <v>0</v>
      </c>
      <c r="DA116" s="28">
        <v>0</v>
      </c>
      <c r="DB116" s="28">
        <v>9.3902104397647967</v>
      </c>
      <c r="DC116" s="28">
        <v>7.3852240199855084</v>
      </c>
      <c r="DD116" s="28"/>
      <c r="DE116" s="3">
        <v>175</v>
      </c>
      <c r="DF116" s="3">
        <v>191.2</v>
      </c>
      <c r="DG116" s="35">
        <v>209.4</v>
      </c>
      <c r="DH116" s="3">
        <v>210.1</v>
      </c>
      <c r="DI116" s="1">
        <v>0.16427889207258839</v>
      </c>
      <c r="DJ116" s="1">
        <v>9.4E-2</v>
      </c>
      <c r="DK116" s="28"/>
      <c r="DL116" t="s">
        <v>298</v>
      </c>
      <c r="DM116">
        <v>115</v>
      </c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</row>
    <row r="117" spans="1:151" x14ac:dyDescent="0.3">
      <c r="A117" t="s">
        <v>69</v>
      </c>
      <c r="B117" t="s">
        <v>442</v>
      </c>
      <c r="C117" t="s">
        <v>29</v>
      </c>
      <c r="D117" s="2"/>
      <c r="E117" s="2"/>
      <c r="F117" s="2"/>
      <c r="H117" s="2">
        <v>675966</v>
      </c>
      <c r="I117" s="12">
        <v>5.5199999999999999E-2</v>
      </c>
      <c r="K117" s="2">
        <v>151431</v>
      </c>
      <c r="L117" s="2">
        <v>204025</v>
      </c>
      <c r="M117" s="2">
        <f>Table11132[[#This Row],[Sum of Biden]]+Table11132[[#This Row],[Sum of Trump]]</f>
        <v>355456</v>
      </c>
      <c r="N117" s="2">
        <v>360719</v>
      </c>
      <c r="O117" s="1">
        <f>Table11132[[#This Row],[Total with Other]]/Table11132[[#This Row],[Sum of Population]]</f>
        <v>0.5336348277871964</v>
      </c>
      <c r="P117" s="1">
        <f>Table11132[[#This Row],[Total with Other]]/(Table11132[[#This Row],[18+]]*Table11132[[#This Row],[Sum of Population]])</f>
        <v>0.68580103501640743</v>
      </c>
      <c r="Q117" s="1">
        <f>Table11132[[#This Row],[Sum of Biden]]/Table11132[[#This Row],[2 Party Vote]]</f>
        <v>0.42601897281238749</v>
      </c>
      <c r="R117" s="1">
        <f>Table11132[[#This Row],[Sum of Trump]]/Table11132[[#This Row],[2 Party Vote]]</f>
        <v>0.57398102718761257</v>
      </c>
      <c r="S117" s="1">
        <f>Table11132[[#This Row],[Trump %]]-Table11132[[#This Row],[Biden %]]</f>
        <v>0.14796205437522508</v>
      </c>
      <c r="T117" s="1">
        <v>-1.35E-2</v>
      </c>
      <c r="V117" s="1">
        <v>0.65445303462008442</v>
      </c>
      <c r="W117" s="1">
        <v>0.11509898426843954</v>
      </c>
      <c r="X117" s="1">
        <v>0.16965350328270948</v>
      </c>
      <c r="Y117" s="1">
        <v>1.8042327572688567E-2</v>
      </c>
      <c r="Z117" s="1">
        <v>2.8729255613448015E-3</v>
      </c>
      <c r="AA117" s="1">
        <v>4.3197438924442945E-4</v>
      </c>
      <c r="AB117" s="1">
        <v>3.5534331608394506E-3</v>
      </c>
      <c r="AC117" s="1">
        <v>3.5893817144649287E-2</v>
      </c>
      <c r="AD11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1.4865797065044353</v>
      </c>
      <c r="AE117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1.4863101061038027</v>
      </c>
      <c r="AF117" s="4"/>
      <c r="AG117" s="1">
        <v>5.5209877419870233E-2</v>
      </c>
      <c r="AH117" s="1">
        <v>0.11337404544015528</v>
      </c>
      <c r="AI117" s="1">
        <v>5.3297059319551573E-2</v>
      </c>
      <c r="AJ117" s="1">
        <f>SUM(Table11132[[#This Row],[0 to 5]:[14 to 17]])</f>
        <v>0.22188098217957708</v>
      </c>
      <c r="AK117" s="1">
        <v>0.77811901782042292</v>
      </c>
      <c r="AL117" s="1">
        <v>8.6897861726773246E-2</v>
      </c>
      <c r="AM117" s="1">
        <v>0.24055499832831828</v>
      </c>
      <c r="AN117" s="1">
        <v>0.27380667074971227</v>
      </c>
      <c r="AO117" s="1">
        <v>0.17685948701561913</v>
      </c>
      <c r="AP117" s="38">
        <v>40.700000000000003</v>
      </c>
      <c r="AR117" s="2">
        <v>57816</v>
      </c>
      <c r="AS117" s="2">
        <v>134476</v>
      </c>
      <c r="AT117" s="2">
        <v>146801</v>
      </c>
      <c r="AU117" s="2">
        <v>123942</v>
      </c>
      <c r="AV117" s="2">
        <f>SUM(Table11132[[#This Row],[Sum of Less than a high school diploma]:[Sum of Bachelor''s degree or higher]])</f>
        <v>463035</v>
      </c>
      <c r="AW117" s="1">
        <f>Table11132[[#This Row],[Sum of Less than a high school diploma]]/Table11132[[#This Row],[Sum]]</f>
        <v>0.12486313129677022</v>
      </c>
      <c r="AX117" s="1">
        <f>Table11132[[#This Row],[Sum of High school diploma only]]/Table11132[[#This Row],[Sum]]</f>
        <v>0.29042297018583907</v>
      </c>
      <c r="AY117" s="1">
        <f>Table11132[[#This Row],[Sum of Some college or associate''s degree]]/Table11132[[#This Row],[Sum]]</f>
        <v>0.31704082844709364</v>
      </c>
      <c r="AZ117" s="1">
        <f>Table11132[[#This Row],[Sum of Bachelor''s degree or higher]]/Table11132[[#This Row],[Sum]]</f>
        <v>0.26767307007029706</v>
      </c>
      <c r="BA117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2.7275238372909176</v>
      </c>
      <c r="BB117" s="4"/>
      <c r="BC117" s="2">
        <v>304855</v>
      </c>
      <c r="BD117" s="8">
        <v>0.45099161792161147</v>
      </c>
      <c r="BE117" s="7">
        <v>2.1</v>
      </c>
      <c r="BF117" s="7">
        <v>24</v>
      </c>
      <c r="BG117" s="4">
        <v>91.1</v>
      </c>
      <c r="BH117" s="4">
        <v>82</v>
      </c>
      <c r="BI117" s="4">
        <v>9.1</v>
      </c>
      <c r="BJ117" s="4">
        <v>0.6</v>
      </c>
      <c r="BK117" s="4">
        <v>1.4</v>
      </c>
      <c r="BL117" s="4">
        <v>0.1</v>
      </c>
      <c r="BM117" s="4">
        <v>0.9</v>
      </c>
      <c r="BN117" s="7">
        <v>5.9</v>
      </c>
      <c r="BO117" s="7">
        <v>24</v>
      </c>
      <c r="BP117" s="4"/>
      <c r="BQ117" s="2">
        <v>28220193</v>
      </c>
      <c r="BR117" s="4">
        <v>41.747947381968913</v>
      </c>
      <c r="BS117" s="2">
        <v>48151</v>
      </c>
      <c r="BT117" s="4">
        <v>89.022000000000006</v>
      </c>
      <c r="BU117" s="4"/>
      <c r="BV117" s="4">
        <v>69.400000000000006</v>
      </c>
      <c r="BW117" s="4">
        <v>49.6</v>
      </c>
      <c r="BX117" s="4">
        <v>59.5</v>
      </c>
      <c r="BY117" s="4">
        <v>47.24</v>
      </c>
      <c r="BZ117" s="4">
        <v>6.2</v>
      </c>
      <c r="CA117" s="4">
        <v>16326.43</v>
      </c>
      <c r="CB117" s="4"/>
      <c r="CC117" s="14">
        <v>193</v>
      </c>
      <c r="CD117" s="34">
        <v>93</v>
      </c>
      <c r="CE117" s="4"/>
      <c r="CF117" s="2">
        <v>983</v>
      </c>
      <c r="CG117" s="2">
        <v>409078</v>
      </c>
      <c r="CH117" s="4">
        <v>145.42151528331308</v>
      </c>
      <c r="CI117" s="8">
        <v>0.60517540823059146</v>
      </c>
      <c r="CJ117" s="8"/>
      <c r="CK117" s="3">
        <v>14.161474581268099</v>
      </c>
      <c r="CL117" s="3">
        <v>0</v>
      </c>
      <c r="CM117" s="3">
        <v>0</v>
      </c>
      <c r="CN117" s="28">
        <v>0</v>
      </c>
      <c r="CO117" s="28">
        <v>11.226441816136848</v>
      </c>
      <c r="CP117" s="28">
        <v>4.5283378641531566</v>
      </c>
      <c r="CQ117" s="28">
        <v>14.802025370672959</v>
      </c>
      <c r="CR117" s="28">
        <v>9.7362325045235991</v>
      </c>
      <c r="CS117" s="28">
        <v>15.935886455771415</v>
      </c>
      <c r="CT117" s="28">
        <v>15.441414529336081</v>
      </c>
      <c r="CU117" s="28">
        <v>15.329953748574571</v>
      </c>
      <c r="CV117" s="28">
        <v>20.909343799075149</v>
      </c>
      <c r="CW117" s="28">
        <v>10.615950294138965</v>
      </c>
      <c r="CX117" s="28">
        <v>17.429031402680444</v>
      </c>
      <c r="CY117" s="28">
        <v>28.232552341487438</v>
      </c>
      <c r="CZ117" s="28">
        <v>0</v>
      </c>
      <c r="DA117" s="28">
        <v>0</v>
      </c>
      <c r="DB117" s="28">
        <v>3.4173025463596067</v>
      </c>
      <c r="DC117" s="28">
        <v>11.226441816136848</v>
      </c>
      <c r="DD117" s="28"/>
      <c r="DE117" s="3">
        <v>202.4</v>
      </c>
      <c r="DF117" s="3">
        <v>235.6</v>
      </c>
      <c r="DG117" s="35">
        <v>280.5</v>
      </c>
      <c r="DH117" s="3">
        <v>285.2</v>
      </c>
      <c r="DI117" s="1">
        <v>0.27843137254901962</v>
      </c>
      <c r="DJ117" s="1">
        <v>0.157</v>
      </c>
      <c r="DK117" s="28"/>
      <c r="DL117" t="s">
        <v>298</v>
      </c>
      <c r="DM117">
        <v>111</v>
      </c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</row>
    <row r="118" spans="1:151" x14ac:dyDescent="0.3">
      <c r="A118" t="s">
        <v>135</v>
      </c>
      <c r="B118" t="s">
        <v>443</v>
      </c>
      <c r="C118" t="s">
        <v>22</v>
      </c>
      <c r="D118" s="2" t="s">
        <v>48</v>
      </c>
      <c r="E118" s="2"/>
      <c r="H118" s="2">
        <v>978529</v>
      </c>
      <c r="I118" s="12">
        <v>6.7100000000000007E-2</v>
      </c>
      <c r="K118" s="2">
        <v>275474</v>
      </c>
      <c r="L118" s="2">
        <v>200824</v>
      </c>
      <c r="M118" s="2">
        <f>Table11132[[#This Row],[Sum of Biden]]+Table11132[[#This Row],[Sum of Trump]]</f>
        <v>476298</v>
      </c>
      <c r="N118" s="2">
        <v>489091</v>
      </c>
      <c r="O118" s="1">
        <f>Table11132[[#This Row],[Total with Other]]/Table11132[[#This Row],[Sum of Population]]</f>
        <v>0.49982269304231147</v>
      </c>
      <c r="P118" s="1">
        <f>Table11132[[#This Row],[Total with Other]]/(Table11132[[#This Row],[18+]]*Table11132[[#This Row],[Sum of Population]])</f>
        <v>0.63184092456396235</v>
      </c>
      <c r="Q118" s="1">
        <f>Table11132[[#This Row],[Sum of Biden]]/Table11132[[#This Row],[2 Party Vote]]</f>
        <v>0.57836480522697975</v>
      </c>
      <c r="R118" s="1">
        <f>Table11132[[#This Row],[Sum of Trump]]/Table11132[[#This Row],[2 Party Vote]]</f>
        <v>0.42163519477302025</v>
      </c>
      <c r="S118" s="1">
        <f>Table11132[[#This Row],[Trump %]]-Table11132[[#This Row],[Biden %]]</f>
        <v>-0.1567296104539595</v>
      </c>
      <c r="T118" s="1">
        <v>0.33460000000000001</v>
      </c>
      <c r="V118" s="1">
        <v>0.71847742887538335</v>
      </c>
      <c r="W118" s="1">
        <v>0.12913362812956999</v>
      </c>
      <c r="X118" s="1">
        <v>4.7301612931246802E-2</v>
      </c>
      <c r="Y118" s="1">
        <v>4.9124757671974974E-2</v>
      </c>
      <c r="Z118" s="1">
        <v>1.5042987995245926E-3</v>
      </c>
      <c r="AA118" s="1">
        <v>1.9723482901375431E-4</v>
      </c>
      <c r="AB118" s="1">
        <v>1.0147885244075547E-2</v>
      </c>
      <c r="AC118" s="1">
        <v>4.4113153519210982E-2</v>
      </c>
      <c r="AD11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1.4064967810519089</v>
      </c>
      <c r="AE118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1.3979451480449889</v>
      </c>
      <c r="AF118" s="4"/>
      <c r="AG118" s="1">
        <v>5.1885023336048296E-2</v>
      </c>
      <c r="AH118" s="1">
        <v>0.10548895331666205</v>
      </c>
      <c r="AI118" s="1">
        <v>5.1568221279083198E-2</v>
      </c>
      <c r="AJ118" s="1">
        <f>SUM(Table11132[[#This Row],[0 to 5]:[14 to 17]])</f>
        <v>0.20894219793179356</v>
      </c>
      <c r="AK118" s="1">
        <v>0.79105780206820642</v>
      </c>
      <c r="AL118" s="1">
        <v>9.4158681040623221E-2</v>
      </c>
      <c r="AM118" s="1">
        <v>0.25371961382851199</v>
      </c>
      <c r="AN118" s="1">
        <v>0.28229311548252528</v>
      </c>
      <c r="AO118" s="1">
        <v>0.16088639171654595</v>
      </c>
      <c r="AP118" s="38">
        <v>40.299999999999997</v>
      </c>
      <c r="AR118" s="2">
        <v>58762</v>
      </c>
      <c r="AS118" s="2">
        <v>185476</v>
      </c>
      <c r="AT118" s="2">
        <v>178502</v>
      </c>
      <c r="AU118" s="2">
        <v>231516</v>
      </c>
      <c r="AV118" s="2">
        <f>SUM(Table11132[[#This Row],[Sum of Less than a high school diploma]:[Sum of Bachelor''s degree or higher]])</f>
        <v>654256</v>
      </c>
      <c r="AW118" s="1">
        <f>Table11132[[#This Row],[Sum of Less than a high school diploma]]/Table11132[[#This Row],[Sum]]</f>
        <v>8.9814995964882252E-2</v>
      </c>
      <c r="AX118" s="1">
        <f>Table11132[[#This Row],[Sum of High school diploma only]]/Table11132[[#This Row],[Sum]]</f>
        <v>0.28349147734220242</v>
      </c>
      <c r="AY118" s="1">
        <f>Table11132[[#This Row],[Sum of Some college or associate''s degree]]/Table11132[[#This Row],[Sum]]</f>
        <v>0.27283204128047739</v>
      </c>
      <c r="AZ118" s="1">
        <f>Table11132[[#This Row],[Sum of Bachelor''s degree or higher]]/Table11132[[#This Row],[Sum]]</f>
        <v>0.35386148541243795</v>
      </c>
      <c r="BA118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2.8907400161404713</v>
      </c>
      <c r="BB118" s="4"/>
      <c r="BC118" s="2">
        <v>472216</v>
      </c>
      <c r="BD118" s="8">
        <v>0.48257741978009849</v>
      </c>
      <c r="BE118" s="7">
        <v>4.8</v>
      </c>
      <c r="BF118" s="7">
        <v>29.5</v>
      </c>
      <c r="BG118" s="4">
        <v>86</v>
      </c>
      <c r="BH118" s="4">
        <v>78.2</v>
      </c>
      <c r="BI118" s="4">
        <v>7.8</v>
      </c>
      <c r="BJ118" s="4">
        <v>1.8</v>
      </c>
      <c r="BK118" s="4">
        <v>2.8</v>
      </c>
      <c r="BL118" s="4">
        <v>0.2</v>
      </c>
      <c r="BM118" s="4">
        <v>1.5</v>
      </c>
      <c r="BN118" s="7">
        <v>7.8</v>
      </c>
      <c r="BO118" s="7">
        <v>29.5</v>
      </c>
      <c r="BP118" s="4"/>
      <c r="BQ118" s="2">
        <v>43531952</v>
      </c>
      <c r="BR118" s="4">
        <v>44.487135281631922</v>
      </c>
      <c r="BS118" s="2">
        <v>61741</v>
      </c>
      <c r="BT118" s="4">
        <v>100.613</v>
      </c>
      <c r="BU118" s="4"/>
      <c r="BV118" s="4">
        <v>56.7</v>
      </c>
      <c r="BW118" s="4">
        <v>39.6</v>
      </c>
      <c r="BX118" s="4">
        <v>48.1</v>
      </c>
      <c r="BY118" s="4">
        <v>48.26</v>
      </c>
      <c r="BZ118" s="4">
        <v>72.900000000000006</v>
      </c>
      <c r="CA118" s="4">
        <v>14483.92</v>
      </c>
      <c r="CB118" s="4"/>
      <c r="CC118" s="14">
        <v>84</v>
      </c>
      <c r="CD118" s="34">
        <v>51</v>
      </c>
      <c r="CE118" s="4"/>
      <c r="CF118" s="2">
        <v>713</v>
      </c>
      <c r="CG118" s="2">
        <v>417150</v>
      </c>
      <c r="CH118" s="4">
        <v>72.86447310197245</v>
      </c>
      <c r="CI118" s="8">
        <v>0.42630315504190475</v>
      </c>
      <c r="CJ118" s="8"/>
      <c r="CK118" s="3">
        <v>10.526550787449146</v>
      </c>
      <c r="CL118" s="3">
        <v>0</v>
      </c>
      <c r="CM118" s="3">
        <v>0</v>
      </c>
      <c r="CN118" s="28">
        <v>16.48985544659066</v>
      </c>
      <c r="CO118" s="28">
        <v>12.055988291190436</v>
      </c>
      <c r="CP118" s="28">
        <v>5.9628982233688639</v>
      </c>
      <c r="CQ118" s="28">
        <v>4.0819847267938076</v>
      </c>
      <c r="CR118" s="28">
        <v>5.6371632287830442</v>
      </c>
      <c r="CS118" s="28">
        <v>5.1682711309622267</v>
      </c>
      <c r="CT118" s="28">
        <v>24.970005496467277</v>
      </c>
      <c r="CU118" s="28">
        <v>13.418678455920459</v>
      </c>
      <c r="CV118" s="28">
        <v>21.42748746304845</v>
      </c>
      <c r="CW118" s="28">
        <v>12.151342149417069</v>
      </c>
      <c r="CX118" s="28">
        <v>10.521481700193705</v>
      </c>
      <c r="CY118" s="28">
        <v>15.361408564281199</v>
      </c>
      <c r="CZ118" s="28">
        <v>0</v>
      </c>
      <c r="DA118" s="28">
        <v>0</v>
      </c>
      <c r="DB118" s="28">
        <v>4.8520582253986557</v>
      </c>
      <c r="DC118" s="28">
        <v>12.055988291190436</v>
      </c>
      <c r="DD118" s="28"/>
      <c r="DE118" s="3">
        <v>325.2</v>
      </c>
      <c r="DF118" s="3">
        <v>371.7</v>
      </c>
      <c r="DG118" s="35">
        <v>409.1</v>
      </c>
      <c r="DH118" s="3">
        <v>398</v>
      </c>
      <c r="DI118" s="1">
        <v>0.20508433145930094</v>
      </c>
      <c r="DJ118" s="1">
        <v>6.4000000000000001E-2</v>
      </c>
      <c r="DK118" s="28"/>
      <c r="DL118" t="s">
        <v>296</v>
      </c>
      <c r="DM118">
        <v>22</v>
      </c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</row>
    <row r="119" spans="1:151" x14ac:dyDescent="0.3">
      <c r="A119" t="s">
        <v>123</v>
      </c>
      <c r="B119" t="s">
        <v>444</v>
      </c>
      <c r="C119" t="s">
        <v>34</v>
      </c>
      <c r="D119" s="2" t="s">
        <v>11</v>
      </c>
      <c r="E119" s="2"/>
      <c r="H119" s="2">
        <v>541243</v>
      </c>
      <c r="I119" s="12">
        <v>-4.3400000000000001E-2</v>
      </c>
      <c r="K119" s="2">
        <v>123227</v>
      </c>
      <c r="L119" s="2">
        <v>151240</v>
      </c>
      <c r="M119" s="2">
        <f>Table11132[[#This Row],[Sum of Biden]]+Table11132[[#This Row],[Sum of Trump]]</f>
        <v>274467</v>
      </c>
      <c r="N119" s="2">
        <v>277921</v>
      </c>
      <c r="O119" s="1">
        <f>Table11132[[#This Row],[Total with Other]]/Table11132[[#This Row],[Sum of Population]]</f>
        <v>0.51348654855582432</v>
      </c>
      <c r="P119" s="1">
        <f>Table11132[[#This Row],[Total with Other]]/(Table11132[[#This Row],[18+]]*Table11132[[#This Row],[Sum of Population]])</f>
        <v>0.64355016486977146</v>
      </c>
      <c r="Q119" s="1">
        <f>Table11132[[#This Row],[Sum of Biden]]/Table11132[[#This Row],[2 Party Vote]]</f>
        <v>0.44896836413849389</v>
      </c>
      <c r="R119" s="1">
        <f>Table11132[[#This Row],[Sum of Trump]]/Table11132[[#This Row],[2 Party Vote]]</f>
        <v>0.55103163586150616</v>
      </c>
      <c r="S119" s="1">
        <f>Table11132[[#This Row],[Trump %]]-Table11132[[#This Row],[Biden %]]</f>
        <v>0.10206327172301227</v>
      </c>
      <c r="T119" s="1">
        <v>-8.0299999999999996E-2</v>
      </c>
      <c r="V119" s="1">
        <v>0.80502657771093578</v>
      </c>
      <c r="W119" s="1">
        <v>3.6732114780237343E-2</v>
      </c>
      <c r="X119" s="1">
        <v>0.10531129270955929</v>
      </c>
      <c r="Y119" s="1">
        <v>6.8989344896839312E-3</v>
      </c>
      <c r="Z119" s="1">
        <v>1.2877764700882967E-3</v>
      </c>
      <c r="AA119" s="1">
        <v>1.8291229632531045E-4</v>
      </c>
      <c r="AB119" s="1">
        <v>3.0651666626635354E-3</v>
      </c>
      <c r="AC119" s="1">
        <v>4.149522488050654E-2</v>
      </c>
      <c r="AD11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alone]]-1)+(Table11132[[#This Row],[Population of two or more races:]]*(Table11132[[#This Row],[Population of two or more races:]]+1))/(9900))</f>
        <v>1.2934094515824834</v>
      </c>
      <c r="AE119" s="4">
        <f>1-(Table11132[[#This Row],[White alone]]*(Table11132[[#This Row],[White alone]]-1)+Table11132[[#This Row],[Hispanic or Latino]]*(Table11132[[#This Row],[Hispanic or Latino]]-1)+Table11132[[#This Row],[Black or African American alone]]*(Table11132[[#This Row],[Black or African American alone]]-1)+Table11132[[#This Row],[Asian alone]]*(Table11132[[#This Row],[Asian alone]]-1)+Table11132[[#This Row],[American Indian and Alaska Native alone]]*(Table11132[[#This Row],[American Indian and Alaska Native alone]]-1)+Table11132[[#This Row],[Native Hawaiian and Other Pacific Islander alone]]*(Table11132[[#This Row],[Native Hawaiian and Other Pacific Islander alone]]-1)+Table11132[[#This Row],[Some Other Race alone]]*(Table11132[[#This Row],[Some Other Race alone]]+1)+(Table11132[[#This Row],[Population of two or more races:]]*(Table11132[[#This Row],[Population of two or more races:]]+1))/(9900))</f>
        <v>1.2918038866144186</v>
      </c>
      <c r="AF119" s="4"/>
      <c r="AG119" s="1">
        <v>5.235356392599997E-2</v>
      </c>
      <c r="AH119" s="1">
        <v>9.9849790205138914E-2</v>
      </c>
      <c r="AI119" s="1">
        <v>4.9899952516706911E-2</v>
      </c>
      <c r="AJ119" s="1">
        <f>SUM(Table11132[[#This Row],[0 to 5]:[14 to 17]])</f>
        <v>0.20210330664784582</v>
      </c>
      <c r="AK119" s="1">
        <v>0.79789669335215418</v>
      </c>
      <c r="AL119" s="1">
        <v>8.1697130494066433E-2</v>
      </c>
      <c r="AM119" s="1">
        <v>0.22666343952716247</v>
      </c>
      <c r="AN119" s="1">
        <v>0.27267789144617111</v>
      </c>
      <c r="AO119" s="1">
        <v>0.21685823188475417</v>
      </c>
      <c r="AP119" s="38">
        <v>44</v>
      </c>
      <c r="AR119" s="2">
        <v>37619</v>
      </c>
      <c r="AS119" s="2">
        <v>156494</v>
      </c>
      <c r="AT119" s="2">
        <v>105279</v>
      </c>
      <c r="AU119" s="2">
        <v>85509</v>
      </c>
      <c r="AV119" s="2">
        <f>SUM(Table11132[[#This Row],[Sum of Less than a high school diploma]:[Sum of Bachelor''s degree or higher]])</f>
        <v>384901</v>
      </c>
      <c r="AW119" s="1">
        <f>Table11132[[#This Row],[Sum of Less than a high school diploma]]/Table11132[[#This Row],[Sum]]</f>
        <v>9.7736820636994973E-2</v>
      </c>
      <c r="AX119" s="1">
        <f>Table11132[[#This Row],[Sum of High school diploma only]]/Table11132[[#This Row],[Sum]]</f>
        <v>0.40658247185639945</v>
      </c>
      <c r="AY119" s="1">
        <f>Table11132[[#This Row],[Sum of Some college or associate''s degree]]/Table11132[[#This Row],[Sum]]</f>
        <v>0.27352228235312459</v>
      </c>
      <c r="AZ119" s="1">
        <f>Table11132[[#This Row],[Sum of Bachelor''s degree or higher]]/Table11132[[#This Row],[Sum]]</f>
        <v>0.22215842515348103</v>
      </c>
      <c r="BA119" s="4">
        <f>Table11132[[#This Row],[% Less than a high school diploma]]+(2*Table11132[[#This Row],[% High school diploma only]])+(3*Table11132[[#This Row],[% Some college or associate''s degree]])+(4*Table11132[[#This Row],[% Bachelor''s degree or higher]])</f>
        <v>2.620102312023092</v>
      </c>
      <c r="BB119" s="4"/>
      <c r="BC119" s="2">
        <v>232682</v>
      </c>
      <c r="BD119" s="8">
        <v>0.42990301953096854</v>
      </c>
      <c r="BE119" s="7">
        <v>2.7</v>
      </c>
      <c r="BF119" s="7">
        <v>22.4</v>
      </c>
      <c r="BG119" s="4">
        <v>91.1</v>
      </c>
      <c r="BH119" s="4">
        <v>83.9</v>
      </c>
      <c r="BI119" s="4">
        <v>7.2</v>
      </c>
      <c r="BJ119" s="4">
        <v>1</v>
      </c>
      <c r="BK119" s="4">
        <v>1.6</v>
      </c>
      <c r="BL119" s="4">
        <v>0.1</v>
      </c>
      <c r="BM119" s="4">
        <v>1.4</v>
      </c>
      <c r="BN119" s="7">
        <v>4.8</v>
      </c>
      <c r="BO119" s="7">
        <v>22.4</v>
      </c>
      <c r="BP119" s="4"/>
      <c r="BQ119" s="2">
        <v>18414395</v>
      </c>
      <c r="BR119" s="4">
        <v>34.022416918094088</v>
      </c>
      <c r="BS119" s="2">
        <v>46635</v>
      </c>
      <c r="BT119" s="4">
        <v>87.590999999999994</v>
      </c>
      <c r="BU119" s="4"/>
      <c r="BV119" s="4">
        <v>59.7</v>
      </c>
      <c r="BW119" s="4">
        <v>40.1</v>
      </c>
      <c r="BX119" s="4">
        <v>49.9</v>
      </c>
      <c r="BY119" s="4">
        <v>41.19</v>
      </c>
      <c r="BZ119" s="4">
        <v>67.8</v>
      </c>
      <c r="CA119" s="4">
        <v>14046.49</v>
      </c>
      <c r="CB119" s="4"/>
      <c r="CC119" s="14">
        <v>286</v>
      </c>
      <c r="CD119" s="34">
        <v>112</v>
      </c>
      <c r="CE119" s="4"/>
      <c r="CF119" s="2">
        <v>795</v>
      </c>
      <c r="CG119" s="2">
        <v>257844</v>
      </c>
      <c r="CH119" s="4">
        <v>146.88411674608264</v>
      </c>
      <c r="CI119" s="8">
        <v>0.4763923043808419</v>
      </c>
      <c r="CJ119" s="8"/>
      <c r="CK119" s="3">
        <v>12.395284545796558</v>
      </c>
      <c r="CL119" s="3">
        <v>0</v>
      </c>
      <c r="CM119" s="3">
        <v>0</v>
      </c>
      <c r="CN119" s="28">
        <v>44.063770963849031</v>
      </c>
      <c r="CO119" s="28">
        <v>0</v>
      </c>
      <c r="CP119" s="28">
        <v>3.9097283879718443</v>
      </c>
      <c r="CQ119" s="28">
        <v>11.569664354130998</v>
      </c>
      <c r="CR119" s="28">
        <v>12.183075991992689</v>
      </c>
      <c r="CS119" s="28">
        <v>5.3006174518589013</v>
      </c>
      <c r="CT119" s="28">
        <v>14.509651517017808</v>
      </c>
      <c r="CU119" s="28">
        <v>13.351007546175301</v>
      </c>
      <c r="CV119" s="28">
        <v>31.717607105578765</v>
      </c>
      <c r="CW119" s="28">
        <v>16.517561220732489</v>
      </c>
      <c r="CX119" s="28">
        <v>13.427806436639344</v>
      </c>
      <c r="CY119" s="28">
        <v>17.419911666113844</v>
      </c>
      <c r="CZ119" s="28">
        <v>0</v>
      </c>
      <c r="DA119" s="28">
        <v>0</v>
      </c>
      <c r="DB119" s="28">
        <v>0.8626258375735355</v>
      </c>
      <c r="DC119" s="28">
        <v>0</v>
      </c>
      <c r="DD119" s="28"/>
      <c r="DE119" s="3">
        <v>119</v>
      </c>
      <c r="DF119" s="3">
        <v>133.30000000000001</v>
      </c>
      <c r="DG119" s="35">
        <v>139.9</v>
      </c>
      <c r="DH119" s="3">
        <v>135.5</v>
      </c>
      <c r="DI119" s="1">
        <v>0.1493924231593996</v>
      </c>
      <c r="DJ119" s="1">
        <v>-7.0000000000000001E-3</v>
      </c>
      <c r="DK119" s="28"/>
      <c r="DL119" t="s">
        <v>298</v>
      </c>
      <c r="DM119">
        <v>116</v>
      </c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Data</vt:lpstr>
      <vt:lpstr>All Data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2022-06-04T02:14:52Z</dcterms:created>
  <dcterms:modified xsi:type="dcterms:W3CDTF">2024-05-07T04:46:39Z</dcterms:modified>
</cp:coreProperties>
</file>