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activeX/activeX2.xml" ContentType="application/vnd.ms-office.activeX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SD Documents\Excel\"/>
    </mc:Choice>
  </mc:AlternateContent>
  <xr:revisionPtr revIDLastSave="0" documentId="13_ncr:1_{409E3A4F-AF66-4A4C-AD3C-FF9D344D0B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cket Holders" sheetId="1" r:id="rId1"/>
    <sheet name="Tickets &amp; Prices" sheetId="3" r:id="rId2"/>
    <sheet name="Buyers &amp; Saleperson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0" i="1" l="1"/>
  <c r="M79" i="1"/>
  <c r="M78" i="1"/>
  <c r="M77" i="1"/>
  <c r="M76" i="1"/>
  <c r="M75" i="1"/>
  <c r="M74" i="1"/>
  <c r="M73" i="1"/>
  <c r="C55" i="1"/>
  <c r="K61" i="1"/>
  <c r="D60" i="1"/>
  <c r="E60" i="1" s="1"/>
  <c r="D61" i="1"/>
  <c r="E61" i="1" s="1"/>
  <c r="D62" i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C80" i="1"/>
  <c r="K47" i="1"/>
  <c r="L47" i="1" s="1"/>
  <c r="K46" i="1"/>
  <c r="L46" i="1" s="1"/>
  <c r="K45" i="1"/>
  <c r="E54" i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D44" i="1"/>
  <c r="E44" i="1" s="1"/>
  <c r="K63" i="1"/>
  <c r="L63" i="1" s="1"/>
  <c r="K62" i="1"/>
  <c r="L62" i="1" s="1"/>
  <c r="K4" i="1"/>
  <c r="L4" i="1" s="1"/>
  <c r="M6" i="2"/>
  <c r="L6" i="2"/>
  <c r="O3" i="2" a="1"/>
  <c r="O3" i="2" s="1"/>
  <c r="K6" i="1"/>
  <c r="L6" i="1" s="1"/>
  <c r="K5" i="1"/>
  <c r="L5" i="1" s="1"/>
  <c r="L5" i="2"/>
  <c r="M5" i="2" s="1"/>
  <c r="L4" i="2"/>
  <c r="M4" i="2" s="1"/>
  <c r="L3" i="2"/>
  <c r="M3" i="2" s="1"/>
  <c r="F39" i="1"/>
  <c r="E39" i="1"/>
  <c r="D39" i="1"/>
  <c r="C39" i="1"/>
  <c r="B87" i="1" l="1"/>
  <c r="C86" i="1"/>
  <c r="N74" i="1"/>
  <c r="N76" i="1"/>
  <c r="N78" i="1"/>
  <c r="N73" i="1"/>
  <c r="N75" i="1"/>
  <c r="N77" i="1"/>
  <c r="N79" i="1"/>
  <c r="D55" i="1"/>
  <c r="E56" i="1" s="1"/>
  <c r="B88" i="1"/>
  <c r="B86" i="1"/>
  <c r="B89" i="1" s="1"/>
  <c r="D80" i="1"/>
  <c r="E62" i="1"/>
  <c r="E81" i="1" s="1"/>
  <c r="K48" i="1"/>
  <c r="L45" i="1"/>
  <c r="K64" i="1"/>
  <c r="N4" i="1" a="1"/>
  <c r="N4" i="1" s="1"/>
  <c r="L61" i="1"/>
  <c r="L7" i="1"/>
  <c r="K7" i="1"/>
  <c r="L48" i="1" l="1"/>
  <c r="C87" i="1"/>
  <c r="C89" i="1" s="1"/>
  <c r="L64" i="1"/>
  <c r="C8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<sst xmlns="http://schemas.openxmlformats.org/spreadsheetml/2006/main" count="227" uniqueCount="127">
  <si>
    <t>Name</t>
  </si>
  <si>
    <t>Premium 500</t>
  </si>
  <si>
    <t>Basic200</t>
  </si>
  <si>
    <t>standard 300</t>
  </si>
  <si>
    <t>Total Tickets</t>
  </si>
  <si>
    <t xml:space="preserve">1.MR Domingo </t>
  </si>
  <si>
    <t>3. Dr Sheku</t>
  </si>
  <si>
    <t xml:space="preserve">4.Dr. A BAKARR Kamara </t>
  </si>
  <si>
    <t xml:space="preserve">5. Business centers </t>
  </si>
  <si>
    <t xml:space="preserve">6.Mr. Issa Mansaray` </t>
  </si>
  <si>
    <t>7.Mr Sesay</t>
  </si>
  <si>
    <t xml:space="preserve">8. Sheik Hassan Kamara </t>
  </si>
  <si>
    <t>9. Mr. Osman K Sesay</t>
  </si>
  <si>
    <t>10. Mr. Kamara</t>
  </si>
  <si>
    <t>11. Mr Sesay</t>
  </si>
  <si>
    <t xml:space="preserve">12. Mr Tarawalie </t>
  </si>
  <si>
    <t>Sec.General 076 920933</t>
  </si>
  <si>
    <t>Prezo 076634363</t>
  </si>
  <si>
    <t>Limkom</t>
  </si>
  <si>
    <t>SLUOMSISS</t>
  </si>
  <si>
    <t xml:space="preserve">First Printed out batch </t>
  </si>
  <si>
    <t>Basic: 200 total of 80</t>
  </si>
  <si>
    <t>Premium 500 total 28</t>
  </si>
  <si>
    <t>Standard 300 total 84</t>
  </si>
  <si>
    <t>Total =192</t>
  </si>
  <si>
    <t>Second Printed batch</t>
  </si>
  <si>
    <t xml:space="preserve">Name </t>
  </si>
  <si>
    <t xml:space="preserve">Sum total </t>
  </si>
  <si>
    <t>Amount(Nle)</t>
  </si>
  <si>
    <t>Ticket Sale Breakdown</t>
  </si>
  <si>
    <t xml:space="preserve"> </t>
  </si>
  <si>
    <t>SalesPerson</t>
  </si>
  <si>
    <t>Buyer's Name</t>
  </si>
  <si>
    <t>Ticket Type</t>
  </si>
  <si>
    <t>Holder</t>
  </si>
  <si>
    <t>Amount</t>
  </si>
  <si>
    <t>Quantity</t>
  </si>
  <si>
    <t>Type</t>
  </si>
  <si>
    <t>Total Amount</t>
  </si>
  <si>
    <t>Sales Person</t>
  </si>
  <si>
    <t>Buyer</t>
  </si>
  <si>
    <t>Premium</t>
  </si>
  <si>
    <t>Basic</t>
  </si>
  <si>
    <t>Standard</t>
  </si>
  <si>
    <t>Search Sales Person:</t>
  </si>
  <si>
    <t xml:space="preserve">Contact </t>
  </si>
  <si>
    <t>Total:</t>
  </si>
  <si>
    <t>Ticket Supply Breakdown (Jama'at members)</t>
  </si>
  <si>
    <t>Isha Kanu</t>
  </si>
  <si>
    <t>Fatmata Sesokoh</t>
  </si>
  <si>
    <t xml:space="preserve">Fatmata c Jalloh </t>
  </si>
  <si>
    <t xml:space="preserve">Mohammad k Sesay </t>
  </si>
  <si>
    <t xml:space="preserve">Fatmata Kai Kargbo </t>
  </si>
  <si>
    <t>Mr &amp; Mrs Deensie</t>
  </si>
  <si>
    <t>Mohamad Ở .Kargbo ( Imam)</t>
  </si>
  <si>
    <t>Imam Abdulah</t>
  </si>
  <si>
    <t>Sarah Sillah</t>
  </si>
  <si>
    <t>L Bah</t>
  </si>
  <si>
    <t xml:space="preserve">Mohammad kargbo </t>
  </si>
  <si>
    <t>Alpha Kamara</t>
  </si>
  <si>
    <t xml:space="preserve">Isatu  S Bangura </t>
  </si>
  <si>
    <t xml:space="preserve">Abdul Salma </t>
  </si>
  <si>
    <t>Isatu Bele</t>
  </si>
  <si>
    <t>Alumni : MR Daramy</t>
  </si>
  <si>
    <t xml:space="preserve">Daniel Seay </t>
  </si>
  <si>
    <t xml:space="preserve">Zainab Ramadan </t>
  </si>
  <si>
    <t>Bale</t>
  </si>
  <si>
    <t xml:space="preserve">Josephine M Bangura </t>
  </si>
  <si>
    <t xml:space="preserve">Mieteh </t>
  </si>
  <si>
    <t xml:space="preserve">Balu Shiffe </t>
  </si>
  <si>
    <t xml:space="preserve">Isatu </t>
  </si>
  <si>
    <t>NuMs</t>
  </si>
  <si>
    <t>Fatim D Kamara</t>
  </si>
  <si>
    <t>Ibrahim S</t>
  </si>
  <si>
    <t xml:space="preserve">Tahiru </t>
  </si>
  <si>
    <t>Mrs Daramy</t>
  </si>
  <si>
    <t xml:space="preserve">Aminata Stakeholder </t>
  </si>
  <si>
    <t>Binta Kondeh</t>
  </si>
  <si>
    <t xml:space="preserve">Aluminum </t>
  </si>
  <si>
    <t xml:space="preserve">Bro Idrissa </t>
  </si>
  <si>
    <t xml:space="preserve">Chair lady </t>
  </si>
  <si>
    <t xml:space="preserve">Mofajah </t>
  </si>
  <si>
    <t>Mariam Kandeh</t>
  </si>
  <si>
    <t/>
  </si>
  <si>
    <t>Ticket Payments</t>
  </si>
  <si>
    <t>Mr&amp;Mrs Sawaneh</t>
  </si>
  <si>
    <t>Mohamed.K.Sesay</t>
  </si>
  <si>
    <t>Nyama Koroma</t>
  </si>
  <si>
    <t>Search Entrant:</t>
  </si>
  <si>
    <t>Ticket Sale breakdown</t>
  </si>
  <si>
    <t>Ticket</t>
  </si>
  <si>
    <t>Price</t>
  </si>
  <si>
    <t>Amount x Quantity</t>
  </si>
  <si>
    <t>Ticket Supply Breakdown (NUMS)</t>
  </si>
  <si>
    <t>TOTAL:</t>
  </si>
  <si>
    <t>Amount Sum:</t>
  </si>
  <si>
    <t>Overall Total</t>
  </si>
  <si>
    <t>Ticket Holders (Jama'at)</t>
  </si>
  <si>
    <t>Ticket Holders (Lecturers)</t>
  </si>
  <si>
    <t>Amount Total:</t>
  </si>
  <si>
    <t>Ticket Holder</t>
  </si>
  <si>
    <t>Jama'at</t>
  </si>
  <si>
    <t>Lecturers</t>
  </si>
  <si>
    <t>Nums</t>
  </si>
  <si>
    <t>Overall Total:</t>
  </si>
  <si>
    <t>Alimamy Turay</t>
  </si>
  <si>
    <t>Ticket Holders (NUMs &amp; OTHER ORGANIZATIONS)</t>
  </si>
  <si>
    <t xml:space="preserve"> FBC</t>
  </si>
  <si>
    <t>IPAM</t>
  </si>
  <si>
    <t>COMMAH</t>
  </si>
  <si>
    <t>Margai</t>
  </si>
  <si>
    <t>FTC</t>
  </si>
  <si>
    <t>Nữs</t>
  </si>
  <si>
    <t xml:space="preserve">Sttudent union </t>
  </si>
  <si>
    <t>Business centers</t>
  </si>
  <si>
    <t>BASA</t>
  </si>
  <si>
    <t>ABSA</t>
  </si>
  <si>
    <t>DYMO</t>
  </si>
  <si>
    <t>TECHSA</t>
  </si>
  <si>
    <t>DEMSA</t>
  </si>
  <si>
    <t>HRM</t>
  </si>
  <si>
    <t>CK club</t>
  </si>
  <si>
    <t>Manumit</t>
  </si>
  <si>
    <t>Empire club</t>
  </si>
  <si>
    <t>CAMedri</t>
  </si>
  <si>
    <t>Amount Sum (Nle):</t>
  </si>
  <si>
    <t>BREAKDOWN OF TICKETS HELD BY 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</si>
</sst>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0"/>
      <name val="Copperplate Gothic Light"/>
      <family val="2"/>
    </font>
    <font>
      <b/>
      <sz val="20"/>
      <color theme="0"/>
      <name val="Calibri"/>
      <family val="2"/>
      <scheme val="minor"/>
    </font>
    <font>
      <sz val="20"/>
      <color theme="0" tint="-0.14999847407452621"/>
      <name val="Calibri"/>
      <family val="2"/>
      <scheme val="minor"/>
    </font>
    <font>
      <b/>
      <sz val="26"/>
      <color theme="0" tint="-0.14999847407452621"/>
      <name val="Calibri"/>
      <family val="2"/>
      <scheme val="minor"/>
    </font>
    <font>
      <b/>
      <sz val="20"/>
      <color theme="0" tint="-0.14999847407452621"/>
      <name val="Calibri"/>
      <family val="2"/>
      <scheme val="minor"/>
    </font>
    <font>
      <b/>
      <sz val="15"/>
      <color theme="0" tint="-0.14999847407452621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72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 applyAlignment="1">
      <alignment readingOrder="1"/>
    </xf>
    <xf numFmtId="0" fontId="0" fillId="0" borderId="0" xfId="0" applyAlignment="1">
      <alignment readingOrder="1"/>
    </xf>
    <xf numFmtId="0" fontId="2" fillId="0" borderId="0" xfId="0" applyFont="1" applyAlignment="1">
      <alignment readingOrder="1"/>
    </xf>
    <xf numFmtId="0" fontId="2" fillId="0" borderId="0" xfId="0" applyFont="1"/>
    <xf numFmtId="0" fontId="3" fillId="0" borderId="0" xfId="0" applyFont="1" applyAlignment="1">
      <alignment readingOrder="1"/>
    </xf>
    <xf numFmtId="0" fontId="3" fillId="0" borderId="0" xfId="0" applyFont="1"/>
    <xf numFmtId="0" fontId="4" fillId="2" borderId="1" xfId="0" applyFont="1" applyFill="1" applyBorder="1" applyAlignment="1">
      <alignment readingOrder="1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6" fillId="3" borderId="3" xfId="0" applyFont="1" applyFill="1" applyBorder="1"/>
    <xf numFmtId="0" fontId="6" fillId="3" borderId="0" xfId="0" applyFont="1" applyFill="1"/>
    <xf numFmtId="0" fontId="6" fillId="3" borderId="1" xfId="0" applyFont="1" applyFill="1" applyBorder="1"/>
    <xf numFmtId="0" fontId="8" fillId="3" borderId="1" xfId="0" applyFont="1" applyFill="1" applyBorder="1"/>
    <xf numFmtId="0" fontId="9" fillId="3" borderId="0" xfId="0" applyFont="1" applyFill="1"/>
    <xf numFmtId="0" fontId="10" fillId="4" borderId="0" xfId="0" applyFont="1" applyFill="1" applyBorder="1" applyAlignment="1">
      <alignment horizontal="right"/>
    </xf>
    <xf numFmtId="0" fontId="11" fillId="4" borderId="0" xfId="0" applyFont="1" applyFill="1"/>
    <xf numFmtId="0" fontId="4" fillId="2" borderId="3" xfId="0" applyFont="1" applyFill="1" applyBorder="1" applyAlignment="1">
      <alignment readingOrder="1"/>
    </xf>
    <xf numFmtId="0" fontId="4" fillId="2" borderId="3" xfId="0" applyFont="1" applyFill="1" applyBorder="1" applyAlignment="1"/>
    <xf numFmtId="0" fontId="4" fillId="2" borderId="3" xfId="0" applyFont="1" applyFill="1" applyBorder="1" applyAlignment="1">
      <alignment vertical="center"/>
    </xf>
    <xf numFmtId="0" fontId="13" fillId="0" borderId="0" xfId="0" applyFont="1"/>
    <xf numFmtId="0" fontId="1" fillId="0" borderId="4" xfId="0" applyFont="1" applyBorder="1"/>
    <xf numFmtId="0" fontId="17" fillId="5" borderId="0" xfId="0" applyFont="1" applyFill="1" applyBorder="1" applyAlignment="1">
      <alignment horizontal="right"/>
    </xf>
    <xf numFmtId="0" fontId="16" fillId="5" borderId="0" xfId="0" applyFont="1" applyFill="1"/>
    <xf numFmtId="0" fontId="0" fillId="0" borderId="0" xfId="0" applyFill="1"/>
    <xf numFmtId="0" fontId="3" fillId="0" borderId="2" xfId="0" applyFont="1" applyBorder="1" applyAlignment="1">
      <alignment horizontal="center"/>
    </xf>
    <xf numFmtId="0" fontId="16" fillId="0" borderId="0" xfId="0" applyFont="1"/>
    <xf numFmtId="0" fontId="1" fillId="0" borderId="6" xfId="0" applyFont="1" applyBorder="1"/>
    <xf numFmtId="0" fontId="0" fillId="0" borderId="0" xfId="0" applyFill="1" applyBorder="1"/>
    <xf numFmtId="0" fontId="6" fillId="0" borderId="0" xfId="0" applyFont="1" applyFill="1" applyBorder="1"/>
    <xf numFmtId="0" fontId="11" fillId="0" borderId="0" xfId="0" applyFont="1" applyFill="1" applyBorder="1"/>
    <xf numFmtId="0" fontId="2" fillId="0" borderId="0" xfId="0" applyFont="1" applyFill="1" applyAlignment="1">
      <alignment readingOrder="1"/>
    </xf>
    <xf numFmtId="0" fontId="2" fillId="0" borderId="0" xfId="0" applyFont="1" applyFill="1"/>
    <xf numFmtId="0" fontId="19" fillId="0" borderId="0" xfId="0" applyFont="1" applyFill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3" xfId="0" applyFont="1" applyBorder="1" applyAlignment="1">
      <alignment horizontal="center" readingOrder="1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readingOrder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readingOrder="1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1" fillId="0" borderId="0" xfId="0" applyNumberFormat="1" applyFont="1" applyAlignment="1">
      <alignment horizontal="right"/>
    </xf>
    <xf numFmtId="0" fontId="5" fillId="3" borderId="0" xfId="0" applyFont="1" applyFill="1" applyAlignment="1">
      <alignment horizontal="right"/>
    </xf>
    <xf numFmtId="0" fontId="1" fillId="4" borderId="5" xfId="0" applyNumberFormat="1" applyFont="1" applyFill="1" applyBorder="1" applyAlignment="1">
      <alignment horizontal="right"/>
    </xf>
    <xf numFmtId="0" fontId="1" fillId="4" borderId="0" xfId="0" applyFont="1" applyFill="1" applyAlignment="1">
      <alignment readingOrder="1"/>
    </xf>
    <xf numFmtId="0" fontId="1" fillId="0" borderId="0" xfId="0" applyNumberFormat="1" applyFont="1" applyAlignment="1">
      <alignment readingOrder="1"/>
    </xf>
    <xf numFmtId="0" fontId="5" fillId="6" borderId="0" xfId="0" applyFont="1" applyFill="1" applyAlignment="1">
      <alignment horizontal="right"/>
    </xf>
    <xf numFmtId="0" fontId="22" fillId="7" borderId="0" xfId="0" applyFont="1" applyFill="1" applyAlignment="1">
      <alignment horizontal="center" readingOrder="1"/>
    </xf>
    <xf numFmtId="0" fontId="22" fillId="7" borderId="0" xfId="0" applyFont="1" applyFill="1" applyAlignment="1">
      <alignment horizontal="center"/>
    </xf>
    <xf numFmtId="0" fontId="23" fillId="0" borderId="0" xfId="0" applyFont="1" applyFill="1" applyAlignment="1">
      <alignment readingOrder="1"/>
    </xf>
    <xf numFmtId="0" fontId="24" fillId="0" borderId="0" xfId="0" applyFont="1" applyFill="1"/>
    <xf numFmtId="0" fontId="23" fillId="0" borderId="0" xfId="0" applyFont="1" applyFill="1"/>
    <xf numFmtId="0" fontId="23" fillId="0" borderId="0" xfId="0" applyFont="1"/>
    <xf numFmtId="0" fontId="25" fillId="3" borderId="0" xfId="0" applyFont="1" applyFill="1" applyAlignment="1">
      <alignment horizontal="right" readingOrder="1"/>
    </xf>
    <xf numFmtId="0" fontId="23" fillId="4" borderId="0" xfId="0" applyFont="1" applyFill="1"/>
    <xf numFmtId="0" fontId="21" fillId="6" borderId="0" xfId="0" applyFont="1" applyFill="1" applyAlignment="1">
      <alignment horizontal="center" readingOrder="1"/>
    </xf>
    <xf numFmtId="0" fontId="12" fillId="2" borderId="2" xfId="0" applyFont="1" applyFill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 wrapText="1" readingOrder="1"/>
    </xf>
    <xf numFmtId="0" fontId="26" fillId="2" borderId="0" xfId="0" applyFont="1" applyFill="1" applyAlignment="1">
      <alignment horizontal="center"/>
    </xf>
    <xf numFmtId="0" fontId="20" fillId="3" borderId="0" xfId="0" applyFont="1" applyFill="1" applyAlignment="1">
      <alignment horizontal="center" vertical="center" readingOrder="1"/>
    </xf>
    <xf numFmtId="0" fontId="15" fillId="3" borderId="0" xfId="0" applyFont="1" applyFill="1" applyAlignment="1">
      <alignment horizontal="center" vertical="center" readingOrder="1"/>
    </xf>
    <xf numFmtId="0" fontId="5" fillId="0" borderId="0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 readingOrder="1"/>
    </xf>
    <xf numFmtId="0" fontId="5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5" fillId="9" borderId="1" xfId="0" applyFont="1" applyFill="1" applyBorder="1" applyAlignment="1">
      <alignment horizontal="center" readingOrder="1"/>
    </xf>
    <xf numFmtId="0" fontId="5" fillId="9" borderId="9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" fillId="8" borderId="8" xfId="0" applyFont="1" applyFill="1" applyBorder="1" applyAlignment="1">
      <alignment readingOrder="1"/>
    </xf>
    <xf numFmtId="0" fontId="3" fillId="8" borderId="5" xfId="0" applyFont="1" applyFill="1" applyBorder="1"/>
    <xf numFmtId="0" fontId="1" fillId="8" borderId="5" xfId="0" applyFont="1" applyFill="1" applyBorder="1"/>
    <xf numFmtId="0" fontId="1" fillId="8" borderId="7" xfId="0" applyFont="1" applyFill="1" applyBorder="1"/>
    <xf numFmtId="0" fontId="1" fillId="0" borderId="8" xfId="0" applyFont="1" applyBorder="1" applyAlignment="1">
      <alignment readingOrder="1"/>
    </xf>
    <xf numFmtId="0" fontId="3" fillId="0" borderId="5" xfId="0" applyFont="1" applyBorder="1"/>
    <xf numFmtId="0" fontId="1" fillId="0" borderId="5" xfId="0" applyFont="1" applyBorder="1"/>
    <xf numFmtId="0" fontId="1" fillId="0" borderId="7" xfId="0" applyFont="1" applyBorder="1"/>
    <xf numFmtId="0" fontId="1" fillId="8" borderId="5" xfId="0" applyFont="1" applyFill="1" applyBorder="1" applyAlignment="1">
      <alignment horizontal="right"/>
    </xf>
    <xf numFmtId="0" fontId="1" fillId="8" borderId="7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27" fillId="6" borderId="0" xfId="0" applyFont="1" applyFill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1" fillId="0" borderId="0" xfId="0" applyFont="1" applyFill="1"/>
    <xf numFmtId="0" fontId="22" fillId="6" borderId="2" xfId="0" applyFont="1" applyFill="1" applyBorder="1" applyAlignment="1">
      <alignment horizontal="center"/>
    </xf>
    <xf numFmtId="0" fontId="16" fillId="10" borderId="0" xfId="0" applyFont="1" applyFill="1"/>
  </cellXfs>
  <cellStyles count="1">
    <cellStyle name="Normal" xfId="0" builtinId="0"/>
  </cellStyles>
  <dxfs count="3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0" tint="-0.1499984740745262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2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name val="Calibri"/>
        <family val="2"/>
        <scheme val="minor"/>
      </font>
      <alignment horizontal="center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border outline="0">
        <top style="thin">
          <color rgb="FF505050"/>
        </top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border outline="0">
        <bottom style="thin">
          <color rgb="FF505050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0"/>
        <name val="Copperplate Gothic Light"/>
        <family val="2"/>
        <scheme val="none"/>
      </font>
      <fill>
        <patternFill patternType="solid">
          <fgColor indexed="64"/>
          <bgColor theme="8" tint="-0.49998474074526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15240</xdr:colOff>
          <xdr:row>1</xdr:row>
          <xdr:rowOff>15240</xdr:rowOff>
        </xdr:from>
        <xdr:to>
          <xdr:col>19</xdr:col>
          <xdr:colOff>2415540</xdr:colOff>
          <xdr:row>2</xdr:row>
          <xdr:rowOff>15240</xdr:rowOff>
        </xdr:to>
        <xdr:sp macro="" textlink="">
          <xdr:nvSpPr>
            <xdr:cNvPr id="1025" name="Text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22860</xdr:colOff>
          <xdr:row>0</xdr:row>
          <xdr:rowOff>0</xdr:rowOff>
        </xdr:from>
        <xdr:to>
          <xdr:col>21</xdr:col>
          <xdr:colOff>76200</xdr:colOff>
          <xdr:row>0</xdr:row>
          <xdr:rowOff>426720</xdr:rowOff>
        </xdr:to>
        <xdr:sp macro="" textlink="">
          <xdr:nvSpPr>
            <xdr:cNvPr id="2049" name="TextBox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14766C-D249-4740-8018-C385541A8753}" name="Table2" displayName="Table2" ref="A2:F39" totalsRowShown="0" headerRowDxfId="31" dataDxfId="29" headerRowBorderDxfId="30" tableBorderDxfId="28">
  <autoFilter ref="A2:F39" xr:uid="{0014766C-D249-4740-8018-C385541A8753}"/>
  <tableColumns count="6">
    <tableColumn id="1" xr3:uid="{01F62986-858D-4A25-9544-A7F2B221320E}" name="Name" dataDxfId="27"/>
    <tableColumn id="2" xr3:uid="{F0D77DC5-5730-4DBC-B5A5-97755C29B0CF}" name="Contact " dataDxfId="26"/>
    <tableColumn id="3" xr3:uid="{C1B4DEB3-C94A-42FF-AC68-891BB8155698}" name="Premium 500" dataDxfId="25"/>
    <tableColumn id="4" xr3:uid="{9EAC47FB-8B3C-481B-8C64-5497C06ACD36}" name="Basic200" dataDxfId="24"/>
    <tableColumn id="5" xr3:uid="{A4856672-00A9-499A-9404-398FED331F04}" name="standard 300" dataDxfId="23"/>
    <tableColumn id="6" xr3:uid="{71E453D5-1989-4B2A-B917-06B9500B98D3}" name="Total Ticket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015C88-6410-4BAB-81DE-240CB7992A5C}" name="Table5" displayName="Table5" ref="A43:E56" totalsRowShown="0" headerRowDxfId="21" dataDxfId="19" headerRowBorderDxfId="20" tableBorderDxfId="18">
  <autoFilter ref="A43:E56" xr:uid="{3F015C88-6410-4BAB-81DE-240CB7992A5C}"/>
  <tableColumns count="5">
    <tableColumn id="1" xr3:uid="{4EE35BAC-8C01-479B-9273-1A5A82EBCFD4}" name="Name " dataDxfId="17"/>
    <tableColumn id="3" xr3:uid="{3888325C-D7A2-4327-997A-12DEEEA39FF0}" name="Ticket Type" dataDxfId="16"/>
    <tableColumn id="4" xr3:uid="{4EF4A341-C2F8-4E09-8876-F1C158194274}" name="Quantity" dataDxfId="15"/>
    <tableColumn id="2" xr3:uid="{8A6E0490-69C7-45F9-95A8-FAEB4D2B9EC0}" name="Amount(Nle)" dataDxfId="14"/>
    <tableColumn id="5" xr3:uid="{ED673D58-70B7-41DE-BA8C-B839C97E4EE6}" name="Amount x Quantity" dataDxfId="13">
      <calculatedColumnFormula>D44*C44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CD9D6E-5180-48A3-8B44-7A3B90BABBED}" name="Table6" displayName="Table6" ref="A59:F80" totalsRowShown="0" headerRowDxfId="12" dataDxfId="10" headerRowBorderDxfId="11" tableBorderDxfId="9">
  <autoFilter ref="A59:F80" xr:uid="{5ACD9D6E-5180-48A3-8B44-7A3B90BABBED}"/>
  <tableColumns count="6">
    <tableColumn id="1" xr3:uid="{C1143E4B-165D-4DF8-8133-E7D9CCDB4605}" name="Name" dataDxfId="8"/>
    <tableColumn id="6" xr3:uid="{957A3437-DB6D-4D5C-8A6C-ED98B981837F}" name="Ticket Type" dataDxfId="7"/>
    <tableColumn id="2" xr3:uid="{8B4D6019-8F8A-4DEB-B0A9-4A530F4B5300}" name="Quantity" dataDxfId="6"/>
    <tableColumn id="8" xr3:uid="{5E891E8A-0D26-44C5-BC2D-C45CB3B2A08C}" name="Amount(Nle)" dataDxfId="5">
      <calculatedColumnFormula>IF(B60="Premium",500,IF(B60="Standard",300,IF(B60="Basic",200)))</calculatedColumnFormula>
    </tableColumn>
    <tableColumn id="4" xr3:uid="{38CCBF27-5D00-4611-BF31-C731BDBAD48B}" name="Amount x Quantity" dataDxfId="4">
      <calculatedColumnFormula>Table6[[#This Row],[Quantity]]*Table6[[#This Row],[Amount(Nle)]]</calculatedColumnFormula>
    </tableColumn>
    <tableColumn id="3" xr3:uid="{8DD0BAE7-E187-4DFD-84C5-679730C42069}" name="Contact 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DD128-D181-452A-86D3-1FA0EA795F0C}" name="Table4" displayName="Table4" ref="A2:D14" totalsRowShown="0" headerRowDxfId="2" headerRowBorderDxfId="1" tableBorderDxfId="0">
  <autoFilter ref="A2:D14" xr:uid="{EB1DD128-D181-452A-86D3-1FA0EA795F0C}"/>
  <tableColumns count="4">
    <tableColumn id="3" xr3:uid="{E16BBFE0-074C-4940-A4BA-358EE96704BE}" name="SalesPerson"/>
    <tableColumn id="2" xr3:uid="{49744DDD-3569-44E9-9595-605E6A68CC9D}" name="Buyer's Name"/>
    <tableColumn id="4" xr3:uid="{9B0A1270-2BB2-42DC-AF60-D459A47FF153}" name="Ticket Type"/>
    <tableColumn id="5" xr3:uid="{8180505B-A022-4E5A-B0C0-350D6DF4EF83}" name="Amount(Nl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F112-715D-6B45-A209-96093EA7C797}">
  <sheetPr codeName="Sheet1"/>
  <dimension ref="A1:T99"/>
  <sheetViews>
    <sheetView tabSelected="1" topLeftCell="B55" zoomScale="49" zoomScaleNormal="79" zoomScaleSheetLayoutView="100" workbookViewId="0">
      <selection activeCell="I69" sqref="I69"/>
    </sheetView>
  </sheetViews>
  <sheetFormatPr defaultRowHeight="14.4" x14ac:dyDescent="0.3"/>
  <cols>
    <col min="1" max="1" width="45.44140625" style="2" bestFit="1" customWidth="1"/>
    <col min="2" max="2" width="33.44140625" bestFit="1" customWidth="1"/>
    <col min="3" max="3" width="42.77734375" bestFit="1" customWidth="1"/>
    <col min="4" max="4" width="33.6640625" bestFit="1" customWidth="1"/>
    <col min="5" max="5" width="46.5546875" bestFit="1" customWidth="1"/>
    <col min="6" max="6" width="46.77734375" bestFit="1" customWidth="1"/>
    <col min="8" max="9" width="19" bestFit="1" customWidth="1"/>
    <col min="10" max="10" width="19.44140625" bestFit="1" customWidth="1"/>
    <col min="11" max="11" width="19.33203125" bestFit="1" customWidth="1"/>
    <col min="12" max="12" width="15.5546875" bestFit="1" customWidth="1"/>
    <col min="13" max="13" width="26.21875" bestFit="1" customWidth="1"/>
    <col min="14" max="14" width="32.33203125" bestFit="1" customWidth="1"/>
    <col min="15" max="15" width="16.6640625" bestFit="1" customWidth="1"/>
    <col min="16" max="16" width="38.21875" bestFit="1" customWidth="1"/>
    <col min="17" max="17" width="29.109375" bestFit="1" customWidth="1"/>
    <col min="18" max="18" width="42.109375" bestFit="1" customWidth="1"/>
    <col min="19" max="19" width="42.33203125" bestFit="1" customWidth="1"/>
    <col min="20" max="20" width="35.33203125" customWidth="1"/>
  </cols>
  <sheetData>
    <row r="1" spans="1:20" ht="91.8" x14ac:dyDescent="1.65">
      <c r="A1" s="61" t="s">
        <v>97</v>
      </c>
      <c r="B1" s="61"/>
      <c r="C1" s="61"/>
      <c r="D1" s="61"/>
      <c r="E1" s="61"/>
      <c r="F1" s="61"/>
      <c r="T1" s="20"/>
    </row>
    <row r="2" spans="1:20" ht="33.6" x14ac:dyDescent="0.65">
      <c r="A2" s="17" t="s">
        <v>0</v>
      </c>
      <c r="B2" s="18" t="s">
        <v>45</v>
      </c>
      <c r="C2" s="19" t="s">
        <v>1</v>
      </c>
      <c r="D2" s="18" t="s">
        <v>2</v>
      </c>
      <c r="E2" s="18" t="s">
        <v>3</v>
      </c>
      <c r="F2" s="18" t="s">
        <v>4</v>
      </c>
      <c r="J2" s="62" t="s">
        <v>47</v>
      </c>
      <c r="K2" s="62"/>
      <c r="L2" s="62"/>
      <c r="N2" s="59" t="s">
        <v>44</v>
      </c>
      <c r="O2" s="59"/>
      <c r="P2" s="59"/>
      <c r="Q2" s="59"/>
      <c r="R2" s="59"/>
      <c r="S2" s="59"/>
      <c r="T2" s="20" t="s">
        <v>83</v>
      </c>
    </row>
    <row r="3" spans="1:20" ht="31.8" x14ac:dyDescent="0.5">
      <c r="A3" s="5" t="s">
        <v>48</v>
      </c>
      <c r="B3" s="6">
        <v>72641979</v>
      </c>
      <c r="C3" s="6">
        <v>0</v>
      </c>
      <c r="D3" s="6">
        <v>3</v>
      </c>
      <c r="E3" s="6">
        <v>2</v>
      </c>
      <c r="F3" s="6">
        <v>5</v>
      </c>
      <c r="J3" s="12" t="s">
        <v>33</v>
      </c>
      <c r="K3" s="12" t="s">
        <v>36</v>
      </c>
      <c r="L3" s="12" t="s">
        <v>38</v>
      </c>
      <c r="N3" s="7" t="s">
        <v>0</v>
      </c>
      <c r="O3" s="8" t="s">
        <v>45</v>
      </c>
      <c r="P3" s="9" t="s">
        <v>1</v>
      </c>
      <c r="Q3" s="8" t="s">
        <v>2</v>
      </c>
      <c r="R3" s="8" t="s">
        <v>3</v>
      </c>
      <c r="S3" s="8" t="s">
        <v>4</v>
      </c>
      <c r="T3" s="20"/>
    </row>
    <row r="4" spans="1:20" ht="25.8" x14ac:dyDescent="0.5">
      <c r="A4" s="5" t="s">
        <v>49</v>
      </c>
      <c r="B4" s="6">
        <v>79732694</v>
      </c>
      <c r="C4" s="6">
        <v>2</v>
      </c>
      <c r="D4" s="6">
        <v>2</v>
      </c>
      <c r="E4" s="6">
        <v>1</v>
      </c>
      <c r="F4" s="6">
        <v>5</v>
      </c>
      <c r="J4" s="14" t="s">
        <v>42</v>
      </c>
      <c r="K4">
        <f>SUM(D3:D38)</f>
        <v>118</v>
      </c>
      <c r="L4">
        <f>K4*200</f>
        <v>23600</v>
      </c>
      <c r="N4" cm="1">
        <f t="array" ref="N4:S4">_xlfn._xlws.FILTER(Table2[#All],Table2[[#All],[Name]]=T2,"not found")</f>
        <v>0</v>
      </c>
      <c r="O4">
        <v>0</v>
      </c>
      <c r="P4">
        <v>35</v>
      </c>
      <c r="Q4">
        <v>118</v>
      </c>
      <c r="R4">
        <v>72</v>
      </c>
      <c r="S4">
        <v>225</v>
      </c>
    </row>
    <row r="5" spans="1:20" ht="25.8" x14ac:dyDescent="0.5">
      <c r="A5" s="5" t="s">
        <v>50</v>
      </c>
      <c r="B5" s="6">
        <v>77385049</v>
      </c>
      <c r="C5" s="6">
        <v>0</v>
      </c>
      <c r="D5" s="6">
        <v>3</v>
      </c>
      <c r="E5" s="6">
        <v>2</v>
      </c>
      <c r="F5" s="6">
        <v>5</v>
      </c>
      <c r="J5" s="14" t="s">
        <v>43</v>
      </c>
      <c r="K5">
        <f>SUM(E3:E38)</f>
        <v>72</v>
      </c>
      <c r="L5">
        <f>K5*300</f>
        <v>21600</v>
      </c>
    </row>
    <row r="6" spans="1:20" ht="25.8" x14ac:dyDescent="0.5">
      <c r="A6" s="5" t="s">
        <v>51</v>
      </c>
      <c r="B6" s="6">
        <v>30345595</v>
      </c>
      <c r="C6" s="6">
        <v>0</v>
      </c>
      <c r="D6" s="6">
        <v>3</v>
      </c>
      <c r="E6" s="6">
        <v>1</v>
      </c>
      <c r="F6" s="6">
        <v>4</v>
      </c>
      <c r="J6" s="14" t="s">
        <v>41</v>
      </c>
      <c r="K6">
        <f>SUM(C3:C38)</f>
        <v>35</v>
      </c>
      <c r="L6">
        <f>K6*500</f>
        <v>17500</v>
      </c>
    </row>
    <row r="7" spans="1:20" ht="25.8" x14ac:dyDescent="0.5">
      <c r="A7" s="5" t="s">
        <v>52</v>
      </c>
      <c r="B7" s="6">
        <v>80213600</v>
      </c>
      <c r="C7" s="6">
        <v>1</v>
      </c>
      <c r="D7" s="6">
        <v>0</v>
      </c>
      <c r="E7" s="6">
        <v>0</v>
      </c>
      <c r="F7" s="6">
        <v>1</v>
      </c>
      <c r="J7" s="15" t="s">
        <v>46</v>
      </c>
      <c r="K7" s="16">
        <f>SUM(K4:K6)</f>
        <v>225</v>
      </c>
      <c r="L7" s="16">
        <f>SUM(L4:L6)</f>
        <v>62700</v>
      </c>
    </row>
    <row r="8" spans="1:20" ht="25.8" x14ac:dyDescent="0.5">
      <c r="A8" s="5" t="s">
        <v>53</v>
      </c>
      <c r="B8" s="6">
        <v>88565530</v>
      </c>
      <c r="C8" s="6">
        <v>1</v>
      </c>
      <c r="D8" s="6">
        <v>0</v>
      </c>
      <c r="E8" s="6">
        <v>0</v>
      </c>
      <c r="F8" s="6">
        <v>1</v>
      </c>
    </row>
    <row r="9" spans="1:20" ht="25.8" x14ac:dyDescent="0.5">
      <c r="A9" s="5" t="s">
        <v>54</v>
      </c>
      <c r="B9" s="6">
        <v>30222827</v>
      </c>
      <c r="C9" s="6">
        <v>0</v>
      </c>
      <c r="D9" s="6">
        <v>3</v>
      </c>
      <c r="E9" s="6">
        <v>2</v>
      </c>
      <c r="F9" s="6">
        <v>5</v>
      </c>
      <c r="I9" s="1"/>
    </row>
    <row r="10" spans="1:20" ht="25.8" x14ac:dyDescent="0.5">
      <c r="A10" s="5" t="s">
        <v>55</v>
      </c>
      <c r="B10" s="6">
        <v>79079127</v>
      </c>
      <c r="C10" s="6">
        <v>2</v>
      </c>
      <c r="D10" s="6">
        <v>5</v>
      </c>
      <c r="E10" s="6">
        <v>3</v>
      </c>
      <c r="F10" s="6">
        <v>10</v>
      </c>
    </row>
    <row r="11" spans="1:20" ht="25.8" x14ac:dyDescent="0.5">
      <c r="A11" s="5" t="s">
        <v>56</v>
      </c>
      <c r="B11" s="6">
        <v>74575781</v>
      </c>
      <c r="C11" s="6">
        <v>0</v>
      </c>
      <c r="D11" s="6">
        <v>3</v>
      </c>
      <c r="E11" s="6">
        <v>2</v>
      </c>
      <c r="F11" s="6">
        <v>5</v>
      </c>
    </row>
    <row r="12" spans="1:20" ht="25.8" x14ac:dyDescent="0.5">
      <c r="A12" s="5" t="s">
        <v>57</v>
      </c>
      <c r="B12" s="6">
        <v>33574494</v>
      </c>
      <c r="C12" s="6">
        <v>1</v>
      </c>
      <c r="D12" s="6">
        <v>3</v>
      </c>
      <c r="E12" s="6">
        <v>1</v>
      </c>
      <c r="F12" s="6">
        <v>5</v>
      </c>
    </row>
    <row r="13" spans="1:20" ht="25.8" x14ac:dyDescent="0.5">
      <c r="A13" s="5" t="s">
        <v>58</v>
      </c>
      <c r="B13" s="6">
        <v>76827478</v>
      </c>
      <c r="C13" s="6">
        <v>0</v>
      </c>
      <c r="D13" s="6">
        <v>3</v>
      </c>
      <c r="E13" s="6">
        <v>2</v>
      </c>
      <c r="F13" s="6">
        <v>5</v>
      </c>
    </row>
    <row r="14" spans="1:20" ht="25.8" x14ac:dyDescent="0.5">
      <c r="A14" s="5" t="s">
        <v>59</v>
      </c>
      <c r="B14" s="6">
        <v>76626627</v>
      </c>
      <c r="C14" s="6">
        <v>0</v>
      </c>
      <c r="D14" s="6">
        <v>3</v>
      </c>
      <c r="E14" s="6">
        <v>1</v>
      </c>
      <c r="F14" s="6">
        <v>4</v>
      </c>
    </row>
    <row r="15" spans="1:20" ht="25.8" x14ac:dyDescent="0.5">
      <c r="A15" s="5" t="s">
        <v>105</v>
      </c>
      <c r="B15" s="6">
        <v>31161206</v>
      </c>
      <c r="C15" s="6">
        <v>1</v>
      </c>
      <c r="D15" s="6">
        <v>4</v>
      </c>
      <c r="E15" s="6">
        <v>0</v>
      </c>
      <c r="F15" s="6">
        <v>5</v>
      </c>
    </row>
    <row r="16" spans="1:20" ht="25.8" x14ac:dyDescent="0.5">
      <c r="A16" s="5" t="s">
        <v>60</v>
      </c>
      <c r="B16" s="6">
        <v>31966900</v>
      </c>
      <c r="C16" s="6">
        <v>2</v>
      </c>
      <c r="D16" s="6">
        <v>11</v>
      </c>
      <c r="E16" s="6">
        <v>2</v>
      </c>
      <c r="F16" s="6">
        <v>15</v>
      </c>
    </row>
    <row r="17" spans="1:6" ht="25.8" x14ac:dyDescent="0.5">
      <c r="A17" s="5" t="s">
        <v>61</v>
      </c>
      <c r="B17" s="6">
        <v>78297766</v>
      </c>
      <c r="C17" s="6">
        <v>1</v>
      </c>
      <c r="D17" s="6">
        <v>2</v>
      </c>
      <c r="E17" s="6">
        <v>8</v>
      </c>
      <c r="F17" s="6">
        <v>11</v>
      </c>
    </row>
    <row r="18" spans="1:6" ht="25.8" x14ac:dyDescent="0.5">
      <c r="A18" s="5" t="s">
        <v>62</v>
      </c>
      <c r="B18" s="6">
        <v>99288909</v>
      </c>
      <c r="C18" s="6">
        <v>0</v>
      </c>
      <c r="D18" s="6">
        <v>7</v>
      </c>
      <c r="E18" s="6">
        <v>3</v>
      </c>
      <c r="F18" s="6">
        <v>10</v>
      </c>
    </row>
    <row r="19" spans="1:6" ht="25.8" x14ac:dyDescent="0.5">
      <c r="A19" s="5" t="s">
        <v>63</v>
      </c>
      <c r="B19" s="6">
        <v>34045528</v>
      </c>
      <c r="C19" s="6">
        <v>10</v>
      </c>
      <c r="D19" s="6">
        <v>0</v>
      </c>
      <c r="E19" s="6">
        <v>10</v>
      </c>
      <c r="F19" s="6">
        <v>20</v>
      </c>
    </row>
    <row r="20" spans="1:6" ht="25.8" x14ac:dyDescent="0.5">
      <c r="A20" s="5" t="s">
        <v>64</v>
      </c>
      <c r="B20" s="6">
        <v>99862342</v>
      </c>
      <c r="C20" s="6">
        <v>2</v>
      </c>
      <c r="D20" s="6">
        <v>9</v>
      </c>
      <c r="E20" s="6">
        <v>4</v>
      </c>
      <c r="F20" s="6">
        <v>15</v>
      </c>
    </row>
    <row r="21" spans="1:6" ht="25.8" x14ac:dyDescent="0.5">
      <c r="A21" s="5" t="s">
        <v>65</v>
      </c>
      <c r="B21" s="6">
        <v>72963116</v>
      </c>
      <c r="C21" s="6">
        <v>0</v>
      </c>
      <c r="D21" s="6">
        <v>3</v>
      </c>
      <c r="E21" s="6">
        <v>2</v>
      </c>
      <c r="F21" s="6">
        <v>5</v>
      </c>
    </row>
    <row r="22" spans="1:6" ht="25.8" x14ac:dyDescent="0.5">
      <c r="A22" s="5" t="s">
        <v>66</v>
      </c>
      <c r="B22" s="6">
        <v>30407343</v>
      </c>
      <c r="C22" s="6">
        <v>0</v>
      </c>
      <c r="D22" s="6">
        <v>2</v>
      </c>
      <c r="E22" s="6">
        <v>1</v>
      </c>
      <c r="F22" s="6">
        <v>3</v>
      </c>
    </row>
    <row r="23" spans="1:6" ht="25.8" x14ac:dyDescent="0.5">
      <c r="A23" s="5" t="s">
        <v>67</v>
      </c>
      <c r="B23" s="6">
        <v>32736184</v>
      </c>
      <c r="C23" s="6">
        <v>0</v>
      </c>
      <c r="D23" s="6">
        <v>3</v>
      </c>
      <c r="E23" s="6">
        <v>2</v>
      </c>
      <c r="F23" s="6">
        <v>5</v>
      </c>
    </row>
    <row r="24" spans="1:6" ht="25.8" x14ac:dyDescent="0.5">
      <c r="A24" s="5" t="s">
        <v>68</v>
      </c>
      <c r="B24" s="6">
        <v>79222645</v>
      </c>
      <c r="C24" s="6">
        <v>0</v>
      </c>
      <c r="D24" s="6">
        <v>2</v>
      </c>
      <c r="E24" s="6">
        <v>3</v>
      </c>
      <c r="F24" s="6">
        <v>5</v>
      </c>
    </row>
    <row r="25" spans="1:6" ht="25.8" x14ac:dyDescent="0.5">
      <c r="A25" s="5" t="s">
        <v>69</v>
      </c>
      <c r="B25" s="6">
        <v>32638104</v>
      </c>
      <c r="C25" s="6">
        <v>2</v>
      </c>
      <c r="D25" s="6">
        <v>2</v>
      </c>
      <c r="E25" s="6">
        <v>1</v>
      </c>
      <c r="F25" s="6">
        <v>5</v>
      </c>
    </row>
    <row r="26" spans="1:6" ht="25.8" x14ac:dyDescent="0.5">
      <c r="A26" s="5" t="s">
        <v>70</v>
      </c>
      <c r="B26" s="6"/>
      <c r="C26" s="6"/>
      <c r="D26" s="6"/>
      <c r="E26" s="6"/>
      <c r="F26" s="6"/>
    </row>
    <row r="27" spans="1:6" ht="25.8" x14ac:dyDescent="0.5">
      <c r="A27" s="5" t="s">
        <v>71</v>
      </c>
      <c r="B27" s="6"/>
      <c r="C27" s="6">
        <v>0</v>
      </c>
      <c r="D27" s="6">
        <v>0</v>
      </c>
      <c r="E27" s="6">
        <v>4</v>
      </c>
      <c r="F27" s="6">
        <v>4</v>
      </c>
    </row>
    <row r="28" spans="1:6" ht="25.8" x14ac:dyDescent="0.5">
      <c r="A28" s="5" t="s">
        <v>72</v>
      </c>
      <c r="B28" s="6">
        <v>74398962</v>
      </c>
      <c r="C28" s="6">
        <v>0</v>
      </c>
      <c r="D28" s="6">
        <v>3</v>
      </c>
      <c r="E28" s="6">
        <v>2</v>
      </c>
      <c r="F28" s="6">
        <v>5</v>
      </c>
    </row>
    <row r="29" spans="1:6" ht="25.8" x14ac:dyDescent="0.5">
      <c r="A29" s="5" t="s">
        <v>73</v>
      </c>
      <c r="B29" s="6">
        <v>72355013</v>
      </c>
      <c r="C29" s="6">
        <v>1</v>
      </c>
      <c r="D29" s="6">
        <v>2</v>
      </c>
      <c r="E29" s="6">
        <v>2</v>
      </c>
      <c r="F29" s="6">
        <v>5</v>
      </c>
    </row>
    <row r="30" spans="1:6" ht="25.8" x14ac:dyDescent="0.5">
      <c r="A30" s="5" t="s">
        <v>74</v>
      </c>
      <c r="B30" s="6">
        <v>32685912</v>
      </c>
      <c r="C30" s="6">
        <v>0</v>
      </c>
      <c r="D30" s="6">
        <v>3</v>
      </c>
      <c r="E30" s="6">
        <v>2</v>
      </c>
      <c r="F30" s="6">
        <v>5</v>
      </c>
    </row>
    <row r="31" spans="1:6" ht="25.8" x14ac:dyDescent="0.5">
      <c r="A31" s="5" t="s">
        <v>75</v>
      </c>
      <c r="B31" s="6">
        <v>34045528</v>
      </c>
      <c r="C31" s="6">
        <v>0</v>
      </c>
      <c r="D31" s="6">
        <v>5</v>
      </c>
      <c r="E31" s="6">
        <v>0</v>
      </c>
      <c r="F31" s="6">
        <v>5</v>
      </c>
    </row>
    <row r="32" spans="1:6" ht="25.8" x14ac:dyDescent="0.5">
      <c r="A32" s="5" t="s">
        <v>76</v>
      </c>
      <c r="B32" s="6">
        <v>79919649</v>
      </c>
      <c r="C32" s="6">
        <v>3</v>
      </c>
      <c r="D32" s="6">
        <v>0</v>
      </c>
      <c r="E32" s="6">
        <v>3</v>
      </c>
      <c r="F32" s="6">
        <v>6</v>
      </c>
    </row>
    <row r="33" spans="1:14" ht="25.8" x14ac:dyDescent="0.5">
      <c r="A33" s="5" t="s">
        <v>77</v>
      </c>
      <c r="B33" s="6">
        <v>78916605</v>
      </c>
      <c r="C33" s="6">
        <v>1</v>
      </c>
      <c r="D33" s="6">
        <v>2</v>
      </c>
      <c r="E33" s="6"/>
      <c r="F33" s="6">
        <v>3</v>
      </c>
    </row>
    <row r="34" spans="1:14" ht="25.8" x14ac:dyDescent="0.5">
      <c r="A34" s="5" t="s">
        <v>78</v>
      </c>
      <c r="B34" s="6"/>
      <c r="C34" s="6">
        <v>1</v>
      </c>
      <c r="D34" s="6"/>
      <c r="E34" s="6">
        <v>1</v>
      </c>
      <c r="F34" s="6">
        <v>2</v>
      </c>
    </row>
    <row r="35" spans="1:14" ht="25.8" x14ac:dyDescent="0.5">
      <c r="A35" s="5" t="s">
        <v>79</v>
      </c>
      <c r="B35" s="6">
        <v>75402205</v>
      </c>
      <c r="C35" s="6">
        <v>1</v>
      </c>
      <c r="D35" s="6">
        <v>18</v>
      </c>
      <c r="E35" s="6">
        <v>1</v>
      </c>
      <c r="F35" s="6">
        <v>20</v>
      </c>
    </row>
    <row r="36" spans="1:14" ht="25.8" x14ac:dyDescent="0.5">
      <c r="A36" s="5" t="s">
        <v>80</v>
      </c>
      <c r="B36" s="6">
        <v>32508543</v>
      </c>
      <c r="C36" s="6">
        <v>2</v>
      </c>
      <c r="D36" s="6">
        <v>6</v>
      </c>
      <c r="E36" s="6">
        <v>2</v>
      </c>
      <c r="F36" s="6">
        <v>10</v>
      </c>
    </row>
    <row r="37" spans="1:14" ht="25.8" x14ac:dyDescent="0.5">
      <c r="A37" s="5" t="s">
        <v>81</v>
      </c>
      <c r="B37" s="6">
        <v>79777761</v>
      </c>
      <c r="C37" s="6">
        <v>0</v>
      </c>
      <c r="D37" s="6">
        <v>0</v>
      </c>
      <c r="E37" s="6">
        <v>0</v>
      </c>
      <c r="F37" s="6">
        <v>0</v>
      </c>
    </row>
    <row r="38" spans="1:14" ht="25.8" x14ac:dyDescent="0.5">
      <c r="A38" s="5" t="s">
        <v>82</v>
      </c>
      <c r="B38" s="6"/>
      <c r="C38" s="6">
        <v>1</v>
      </c>
      <c r="D38" s="6">
        <v>3</v>
      </c>
      <c r="E38" s="6">
        <v>2</v>
      </c>
      <c r="F38" s="6">
        <v>6</v>
      </c>
    </row>
    <row r="39" spans="1:14" ht="25.8" x14ac:dyDescent="0.5">
      <c r="A39" s="5"/>
      <c r="B39" s="6"/>
      <c r="C39" s="6">
        <f>SUM(C3:C38)</f>
        <v>35</v>
      </c>
      <c r="D39" s="6">
        <f>SUM(D3:D38)</f>
        <v>118</v>
      </c>
      <c r="E39" s="6">
        <f>SUM(E3:E38)</f>
        <v>72</v>
      </c>
      <c r="F39" s="6">
        <f>SUM(F3:F38)</f>
        <v>225</v>
      </c>
    </row>
    <row r="40" spans="1:14" ht="25.8" x14ac:dyDescent="0.5">
      <c r="A40" s="5"/>
      <c r="B40" s="6"/>
      <c r="C40" s="6"/>
      <c r="D40" s="6"/>
      <c r="E40" s="6"/>
      <c r="F40" s="6"/>
    </row>
    <row r="41" spans="1:14" ht="25.8" x14ac:dyDescent="0.5">
      <c r="A41" s="5"/>
      <c r="B41" s="6"/>
      <c r="C41" s="6"/>
      <c r="D41" s="6"/>
      <c r="E41" s="6"/>
      <c r="F41" s="6"/>
      <c r="I41" s="28"/>
      <c r="J41" s="28"/>
      <c r="K41" s="28"/>
      <c r="L41" s="28"/>
      <c r="M41" s="28"/>
      <c r="N41" s="28"/>
    </row>
    <row r="42" spans="1:14" ht="61.2" x14ac:dyDescent="1.1000000000000001">
      <c r="A42" s="66" t="s">
        <v>98</v>
      </c>
      <c r="B42" s="66"/>
      <c r="C42" s="66"/>
      <c r="D42" s="66"/>
      <c r="E42" s="66"/>
      <c r="F42" s="6"/>
      <c r="I42" s="28"/>
      <c r="J42" s="65"/>
      <c r="K42" s="65"/>
      <c r="L42" s="65"/>
      <c r="M42" s="28"/>
      <c r="N42" s="28"/>
    </row>
    <row r="43" spans="1:14" ht="25.8" x14ac:dyDescent="0.5">
      <c r="A43" s="21" t="s">
        <v>26</v>
      </c>
      <c r="B43" s="21" t="s">
        <v>33</v>
      </c>
      <c r="C43" s="21" t="s">
        <v>36</v>
      </c>
      <c r="D43" s="21" t="s">
        <v>28</v>
      </c>
      <c r="E43" s="27" t="s">
        <v>92</v>
      </c>
      <c r="I43" s="28"/>
      <c r="J43" s="60" t="s">
        <v>93</v>
      </c>
      <c r="K43" s="60"/>
      <c r="L43" s="60"/>
      <c r="M43" s="29"/>
      <c r="N43" s="29"/>
    </row>
    <row r="44" spans="1:14" ht="25.8" x14ac:dyDescent="0.5">
      <c r="A44" s="38" t="s">
        <v>5</v>
      </c>
      <c r="B44" s="6" t="s">
        <v>43</v>
      </c>
      <c r="C44" s="38">
        <v>1</v>
      </c>
      <c r="D44" s="39">
        <f>IF(B44="Premium",500,IF(B44="Standard",300,IF(B44="Basic",200)))</f>
        <v>300</v>
      </c>
      <c r="E44" s="38">
        <f t="shared" ref="E44:E54" si="0">D44*C44</f>
        <v>300</v>
      </c>
      <c r="I44" s="28"/>
      <c r="J44" s="12" t="s">
        <v>33</v>
      </c>
      <c r="K44" s="12" t="s">
        <v>36</v>
      </c>
      <c r="L44" s="12" t="s">
        <v>28</v>
      </c>
      <c r="M44" s="28"/>
      <c r="N44" s="28"/>
    </row>
    <row r="45" spans="1:14" ht="25.8" x14ac:dyDescent="0.5">
      <c r="A45" s="38" t="s">
        <v>6</v>
      </c>
      <c r="B45" s="6" t="s">
        <v>43</v>
      </c>
      <c r="C45" s="38">
        <v>1</v>
      </c>
      <c r="D45" s="39">
        <f t="shared" ref="D45:D54" si="1">IF(B45="Premium",500,IF(B45="Standard",300,IF(B45="Basic",200)))</f>
        <v>300</v>
      </c>
      <c r="E45" s="38">
        <f t="shared" si="0"/>
        <v>300</v>
      </c>
      <c r="I45" s="28"/>
      <c r="J45" s="14" t="s">
        <v>42</v>
      </c>
      <c r="K45">
        <f>SUMIF(B44:B54,"Basic",C44:C54)</f>
        <v>0</v>
      </c>
      <c r="L45">
        <f>K45*200</f>
        <v>0</v>
      </c>
      <c r="M45" s="28"/>
      <c r="N45" s="28"/>
    </row>
    <row r="46" spans="1:14" ht="25.8" x14ac:dyDescent="0.5">
      <c r="A46" s="38" t="s">
        <v>7</v>
      </c>
      <c r="B46" s="6" t="s">
        <v>43</v>
      </c>
      <c r="C46" s="38">
        <v>1</v>
      </c>
      <c r="D46" s="39">
        <f t="shared" si="1"/>
        <v>300</v>
      </c>
      <c r="E46" s="38">
        <f t="shared" si="0"/>
        <v>300</v>
      </c>
      <c r="I46" s="28"/>
      <c r="J46" s="14" t="s">
        <v>43</v>
      </c>
      <c r="K46">
        <f>SUMIF(B45:B55,"Standard",C45:C55)</f>
        <v>9</v>
      </c>
      <c r="L46">
        <f t="shared" ref="L46:L47" si="2">K46*200</f>
        <v>1800</v>
      </c>
      <c r="M46" s="30"/>
      <c r="N46" s="30"/>
    </row>
    <row r="47" spans="1:14" ht="25.8" x14ac:dyDescent="0.5">
      <c r="A47" s="38" t="s">
        <v>8</v>
      </c>
      <c r="B47" s="6" t="s">
        <v>41</v>
      </c>
      <c r="C47" s="38">
        <v>3</v>
      </c>
      <c r="D47" s="39">
        <f t="shared" si="1"/>
        <v>500</v>
      </c>
      <c r="E47" s="38">
        <f t="shared" si="0"/>
        <v>1500</v>
      </c>
      <c r="I47" s="28"/>
      <c r="J47" s="14" t="s">
        <v>41</v>
      </c>
      <c r="K47">
        <f>SUMIF(B46:B56,"Premium",C46:C56)</f>
        <v>3</v>
      </c>
      <c r="L47">
        <f t="shared" si="2"/>
        <v>600</v>
      </c>
      <c r="M47" s="28"/>
      <c r="N47" s="28"/>
    </row>
    <row r="48" spans="1:14" ht="25.8" x14ac:dyDescent="0.5">
      <c r="A48" s="38" t="s">
        <v>9</v>
      </c>
      <c r="B48" s="6" t="s">
        <v>43</v>
      </c>
      <c r="C48" s="38">
        <v>1</v>
      </c>
      <c r="D48" s="39">
        <f t="shared" si="1"/>
        <v>300</v>
      </c>
      <c r="E48" s="38">
        <f t="shared" si="0"/>
        <v>300</v>
      </c>
      <c r="J48" s="15" t="s">
        <v>46</v>
      </c>
      <c r="K48" s="16">
        <f>SUM(K45:K47)</f>
        <v>12</v>
      </c>
      <c r="L48" s="16">
        <f>SUM(L45:L47)</f>
        <v>2400</v>
      </c>
    </row>
    <row r="49" spans="1:12" ht="25.8" x14ac:dyDescent="0.5">
      <c r="A49" s="38" t="s">
        <v>10</v>
      </c>
      <c r="B49" s="6" t="s">
        <v>43</v>
      </c>
      <c r="C49" s="38">
        <v>1</v>
      </c>
      <c r="D49" s="39">
        <f t="shared" si="1"/>
        <v>300</v>
      </c>
      <c r="E49" s="38">
        <f t="shared" si="0"/>
        <v>300</v>
      </c>
    </row>
    <row r="50" spans="1:12" ht="25.8" x14ac:dyDescent="0.5">
      <c r="A50" s="38" t="s">
        <v>11</v>
      </c>
      <c r="B50" s="6" t="s">
        <v>43</v>
      </c>
      <c r="C50" s="38">
        <v>1</v>
      </c>
      <c r="D50" s="39">
        <f t="shared" si="1"/>
        <v>300</v>
      </c>
      <c r="E50" s="38">
        <f t="shared" si="0"/>
        <v>300</v>
      </c>
    </row>
    <row r="51" spans="1:12" ht="25.8" x14ac:dyDescent="0.5">
      <c r="A51" s="38" t="s">
        <v>12</v>
      </c>
      <c r="B51" s="6" t="s">
        <v>43</v>
      </c>
      <c r="C51" s="38">
        <v>1</v>
      </c>
      <c r="D51" s="39">
        <f t="shared" si="1"/>
        <v>300</v>
      </c>
      <c r="E51" s="38">
        <f t="shared" si="0"/>
        <v>300</v>
      </c>
    </row>
    <row r="52" spans="1:12" ht="25.8" x14ac:dyDescent="0.5">
      <c r="A52" s="38" t="s">
        <v>13</v>
      </c>
      <c r="B52" s="6" t="s">
        <v>43</v>
      </c>
      <c r="C52" s="38">
        <v>1</v>
      </c>
      <c r="D52" s="39">
        <f t="shared" si="1"/>
        <v>300</v>
      </c>
      <c r="E52" s="38">
        <f t="shared" si="0"/>
        <v>300</v>
      </c>
    </row>
    <row r="53" spans="1:12" ht="25.8" x14ac:dyDescent="0.5">
      <c r="A53" s="38" t="s">
        <v>14</v>
      </c>
      <c r="B53" s="6" t="s">
        <v>43</v>
      </c>
      <c r="C53" s="38">
        <v>1</v>
      </c>
      <c r="D53" s="39">
        <f t="shared" si="1"/>
        <v>300</v>
      </c>
      <c r="E53" s="38">
        <f t="shared" si="0"/>
        <v>300</v>
      </c>
    </row>
    <row r="54" spans="1:12" ht="25.8" x14ac:dyDescent="0.5">
      <c r="A54" s="38" t="s">
        <v>15</v>
      </c>
      <c r="B54" s="6" t="s">
        <v>43</v>
      </c>
      <c r="C54" s="38">
        <v>1</v>
      </c>
      <c r="D54" s="39">
        <f t="shared" si="1"/>
        <v>300</v>
      </c>
      <c r="E54" s="38">
        <f t="shared" si="0"/>
        <v>300</v>
      </c>
    </row>
    <row r="55" spans="1:12" ht="25.8" x14ac:dyDescent="0.5">
      <c r="A55" s="38" t="s">
        <v>27</v>
      </c>
      <c r="B55" s="38"/>
      <c r="C55" s="47">
        <f>SUM(C44:C54)</f>
        <v>13</v>
      </c>
      <c r="D55" s="42">
        <f>SUM(D44:D54)</f>
        <v>3500</v>
      </c>
      <c r="E55" s="48"/>
    </row>
    <row r="56" spans="1:12" ht="25.8" x14ac:dyDescent="0.5">
      <c r="A56" s="38"/>
      <c r="B56" s="38"/>
      <c r="C56" s="38"/>
      <c r="D56" s="49" t="s">
        <v>99</v>
      </c>
      <c r="E56" s="47">
        <f>D55*C55</f>
        <v>45500</v>
      </c>
    </row>
    <row r="57" spans="1:12" ht="23.4" x14ac:dyDescent="0.45">
      <c r="A57" s="3"/>
      <c r="B57" s="4"/>
      <c r="C57" s="4"/>
    </row>
    <row r="58" spans="1:12" ht="61.2" x14ac:dyDescent="0.3">
      <c r="A58" s="63" t="s">
        <v>106</v>
      </c>
      <c r="B58" s="64"/>
      <c r="C58" s="64"/>
      <c r="D58" s="64"/>
      <c r="E58" s="64"/>
      <c r="F58" s="64"/>
    </row>
    <row r="59" spans="1:12" ht="25.8" x14ac:dyDescent="0.5">
      <c r="A59" s="36" t="s">
        <v>0</v>
      </c>
      <c r="B59" s="36" t="s">
        <v>33</v>
      </c>
      <c r="C59" s="25" t="s">
        <v>36</v>
      </c>
      <c r="D59" s="25" t="s">
        <v>28</v>
      </c>
      <c r="E59" s="25" t="s">
        <v>92</v>
      </c>
      <c r="F59" s="37" t="s">
        <v>45</v>
      </c>
      <c r="J59" s="60" t="s">
        <v>93</v>
      </c>
      <c r="K59" s="60"/>
      <c r="L59" s="60"/>
    </row>
    <row r="60" spans="1:12" ht="25.8" x14ac:dyDescent="0.5">
      <c r="A60" s="38" t="s">
        <v>107</v>
      </c>
      <c r="B60" s="6" t="s">
        <v>43</v>
      </c>
      <c r="C60" s="39">
        <v>2</v>
      </c>
      <c r="D60" s="39">
        <f>IF(B60="Premium",500,IF(B60="Standard",300,IF(B60="Basic",200)))</f>
        <v>300</v>
      </c>
      <c r="E60" s="39">
        <f>Table6[[#This Row],[Quantity]]*Table6[[#This Row],[Amount(Nle)]]</f>
        <v>600</v>
      </c>
      <c r="F60" s="39">
        <v>30769632</v>
      </c>
      <c r="J60" s="12" t="s">
        <v>33</v>
      </c>
      <c r="K60" s="12" t="s">
        <v>36</v>
      </c>
      <c r="L60" s="12" t="s">
        <v>28</v>
      </c>
    </row>
    <row r="61" spans="1:12" ht="25.8" x14ac:dyDescent="0.5">
      <c r="A61" s="38" t="s">
        <v>108</v>
      </c>
      <c r="B61" s="6" t="s">
        <v>43</v>
      </c>
      <c r="C61" s="39">
        <v>2</v>
      </c>
      <c r="D61" s="39">
        <f t="shared" ref="D61:D79" si="3">IF(B61="Premium",500,IF(B61="Standard",300,IF(B61="Basic",200)))</f>
        <v>300</v>
      </c>
      <c r="E61" s="39">
        <f>Table6[[#This Row],[Quantity]]*Table6[[#This Row],[Amount(Nle)]]</f>
        <v>600</v>
      </c>
      <c r="F61" s="39"/>
      <c r="J61" s="14" t="s">
        <v>42</v>
      </c>
      <c r="K61">
        <f>SUMIF(B60:B80,"Basic",C60:C80)</f>
        <v>0</v>
      </c>
      <c r="L61">
        <f>K61*200</f>
        <v>0</v>
      </c>
    </row>
    <row r="62" spans="1:12" ht="25.8" x14ac:dyDescent="0.5">
      <c r="A62" s="38" t="s">
        <v>109</v>
      </c>
      <c r="B62" s="6" t="s">
        <v>43</v>
      </c>
      <c r="C62" s="39">
        <v>2</v>
      </c>
      <c r="D62" s="39">
        <f t="shared" si="3"/>
        <v>300</v>
      </c>
      <c r="E62" s="39">
        <f>Table6[[#This Row],[Quantity]]*Table6[[#This Row],[Amount(Nle)]]</f>
        <v>600</v>
      </c>
      <c r="F62" s="39">
        <v>99085927</v>
      </c>
      <c r="J62" s="14" t="s">
        <v>43</v>
      </c>
      <c r="K62">
        <f>SUMIF(B61:B80,"Standard",C61:C80)</f>
        <v>52</v>
      </c>
      <c r="L62">
        <f t="shared" ref="L62:L63" si="4">K62*200</f>
        <v>10400</v>
      </c>
    </row>
    <row r="63" spans="1:12" ht="25.8" x14ac:dyDescent="0.5">
      <c r="A63" s="38" t="s">
        <v>110</v>
      </c>
      <c r="B63" s="6" t="s">
        <v>43</v>
      </c>
      <c r="C63" s="39">
        <v>2</v>
      </c>
      <c r="D63" s="39">
        <f t="shared" si="3"/>
        <v>300</v>
      </c>
      <c r="E63" s="39">
        <f>Table6[[#This Row],[Quantity]]*Table6[[#This Row],[Amount(Nle)]]</f>
        <v>600</v>
      </c>
      <c r="F63" s="39">
        <v>78252517</v>
      </c>
      <c r="J63" s="14" t="s">
        <v>41</v>
      </c>
      <c r="K63">
        <f>SUMIF(B62:B81,"Premium",C62:C81)</f>
        <v>8</v>
      </c>
      <c r="L63">
        <f t="shared" si="4"/>
        <v>1600</v>
      </c>
    </row>
    <row r="64" spans="1:12" ht="25.8" x14ac:dyDescent="0.5">
      <c r="A64" s="38" t="s">
        <v>111</v>
      </c>
      <c r="B64" s="6" t="s">
        <v>43</v>
      </c>
      <c r="C64" s="39">
        <v>2</v>
      </c>
      <c r="D64" s="39">
        <f t="shared" si="3"/>
        <v>300</v>
      </c>
      <c r="E64" s="39">
        <f>Table6[[#This Row],[Quantity]]*Table6[[#This Row],[Amount(Nle)]]</f>
        <v>600</v>
      </c>
      <c r="F64" s="39"/>
      <c r="J64" s="15" t="s">
        <v>46</v>
      </c>
      <c r="K64" s="16">
        <f>SUM(K61:K63)</f>
        <v>60</v>
      </c>
      <c r="L64" s="16">
        <f>SUM(L61:L63)</f>
        <v>12000</v>
      </c>
    </row>
    <row r="65" spans="1:15" ht="25.8" x14ac:dyDescent="0.5">
      <c r="A65" s="38" t="s">
        <v>112</v>
      </c>
      <c r="B65" s="6"/>
      <c r="C65" s="39"/>
      <c r="D65" s="39" t="b">
        <f t="shared" si="3"/>
        <v>0</v>
      </c>
      <c r="E65" s="40">
        <f>Table6[[#This Row],[Quantity]]*Table6[[#This Row],[Amount(Nle)]]</f>
        <v>0</v>
      </c>
      <c r="F65" s="39">
        <v>88386470</v>
      </c>
      <c r="I65" s="24"/>
      <c r="J65" s="86"/>
      <c r="K65" s="87"/>
      <c r="L65" s="87"/>
      <c r="M65" s="24"/>
    </row>
    <row r="66" spans="1:15" ht="25.8" x14ac:dyDescent="0.5">
      <c r="A66" s="38" t="s">
        <v>113</v>
      </c>
      <c r="B66" s="6" t="s">
        <v>43</v>
      </c>
      <c r="C66" s="39">
        <v>5</v>
      </c>
      <c r="D66" s="39">
        <f t="shared" si="3"/>
        <v>300</v>
      </c>
      <c r="E66" s="40">
        <f>Table6[[#This Row],[Quantity]]*Table6[[#This Row],[Amount(Nle)]]</f>
        <v>1500</v>
      </c>
      <c r="F66" s="39"/>
      <c r="I66" s="24"/>
      <c r="J66" s="86"/>
      <c r="K66" s="87"/>
      <c r="L66" s="87"/>
      <c r="M66" s="24"/>
    </row>
    <row r="67" spans="1:15" ht="25.8" x14ac:dyDescent="0.5">
      <c r="A67" s="38" t="s">
        <v>114</v>
      </c>
      <c r="B67" s="6" t="s">
        <v>43</v>
      </c>
      <c r="C67" s="39">
        <v>5</v>
      </c>
      <c r="D67" s="39">
        <f t="shared" si="3"/>
        <v>300</v>
      </c>
      <c r="E67" s="40">
        <f>Table6[[#This Row],[Quantity]]*Table6[[#This Row],[Amount(Nle)]]</f>
        <v>1500</v>
      </c>
      <c r="F67" s="40"/>
      <c r="I67" s="24"/>
      <c r="J67" s="86"/>
      <c r="K67" s="87"/>
      <c r="L67" s="87"/>
      <c r="M67" s="24"/>
    </row>
    <row r="68" spans="1:15" ht="25.8" x14ac:dyDescent="0.5">
      <c r="A68" s="38" t="s">
        <v>115</v>
      </c>
      <c r="B68" s="6" t="s">
        <v>43</v>
      </c>
      <c r="C68" s="39">
        <v>5</v>
      </c>
      <c r="D68" s="39">
        <f t="shared" si="3"/>
        <v>300</v>
      </c>
      <c r="E68" s="40">
        <f>Table6[[#This Row],[Quantity]]*Table6[[#This Row],[Amount(Nle)]]</f>
        <v>1500</v>
      </c>
      <c r="F68" s="40">
        <v>75985350</v>
      </c>
      <c r="I68" s="24"/>
      <c r="J68" s="86"/>
      <c r="K68" s="87"/>
      <c r="L68" s="87"/>
      <c r="M68" s="24"/>
    </row>
    <row r="69" spans="1:15" ht="25.8" x14ac:dyDescent="0.5">
      <c r="A69" s="38" t="s">
        <v>116</v>
      </c>
      <c r="B69" s="6" t="s">
        <v>43</v>
      </c>
      <c r="C69" s="39">
        <v>5</v>
      </c>
      <c r="D69" s="39">
        <f t="shared" si="3"/>
        <v>300</v>
      </c>
      <c r="E69" s="40">
        <f>Table6[[#This Row],[Quantity]]*Table6[[#This Row],[Amount(Nle)]]</f>
        <v>1500</v>
      </c>
      <c r="F69" s="40">
        <v>9981639</v>
      </c>
      <c r="I69" s="24"/>
      <c r="J69" s="86"/>
      <c r="K69" s="87"/>
      <c r="L69" s="87"/>
      <c r="M69" s="24"/>
    </row>
    <row r="70" spans="1:15" ht="25.8" x14ac:dyDescent="0.5">
      <c r="A70" s="38" t="s">
        <v>117</v>
      </c>
      <c r="B70" s="6" t="s">
        <v>43</v>
      </c>
      <c r="C70" s="39">
        <v>5</v>
      </c>
      <c r="D70" s="39">
        <f t="shared" si="3"/>
        <v>300</v>
      </c>
      <c r="E70" s="40">
        <f>Table6[[#This Row],[Quantity]]*Table6[[#This Row],[Amount(Nle)]]</f>
        <v>1500</v>
      </c>
      <c r="F70" s="40"/>
      <c r="I70" s="24"/>
      <c r="J70" s="86"/>
      <c r="K70" s="87"/>
      <c r="L70" s="87"/>
      <c r="M70" s="24"/>
    </row>
    <row r="71" spans="1:15" ht="46.2" x14ac:dyDescent="0.85">
      <c r="A71" s="38" t="s">
        <v>118</v>
      </c>
      <c r="B71" s="6" t="s">
        <v>43</v>
      </c>
      <c r="C71" s="39">
        <v>5</v>
      </c>
      <c r="D71" s="39">
        <f t="shared" si="3"/>
        <v>300</v>
      </c>
      <c r="E71" s="40">
        <f>Table6[[#This Row],[Quantity]]*Table6[[#This Row],[Amount(Nle)]]</f>
        <v>1500</v>
      </c>
      <c r="F71" s="40" t="s">
        <v>16</v>
      </c>
      <c r="J71" s="88" t="s">
        <v>126</v>
      </c>
      <c r="K71" s="88"/>
      <c r="L71" s="88"/>
      <c r="M71" s="88"/>
      <c r="N71" s="88"/>
      <c r="O71" s="88"/>
    </row>
    <row r="72" spans="1:15" ht="25.8" x14ac:dyDescent="0.5">
      <c r="A72" s="38" t="s">
        <v>119</v>
      </c>
      <c r="B72" s="6" t="s">
        <v>43</v>
      </c>
      <c r="C72" s="39">
        <v>5</v>
      </c>
      <c r="D72" s="39">
        <f t="shared" si="3"/>
        <v>300</v>
      </c>
      <c r="E72" s="40">
        <f>Table6[[#This Row],[Quantity]]*Table6[[#This Row],[Amount(Nle)]]</f>
        <v>1500</v>
      </c>
      <c r="F72" s="40" t="s">
        <v>17</v>
      </c>
      <c r="J72" s="70" t="s">
        <v>0</v>
      </c>
      <c r="K72" s="70" t="s">
        <v>33</v>
      </c>
      <c r="L72" s="71" t="s">
        <v>36</v>
      </c>
      <c r="M72" s="71" t="s">
        <v>28</v>
      </c>
      <c r="N72" s="71" t="s">
        <v>92</v>
      </c>
      <c r="O72" s="72" t="s">
        <v>45</v>
      </c>
    </row>
    <row r="73" spans="1:15" ht="25.8" x14ac:dyDescent="0.5">
      <c r="A73" s="38" t="s">
        <v>120</v>
      </c>
      <c r="B73" s="6" t="s">
        <v>43</v>
      </c>
      <c r="C73" s="39">
        <v>5</v>
      </c>
      <c r="D73" s="39">
        <f t="shared" si="3"/>
        <v>300</v>
      </c>
      <c r="E73" s="40">
        <f>Table6[[#This Row],[Quantity]]*Table6[[#This Row],[Amount(Nle)]]</f>
        <v>1500</v>
      </c>
      <c r="F73" s="40"/>
      <c r="J73" s="73" t="s">
        <v>107</v>
      </c>
      <c r="K73" s="74" t="s">
        <v>43</v>
      </c>
      <c r="L73" s="75">
        <v>2</v>
      </c>
      <c r="M73" s="75">
        <f>IF(K73="Premium",500,IF(K73="Standard",300,IF(K73="Basic",200)))</f>
        <v>300</v>
      </c>
      <c r="N73" s="75">
        <f>Table6[[#This Row],[Quantity]]*Table6[[#This Row],[Amount(Nle)]]</f>
        <v>1500</v>
      </c>
      <c r="O73" s="76">
        <v>30769632</v>
      </c>
    </row>
    <row r="74" spans="1:15" ht="25.8" x14ac:dyDescent="0.5">
      <c r="A74" s="38" t="s">
        <v>121</v>
      </c>
      <c r="B74" s="6" t="s">
        <v>41</v>
      </c>
      <c r="C74" s="39">
        <v>2</v>
      </c>
      <c r="D74" s="39">
        <f t="shared" si="3"/>
        <v>500</v>
      </c>
      <c r="E74" s="40">
        <f>Table6[[#This Row],[Quantity]]*Table6[[#This Row],[Amount(Nle)]]</f>
        <v>1000</v>
      </c>
      <c r="F74" s="40">
        <v>34264043</v>
      </c>
      <c r="J74" s="77" t="s">
        <v>108</v>
      </c>
      <c r="K74" s="78" t="s">
        <v>43</v>
      </c>
      <c r="L74" s="79">
        <v>2</v>
      </c>
      <c r="M74" s="79">
        <f t="shared" ref="M74:M79" si="5">IF(K74="Premium",500,IF(K74="Standard",300,IF(K74="Basic",200)))</f>
        <v>300</v>
      </c>
      <c r="N74" s="79">
        <f>Table6[[#This Row],[Quantity]]*Table6[[#This Row],[Amount(Nle)]]</f>
        <v>1000</v>
      </c>
      <c r="O74" s="80"/>
    </row>
    <row r="75" spans="1:15" ht="25.8" x14ac:dyDescent="0.5">
      <c r="A75" s="38" t="s">
        <v>122</v>
      </c>
      <c r="B75" s="6" t="s">
        <v>41</v>
      </c>
      <c r="C75" s="39">
        <v>2</v>
      </c>
      <c r="D75" s="39">
        <f t="shared" si="3"/>
        <v>500</v>
      </c>
      <c r="E75" s="40">
        <f>Table6[[#This Row],[Quantity]]*Table6[[#This Row],[Amount(Nle)]]</f>
        <v>1000</v>
      </c>
      <c r="F75" s="40">
        <v>30052146</v>
      </c>
      <c r="J75" s="73" t="s">
        <v>109</v>
      </c>
      <c r="K75" s="74" t="s">
        <v>43</v>
      </c>
      <c r="L75" s="75">
        <v>2</v>
      </c>
      <c r="M75" s="75">
        <f t="shared" si="5"/>
        <v>300</v>
      </c>
      <c r="N75" s="75">
        <f>Table6[[#This Row],[Quantity]]*Table6[[#This Row],[Amount(Nle)]]</f>
        <v>1000</v>
      </c>
      <c r="O75" s="76">
        <v>99085927</v>
      </c>
    </row>
    <row r="76" spans="1:15" ht="25.8" x14ac:dyDescent="0.5">
      <c r="A76" s="38" t="s">
        <v>123</v>
      </c>
      <c r="B76" s="6" t="s">
        <v>41</v>
      </c>
      <c r="C76" s="39">
        <v>2</v>
      </c>
      <c r="D76" s="39">
        <f t="shared" si="3"/>
        <v>500</v>
      </c>
      <c r="E76" s="40">
        <f>Table6[[#This Row],[Quantity]]*Table6[[#This Row],[Amount(Nle)]]</f>
        <v>1000</v>
      </c>
      <c r="F76" s="40"/>
      <c r="J76" s="77" t="s">
        <v>110</v>
      </c>
      <c r="K76" s="78" t="s">
        <v>43</v>
      </c>
      <c r="L76" s="79">
        <v>2</v>
      </c>
      <c r="M76" s="79">
        <f t="shared" si="5"/>
        <v>300</v>
      </c>
      <c r="N76" s="79">
        <f>Table6[[#This Row],[Quantity]]*Table6[[#This Row],[Amount(Nle)]]</f>
        <v>1000</v>
      </c>
      <c r="O76" s="80">
        <v>78252517</v>
      </c>
    </row>
    <row r="77" spans="1:15" ht="25.8" x14ac:dyDescent="0.5">
      <c r="A77" s="38" t="s">
        <v>124</v>
      </c>
      <c r="B77" s="6" t="s">
        <v>41</v>
      </c>
      <c r="C77" s="39">
        <v>2</v>
      </c>
      <c r="D77" s="39">
        <f t="shared" si="3"/>
        <v>500</v>
      </c>
      <c r="E77" s="40">
        <f>Table6[[#This Row],[Quantity]]*Table6[[#This Row],[Amount(Nle)]]</f>
        <v>1000</v>
      </c>
      <c r="F77" s="40"/>
      <c r="J77" s="73" t="s">
        <v>111</v>
      </c>
      <c r="K77" s="74" t="s">
        <v>43</v>
      </c>
      <c r="L77" s="75">
        <v>2</v>
      </c>
      <c r="M77" s="75">
        <f t="shared" si="5"/>
        <v>300</v>
      </c>
      <c r="N77" s="75">
        <f>Table6[[#This Row],[Quantity]]*Table6[[#This Row],[Amount(Nle)]]</f>
        <v>1000</v>
      </c>
      <c r="O77" s="76"/>
    </row>
    <row r="78" spans="1:15" ht="25.8" x14ac:dyDescent="0.5">
      <c r="A78" s="38" t="s">
        <v>18</v>
      </c>
      <c r="B78" s="6" t="s">
        <v>43</v>
      </c>
      <c r="C78" s="39">
        <v>2</v>
      </c>
      <c r="D78" s="39">
        <f t="shared" si="3"/>
        <v>300</v>
      </c>
      <c r="E78" s="40">
        <f>Table6[[#This Row],[Quantity]]*Table6[[#This Row],[Amount(Nle)]]</f>
        <v>600</v>
      </c>
      <c r="F78" s="40">
        <v>31029289</v>
      </c>
      <c r="J78" s="73" t="s">
        <v>18</v>
      </c>
      <c r="K78" s="74" t="s">
        <v>43</v>
      </c>
      <c r="L78" s="75">
        <v>2</v>
      </c>
      <c r="M78" s="75">
        <f t="shared" si="5"/>
        <v>300</v>
      </c>
      <c r="N78" s="81">
        <f>Table6[[#This Row],[Quantity]]*Table6[[#This Row],[Amount(Nle)]]</f>
        <v>600</v>
      </c>
      <c r="O78" s="82">
        <v>31029289</v>
      </c>
    </row>
    <row r="79" spans="1:15" ht="25.8" x14ac:dyDescent="0.5">
      <c r="A79" s="38" t="s">
        <v>19</v>
      </c>
      <c r="B79" s="6" t="s">
        <v>43</v>
      </c>
      <c r="C79" s="39">
        <v>2</v>
      </c>
      <c r="D79" s="39">
        <f t="shared" si="3"/>
        <v>300</v>
      </c>
      <c r="E79" s="40">
        <f>Table6[[#This Row],[Quantity]]*Table6[[#This Row],[Amount(Nle)]]</f>
        <v>600</v>
      </c>
      <c r="F79" s="40">
        <v>32342513</v>
      </c>
      <c r="J79" s="77" t="s">
        <v>19</v>
      </c>
      <c r="K79" s="78" t="s">
        <v>43</v>
      </c>
      <c r="L79" s="79">
        <v>2</v>
      </c>
      <c r="M79" s="79">
        <f t="shared" si="5"/>
        <v>300</v>
      </c>
      <c r="N79" s="83">
        <f>Table6[[#This Row],[Quantity]]*Table6[[#This Row],[Amount(Nle)]]</f>
        <v>600</v>
      </c>
      <c r="O79" s="84">
        <v>32342513</v>
      </c>
    </row>
    <row r="80" spans="1:15" ht="25.8" x14ac:dyDescent="0.5">
      <c r="A80" s="41" t="s">
        <v>94</v>
      </c>
      <c r="B80" s="38"/>
      <c r="C80" s="42">
        <f>SUM(C60:C79)</f>
        <v>62</v>
      </c>
      <c r="D80" s="43">
        <f>SUM(D60:D79)</f>
        <v>6500</v>
      </c>
      <c r="E80" s="44"/>
      <c r="F80" s="40"/>
      <c r="M80" s="85" t="s">
        <v>125</v>
      </c>
      <c r="N80" s="89">
        <f>SUM(N73:N79)</f>
        <v>6700</v>
      </c>
    </row>
    <row r="81" spans="1:15" ht="25.8" x14ac:dyDescent="0.5">
      <c r="A81" s="38"/>
      <c r="C81" s="39"/>
      <c r="D81" s="45" t="s">
        <v>95</v>
      </c>
      <c r="E81" s="46">
        <f>SUM(E60:E79)</f>
        <v>20200</v>
      </c>
      <c r="F81" s="40"/>
    </row>
    <row r="82" spans="1:15" s="24" customFormat="1" ht="23.4" x14ac:dyDescent="0.45">
      <c r="A82" s="31"/>
      <c r="B82"/>
      <c r="C82" s="32"/>
      <c r="D82" s="33"/>
      <c r="E82" s="34"/>
      <c r="F82" s="35"/>
      <c r="I82"/>
      <c r="J82"/>
      <c r="K82"/>
      <c r="L82"/>
      <c r="M82"/>
      <c r="N82"/>
      <c r="O82"/>
    </row>
    <row r="83" spans="1:15" s="24" customFormat="1" ht="23.4" x14ac:dyDescent="0.45">
      <c r="A83" s="31"/>
      <c r="B83"/>
      <c r="C83" s="32"/>
      <c r="D83" s="33"/>
      <c r="E83" s="34"/>
      <c r="F83" s="35"/>
      <c r="I83"/>
      <c r="J83"/>
      <c r="K83"/>
      <c r="L83"/>
      <c r="M83"/>
      <c r="N83"/>
      <c r="O83"/>
    </row>
    <row r="84" spans="1:15" s="24" customFormat="1" ht="91.8" x14ac:dyDescent="1.65">
      <c r="A84" s="58" t="s">
        <v>96</v>
      </c>
      <c r="B84" s="58"/>
      <c r="C84" s="58"/>
      <c r="D84" s="33"/>
      <c r="E84" s="34"/>
      <c r="F84" s="35"/>
      <c r="I84"/>
      <c r="J84"/>
      <c r="K84"/>
      <c r="L84"/>
      <c r="M84"/>
      <c r="N84"/>
      <c r="O84"/>
    </row>
    <row r="85" spans="1:15" s="24" customFormat="1" ht="46.2" x14ac:dyDescent="0.85">
      <c r="A85" s="50" t="s">
        <v>100</v>
      </c>
      <c r="B85" s="51" t="s">
        <v>36</v>
      </c>
      <c r="C85" s="51" t="s">
        <v>28</v>
      </c>
      <c r="D85" s="33"/>
      <c r="E85" s="34"/>
      <c r="F85" s="35"/>
      <c r="I85"/>
      <c r="J85"/>
      <c r="K85"/>
      <c r="L85"/>
      <c r="M85"/>
      <c r="N85"/>
      <c r="O85"/>
    </row>
    <row r="86" spans="1:15" s="24" customFormat="1" ht="36.6" x14ac:dyDescent="0.7">
      <c r="A86" s="52" t="s">
        <v>101</v>
      </c>
      <c r="B86" s="53">
        <f>SUM(K4:K6)</f>
        <v>225</v>
      </c>
      <c r="C86" s="54">
        <f>SUM(L4:L6)</f>
        <v>62700</v>
      </c>
      <c r="D86" s="33"/>
      <c r="E86" s="34"/>
      <c r="F86" s="35"/>
      <c r="I86"/>
      <c r="J86"/>
      <c r="K86"/>
      <c r="L86"/>
      <c r="M86"/>
      <c r="N86"/>
      <c r="O86"/>
    </row>
    <row r="87" spans="1:15" s="24" customFormat="1" ht="36.6" x14ac:dyDescent="0.7">
      <c r="A87" s="52" t="s">
        <v>102</v>
      </c>
      <c r="B87" s="55">
        <f>SUM(K45:K47)</f>
        <v>12</v>
      </c>
      <c r="C87" s="54">
        <f>SUM(L45:L47)</f>
        <v>2400</v>
      </c>
      <c r="D87" s="33"/>
      <c r="E87" s="34"/>
      <c r="F87" s="35"/>
      <c r="J87"/>
      <c r="K87"/>
      <c r="L87"/>
      <c r="M87"/>
      <c r="N87"/>
      <c r="O87"/>
    </row>
    <row r="88" spans="1:15" s="24" customFormat="1" ht="36.6" x14ac:dyDescent="0.7">
      <c r="A88" s="52" t="s">
        <v>103</v>
      </c>
      <c r="B88" s="54">
        <f>SUM(K61:K63)</f>
        <v>60</v>
      </c>
      <c r="C88" s="54">
        <f>SUM(L61:L63)</f>
        <v>12000</v>
      </c>
    </row>
    <row r="89" spans="1:15" s="24" customFormat="1" ht="36.6" x14ac:dyDescent="0.7">
      <c r="A89" s="56" t="s">
        <v>104</v>
      </c>
      <c r="B89" s="57">
        <f>SUM(B86:B88)</f>
        <v>297</v>
      </c>
      <c r="C89" s="57">
        <f>SUM(C86:C88)</f>
        <v>77100</v>
      </c>
    </row>
    <row r="90" spans="1:15" s="24" customFormat="1" ht="23.4" x14ac:dyDescent="0.45">
      <c r="A90" s="31"/>
      <c r="B90" s="32"/>
      <c r="C90" s="32"/>
    </row>
    <row r="91" spans="1:15" s="24" customFormat="1" ht="23.4" x14ac:dyDescent="0.45">
      <c r="A91" s="31"/>
      <c r="B91" s="32"/>
      <c r="C91" s="32"/>
    </row>
    <row r="92" spans="1:15" s="24" customFormat="1" ht="23.4" x14ac:dyDescent="0.45">
      <c r="A92" s="31"/>
      <c r="B92" s="32"/>
      <c r="C92" s="32"/>
    </row>
    <row r="93" spans="1:15" s="24" customFormat="1" ht="23.4" x14ac:dyDescent="0.45">
      <c r="A93" s="31"/>
      <c r="B93" s="32"/>
      <c r="C93" s="32"/>
    </row>
    <row r="94" spans="1:15" ht="23.4" x14ac:dyDescent="0.45">
      <c r="A94" s="3" t="s">
        <v>20</v>
      </c>
      <c r="B94" s="4" t="s">
        <v>21</v>
      </c>
      <c r="C94" s="4"/>
      <c r="I94" s="24"/>
      <c r="J94" s="24"/>
      <c r="K94" s="24"/>
      <c r="L94" s="24"/>
      <c r="M94" s="24"/>
      <c r="N94" s="24"/>
      <c r="O94" s="24"/>
    </row>
    <row r="95" spans="1:15" ht="23.4" x14ac:dyDescent="0.45">
      <c r="A95" s="3"/>
      <c r="B95" s="4" t="s">
        <v>22</v>
      </c>
      <c r="C95" s="4"/>
      <c r="I95" s="24"/>
      <c r="J95" s="24"/>
      <c r="K95" s="24"/>
      <c r="L95" s="24"/>
      <c r="M95" s="24"/>
      <c r="N95" s="24"/>
      <c r="O95" s="24"/>
    </row>
    <row r="96" spans="1:15" ht="23.4" x14ac:dyDescent="0.45">
      <c r="A96" s="3"/>
      <c r="B96" s="4" t="s">
        <v>23</v>
      </c>
      <c r="C96" s="4"/>
      <c r="I96" s="24"/>
      <c r="J96" s="24"/>
      <c r="K96" s="24"/>
      <c r="L96" s="24"/>
      <c r="M96" s="24"/>
      <c r="N96" s="24"/>
      <c r="O96" s="24"/>
    </row>
    <row r="97" spans="1:15" ht="23.4" x14ac:dyDescent="0.45">
      <c r="A97" s="3" t="s">
        <v>24</v>
      </c>
      <c r="B97" s="4"/>
      <c r="C97" s="4"/>
      <c r="I97" s="24"/>
      <c r="J97" s="24"/>
      <c r="K97" s="24"/>
      <c r="L97" s="24"/>
      <c r="M97" s="24"/>
      <c r="N97" s="24"/>
      <c r="O97" s="24"/>
    </row>
    <row r="98" spans="1:15" ht="23.4" x14ac:dyDescent="0.45">
      <c r="A98" s="3" t="s">
        <v>25</v>
      </c>
      <c r="B98" s="4"/>
      <c r="C98" s="4"/>
      <c r="I98" s="24"/>
      <c r="J98" s="24"/>
      <c r="K98" s="24"/>
      <c r="L98" s="24"/>
      <c r="M98" s="24"/>
      <c r="N98" s="24"/>
      <c r="O98" s="24"/>
    </row>
    <row r="99" spans="1:15" x14ac:dyDescent="0.3">
      <c r="J99" s="24"/>
      <c r="K99" s="24"/>
      <c r="L99" s="24"/>
      <c r="M99" s="24"/>
      <c r="N99" s="24"/>
      <c r="O99" s="24"/>
    </row>
  </sheetData>
  <mergeCells count="10">
    <mergeCell ref="A84:C84"/>
    <mergeCell ref="N2:S2"/>
    <mergeCell ref="J59:L59"/>
    <mergeCell ref="A1:F1"/>
    <mergeCell ref="J2:L2"/>
    <mergeCell ref="A58:F58"/>
    <mergeCell ref="J42:L42"/>
    <mergeCell ref="J43:L43"/>
    <mergeCell ref="A42:E42"/>
    <mergeCell ref="J71:O71"/>
  </mergeCells>
  <phoneticPr fontId="18" type="noConversion"/>
  <conditionalFormatting sqref="F2:F3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{D8999A53-7EE4-4811-95A2-1F4041A539CF}</x14:id>
        </ext>
      </extLst>
    </cfRule>
  </conditionalFormatting>
  <conditionalFormatting sqref="C39:E3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{7456FD2F-70C4-4289-84C8-CD0B33445AA7}</x14:id>
        </ext>
      </extLst>
    </cfRule>
  </conditionalFormatting>
  <pageMargins left="0.7" right="0.7" top="0.75" bottom="0.75" header="0.3" footer="0.3"/>
  <pageSetup paperSize="0" orientation="portrait" horizontalDpi="0" verticalDpi="0" copies="0"/>
  <drawing r:id="rId1"/>
  <legacyDrawing r:id="rId2"/>
  <controls>
    <mc:AlternateContent xmlns:mc="http://schemas.openxmlformats.org/markup-compatibility/2006">
      <mc:Choice Requires="x14">
        <control shapeId="1025" r:id="rId3" name="TextBox1">
          <controlPr defaultSize="0" autoLine="0" autoPict="0" linkedCell="T2" r:id="rId4">
            <anchor moveWithCells="1">
              <from>
                <xdr:col>19</xdr:col>
                <xdr:colOff>15240</xdr:colOff>
                <xdr:row>1</xdr:row>
                <xdr:rowOff>15240</xdr:rowOff>
              </from>
              <to>
                <xdr:col>19</xdr:col>
                <xdr:colOff>2415540</xdr:colOff>
                <xdr:row>2</xdr:row>
                <xdr:rowOff>15240</xdr:rowOff>
              </to>
            </anchor>
          </controlPr>
        </control>
      </mc:Choice>
      <mc:Fallback>
        <control shapeId="1025" r:id="rId3" name="TextBox1"/>
      </mc:Fallback>
    </mc:AlternateContent>
  </controls>
  <tableParts count="3"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999A53-7EE4-4811-95A2-1F4041A539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F2:F38</xm:sqref>
        </x14:conditionalFormatting>
        <x14:conditionalFormatting xmlns:xm="http://schemas.microsoft.com/office/excel/2006/main">
          <x14:cfRule type="dataBar" id="{7456FD2F-70C4-4289-84C8-CD0B33445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C39:E39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FEBC7C-BD76-443C-A61F-CC15C06BB168}">
          <x14:formula1>
            <xm:f>'Tickets &amp; Prices'!$A$2:$A$4</xm:f>
          </x14:formula1>
          <xm:sqref>B44:B54 B60:B80 K73:K79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E7B9-FB8D-4CA3-B621-8D4FC6B09B83}">
  <dimension ref="A1:B4"/>
  <sheetViews>
    <sheetView workbookViewId="0">
      <selection activeCell="D4" sqref="D4"/>
    </sheetView>
  </sheetViews>
  <sheetFormatPr defaultRowHeight="14.4" x14ac:dyDescent="0.3"/>
  <sheetData>
    <row r="1" spans="1:2" x14ac:dyDescent="0.3">
      <c r="A1" s="26" t="s">
        <v>90</v>
      </c>
      <c r="B1" s="26" t="s">
        <v>91</v>
      </c>
    </row>
    <row r="2" spans="1:2" x14ac:dyDescent="0.3">
      <c r="A2" t="s">
        <v>41</v>
      </c>
      <c r="B2">
        <v>500</v>
      </c>
    </row>
    <row r="3" spans="1:2" x14ac:dyDescent="0.3">
      <c r="A3" t="s">
        <v>43</v>
      </c>
      <c r="B3">
        <v>300</v>
      </c>
    </row>
    <row r="4" spans="1:2" x14ac:dyDescent="0.3">
      <c r="A4" t="s">
        <v>42</v>
      </c>
      <c r="B4">
        <v>200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F45B-4DD9-4454-AD77-73E236289A3A}">
  <sheetPr codeName="Sheet2"/>
  <dimension ref="A1:U12"/>
  <sheetViews>
    <sheetView zoomScale="80" workbookViewId="0">
      <selection activeCell="S8" sqref="S8"/>
    </sheetView>
  </sheetViews>
  <sheetFormatPr defaultRowHeight="14.4" x14ac:dyDescent="0.3"/>
  <cols>
    <col min="1" max="1" width="23.44140625" bestFit="1" customWidth="1"/>
    <col min="2" max="2" width="26.33203125" bestFit="1" customWidth="1"/>
    <col min="3" max="3" width="22.21875" bestFit="1" customWidth="1"/>
    <col min="4" max="4" width="24.88671875" bestFit="1" customWidth="1"/>
    <col min="6" max="6" width="11.6640625" bestFit="1" customWidth="1"/>
    <col min="7" max="7" width="18.77734375" bestFit="1" customWidth="1"/>
    <col min="8" max="8" width="14" bestFit="1" customWidth="1"/>
    <col min="9" max="9" width="14.88671875" bestFit="1" customWidth="1"/>
    <col min="11" max="11" width="11.77734375" bestFit="1" customWidth="1"/>
    <col min="12" max="12" width="14.88671875" bestFit="1" customWidth="1"/>
    <col min="13" max="13" width="22.77734375" bestFit="1" customWidth="1"/>
    <col min="15" max="15" width="20.6640625" bestFit="1" customWidth="1"/>
    <col min="16" max="16" width="14.109375" bestFit="1" customWidth="1"/>
    <col min="17" max="17" width="18.77734375" bestFit="1" customWidth="1"/>
    <col min="18" max="18" width="22.109375" bestFit="1" customWidth="1"/>
    <col min="19" max="19" width="14.109375" bestFit="1" customWidth="1"/>
    <col min="21" max="21" width="1.44140625" bestFit="1" customWidth="1"/>
  </cols>
  <sheetData>
    <row r="1" spans="1:21" ht="33.6" x14ac:dyDescent="0.65">
      <c r="A1" s="67" t="s">
        <v>84</v>
      </c>
      <c r="B1" s="67"/>
      <c r="C1" s="67"/>
      <c r="D1" s="67"/>
      <c r="F1" s="68" t="s">
        <v>89</v>
      </c>
      <c r="G1" s="68"/>
      <c r="H1" s="68"/>
      <c r="I1" s="68"/>
      <c r="K1" s="60" t="s">
        <v>29</v>
      </c>
      <c r="L1" s="60"/>
      <c r="M1" s="60"/>
      <c r="O1" s="69" t="s">
        <v>88</v>
      </c>
      <c r="P1" s="69"/>
      <c r="Q1" s="69"/>
      <c r="R1" s="69"/>
      <c r="S1" s="24" t="s">
        <v>83</v>
      </c>
      <c r="U1" t="s">
        <v>30</v>
      </c>
    </row>
    <row r="2" spans="1:21" ht="25.8" x14ac:dyDescent="0.5">
      <c r="A2" s="10" t="s">
        <v>31</v>
      </c>
      <c r="B2" s="10" t="s">
        <v>32</v>
      </c>
      <c r="C2" s="10" t="s">
        <v>33</v>
      </c>
      <c r="D2" s="10" t="s">
        <v>28</v>
      </c>
      <c r="F2" s="11" t="s">
        <v>34</v>
      </c>
      <c r="G2" s="11" t="s">
        <v>33</v>
      </c>
      <c r="H2" s="11" t="s">
        <v>35</v>
      </c>
      <c r="I2" s="11" t="s">
        <v>36</v>
      </c>
      <c r="K2" s="12" t="s">
        <v>37</v>
      </c>
      <c r="L2" s="12" t="s">
        <v>36</v>
      </c>
      <c r="M2" s="12" t="s">
        <v>38</v>
      </c>
      <c r="O2" s="12" t="s">
        <v>39</v>
      </c>
      <c r="P2" s="12" t="s">
        <v>40</v>
      </c>
      <c r="Q2" s="12" t="s">
        <v>33</v>
      </c>
      <c r="R2" s="13" t="s">
        <v>28</v>
      </c>
    </row>
    <row r="3" spans="1:21" ht="19.8" x14ac:dyDescent="0.4">
      <c r="A3" t="s">
        <v>77</v>
      </c>
      <c r="B3" t="s">
        <v>85</v>
      </c>
      <c r="C3" t="s">
        <v>41</v>
      </c>
      <c r="D3">
        <v>500</v>
      </c>
      <c r="K3" s="14" t="s">
        <v>42</v>
      </c>
      <c r="L3">
        <f>COUNTIF(C3:C14,"Basic")</f>
        <v>1</v>
      </c>
      <c r="M3">
        <f>L3*200</f>
        <v>200</v>
      </c>
      <c r="O3" cm="1">
        <f t="array" ref="O3:R12">_xlfn._xlws.FILTER(Table4[#All],Table4[[#All],[Buyer''s Name]]=S1,"Record not found")</f>
        <v>0</v>
      </c>
      <c r="P3">
        <v>0</v>
      </c>
      <c r="Q3">
        <v>0</v>
      </c>
      <c r="R3">
        <v>0</v>
      </c>
    </row>
    <row r="4" spans="1:21" ht="19.8" x14ac:dyDescent="0.4">
      <c r="A4" t="s">
        <v>86</v>
      </c>
      <c r="B4" t="s">
        <v>87</v>
      </c>
      <c r="C4" t="s">
        <v>42</v>
      </c>
      <c r="D4">
        <v>200</v>
      </c>
      <c r="K4" s="14" t="s">
        <v>43</v>
      </c>
      <c r="L4">
        <f>COUNTIF(C15:C15,"Standard")</f>
        <v>0</v>
      </c>
      <c r="M4">
        <f>L4*300</f>
        <v>0</v>
      </c>
      <c r="O4">
        <v>0</v>
      </c>
      <c r="P4">
        <v>0</v>
      </c>
      <c r="Q4">
        <v>0</v>
      </c>
      <c r="R4">
        <v>0</v>
      </c>
    </row>
    <row r="5" spans="1:21" ht="19.8" x14ac:dyDescent="0.4">
      <c r="K5" s="14" t="s">
        <v>41</v>
      </c>
      <c r="L5">
        <f>COUNTIF(C3:C14,"Premium")</f>
        <v>1</v>
      </c>
      <c r="M5">
        <f>L5*500</f>
        <v>500</v>
      </c>
      <c r="O5">
        <v>0</v>
      </c>
      <c r="P5">
        <v>0</v>
      </c>
      <c r="Q5">
        <v>0</v>
      </c>
      <c r="R5">
        <v>0</v>
      </c>
    </row>
    <row r="6" spans="1:21" ht="19.8" x14ac:dyDescent="0.4">
      <c r="K6" s="22" t="s">
        <v>46</v>
      </c>
      <c r="L6" s="23">
        <f>SUM(L3:L5)</f>
        <v>2</v>
      </c>
      <c r="M6" s="23">
        <f>SUM(M3:M5)</f>
        <v>700</v>
      </c>
      <c r="O6">
        <v>0</v>
      </c>
      <c r="P6">
        <v>0</v>
      </c>
      <c r="Q6">
        <v>0</v>
      </c>
      <c r="R6">
        <v>0</v>
      </c>
    </row>
    <row r="7" spans="1:21" x14ac:dyDescent="0.3">
      <c r="O7">
        <v>0</v>
      </c>
      <c r="P7">
        <v>0</v>
      </c>
      <c r="Q7">
        <v>0</v>
      </c>
      <c r="R7">
        <v>0</v>
      </c>
    </row>
    <row r="8" spans="1:21" x14ac:dyDescent="0.3">
      <c r="O8">
        <v>0</v>
      </c>
      <c r="P8">
        <v>0</v>
      </c>
      <c r="Q8">
        <v>0</v>
      </c>
      <c r="R8">
        <v>0</v>
      </c>
    </row>
    <row r="9" spans="1:21" x14ac:dyDescent="0.3">
      <c r="O9">
        <v>0</v>
      </c>
      <c r="P9">
        <v>0</v>
      </c>
      <c r="Q9">
        <v>0</v>
      </c>
      <c r="R9">
        <v>0</v>
      </c>
    </row>
    <row r="10" spans="1:21" x14ac:dyDescent="0.3">
      <c r="O10">
        <v>0</v>
      </c>
      <c r="P10">
        <v>0</v>
      </c>
      <c r="Q10">
        <v>0</v>
      </c>
      <c r="R10">
        <v>0</v>
      </c>
    </row>
    <row r="11" spans="1:21" x14ac:dyDescent="0.3">
      <c r="O11">
        <v>0</v>
      </c>
      <c r="P11">
        <v>0</v>
      </c>
      <c r="Q11">
        <v>0</v>
      </c>
      <c r="R11">
        <v>0</v>
      </c>
    </row>
    <row r="12" spans="1:21" x14ac:dyDescent="0.3">
      <c r="O12">
        <v>0</v>
      </c>
      <c r="P12">
        <v>0</v>
      </c>
      <c r="Q12">
        <v>0</v>
      </c>
      <c r="R12">
        <v>0</v>
      </c>
    </row>
  </sheetData>
  <mergeCells count="4">
    <mergeCell ref="A1:D1"/>
    <mergeCell ref="F1:I1"/>
    <mergeCell ref="K1:M1"/>
    <mergeCell ref="O1:R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TextBox1">
          <controlPr defaultSize="0" autoLine="0" autoPict="0" linkedCell="S1" r:id="rId4">
            <anchor moveWithCells="1">
              <from>
                <xdr:col>18</xdr:col>
                <xdr:colOff>22860</xdr:colOff>
                <xdr:row>0</xdr:row>
                <xdr:rowOff>0</xdr:rowOff>
              </from>
              <to>
                <xdr:col>21</xdr:col>
                <xdr:colOff>76200</xdr:colOff>
                <xdr:row>0</xdr:row>
                <xdr:rowOff>426720</xdr:rowOff>
              </to>
            </anchor>
          </controlPr>
        </control>
      </mc:Choice>
      <mc:Fallback>
        <control shapeId="2049" r:id="rId3" name="TextBox1"/>
      </mc:Fallback>
    </mc:AlternateContent>
  </control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 Holders</vt:lpstr>
      <vt:lpstr>Tickets &amp; Prices</vt:lpstr>
      <vt:lpstr>Buyers &amp; Salepersons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bintakondeh5@icloud.com</dc:creator>
  <cp:lastModifiedBy>Turay</cp:lastModifiedBy>
  <dcterms:created xsi:type="dcterms:W3CDTF">2024-05-09T12:21:36Z</dcterms:created>
  <dcterms:modified xsi:type="dcterms:W3CDTF">2024-05-20T05:54:39Z</dcterms:modified>
</cp:coreProperties>
</file>