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esktop\физика лаба 5.07\"/>
    </mc:Choice>
  </mc:AlternateContent>
  <xr:revisionPtr revIDLastSave="0" documentId="13_ncr:1_{B86AA545-05FB-4D90-8843-B7F073CE7D7E}" xr6:coauthVersionLast="47" xr6:coauthVersionMax="47" xr10:uidLastSave="{00000000-0000-0000-0000-000000000000}"/>
  <bookViews>
    <workbookView xWindow="20730" yWindow="2070" windowWidth="15405" windowHeight="97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/>
  <c r="L15" i="1"/>
  <c r="L11" i="1"/>
  <c r="L7" i="1"/>
  <c r="O24" i="1"/>
  <c r="O23" i="1"/>
  <c r="O21" i="1"/>
  <c r="O22" i="1"/>
  <c r="L19" i="1"/>
  <c r="M7" i="1"/>
  <c r="D19" i="1"/>
  <c r="C19" i="1"/>
  <c r="F23" i="1"/>
  <c r="I16" i="1"/>
  <c r="I11" i="1"/>
  <c r="D3" i="1"/>
  <c r="H11" i="1"/>
  <c r="H12" i="1"/>
  <c r="C4" i="1"/>
  <c r="C5" i="1"/>
  <c r="C6" i="1"/>
  <c r="C7" i="1"/>
  <c r="C3" i="1"/>
  <c r="F12" i="1"/>
  <c r="F13" i="1"/>
  <c r="F14" i="1"/>
  <c r="F15" i="1"/>
  <c r="F11" i="1"/>
  <c r="D11" i="1"/>
  <c r="D4" i="1"/>
  <c r="D5" i="1"/>
  <c r="D6" i="1"/>
  <c r="D7" i="1"/>
  <c r="I2" i="1"/>
  <c r="A3" i="1"/>
  <c r="C11" i="1" l="1"/>
  <c r="E12" i="1" s="1"/>
  <c r="I12" i="1" s="1"/>
  <c r="E13" i="1" l="1"/>
  <c r="H13" i="1" s="1"/>
  <c r="E14" i="1"/>
  <c r="E15" i="1"/>
  <c r="E11" i="1"/>
  <c r="H14" i="1"/>
  <c r="I14" i="1"/>
  <c r="H15" i="1"/>
  <c r="I15" i="1"/>
  <c r="I13" i="1" l="1"/>
  <c r="H16" i="1"/>
  <c r="F24" i="1" l="1"/>
  <c r="F25" i="1" l="1"/>
  <c r="F27" i="1"/>
  <c r="F26" i="1"/>
</calcChain>
</file>

<file path=xl/sharedStrings.xml><?xml version="1.0" encoding="utf-8"?>
<sst xmlns="http://schemas.openxmlformats.org/spreadsheetml/2006/main" count="33" uniqueCount="31">
  <si>
    <t>Таблица 1</t>
  </si>
  <si>
    <t>𝜆, нм</t>
  </si>
  <si>
    <t>𝑇 = ⅇ * 𝑈_0, Дж</t>
  </si>
  <si>
    <t>𝜈, ТГц</t>
  </si>
  <si>
    <t>𝑈_0, В</t>
  </si>
  <si>
    <t>pi</t>
  </si>
  <si>
    <t>c, м</t>
  </si>
  <si>
    <t>q_e, кл</t>
  </si>
  <si>
    <t>𝜈ср</t>
  </si>
  <si>
    <t>Tср</t>
  </si>
  <si>
    <t>Xi - xср</t>
  </si>
  <si>
    <t>Yi-yср</t>
  </si>
  <si>
    <t>Sup</t>
  </si>
  <si>
    <t>Sdown</t>
  </si>
  <si>
    <t>a</t>
  </si>
  <si>
    <t>b</t>
  </si>
  <si>
    <t>x</t>
  </si>
  <si>
    <t>y</t>
  </si>
  <si>
    <t>𝛼</t>
  </si>
  <si>
    <t>𝜆(красная граница фотоэффекта), нм</t>
  </si>
  <si>
    <t>𝜈(красная граница фотоэффекта), ТГц</t>
  </si>
  <si>
    <t>Металл между рубидием и цезием</t>
  </si>
  <si>
    <t>Относительная погрешность для напряжения</t>
  </si>
  <si>
    <t>Абс погрешность длины волны, нм</t>
  </si>
  <si>
    <t>Абс погр. Частоты, ТГц</t>
  </si>
  <si>
    <t>Длина волны, нм</t>
  </si>
  <si>
    <t>Δℎ/ℎ</t>
  </si>
  <si>
    <t>Δ𝜆/𝜆</t>
  </si>
  <si>
    <t>Δ𝑈/𝑈</t>
  </si>
  <si>
    <t>ΔA/A</t>
  </si>
  <si>
    <t>постоянная планка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</si>
</sst>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T(𝜈)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Зависимость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Лин. аппроксимация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21"/>
            <c:dispRSqr val="0"/>
            <c:dispEq val="0"/>
          </c:trendline>
          <c:xVal>
            <c:numRef>
              <c:f>Лист1!$C$3:$C$7</c:f>
              <c:numCache>
                <c:formatCode>General</c:formatCode>
                <c:ptCount val="5"/>
                <c:pt idx="0">
                  <c:v>635.15351271186432</c:v>
                </c:pt>
                <c:pt idx="1">
                  <c:v>593.64843168316827</c:v>
                </c:pt>
                <c:pt idx="2">
                  <c:v>571.03325333333328</c:v>
                </c:pt>
                <c:pt idx="3">
                  <c:v>509.85111904761897</c:v>
                </c:pt>
                <c:pt idx="4">
                  <c:v>490.6586873977086</c:v>
                </c:pt>
              </c:numCache>
            </c:numRef>
          </c:xVal>
          <c:yVal>
            <c:numRef>
              <c:f>Лист1!$D$3:$D$7</c:f>
              <c:numCache>
                <c:formatCode>General</c:formatCode>
                <c:ptCount val="5"/>
                <c:pt idx="0">
                  <c:v>1.0205865133099999E-19</c:v>
                </c:pt>
                <c:pt idx="1">
                  <c:v>7.7545348891999995E-20</c:v>
                </c:pt>
                <c:pt idx="2">
                  <c:v>7.0335554056999995E-20</c:v>
                </c:pt>
                <c:pt idx="3">
                  <c:v>2.4513302438999997E-20</c:v>
                </c:pt>
                <c:pt idx="4">
                  <c:v>1.3137848366E-20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F2-4BB2-91D1-D2CB08CD9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777984"/>
        <c:axId val="1289778816"/>
      </c:scatterChart>
      <c:valAx>
        <c:axId val="1289777984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𝜈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ТГц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9778816"/>
        <c:crosses val="autoZero"/>
        <c:crossBetween val="midCat"/>
      </c:valAx>
      <c:valAx>
        <c:axId val="12897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</a:t>
                </a:r>
                <a:r>
                  <a:rPr lang="ru-RU"/>
                  <a:t>Дж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977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61912</xdr:rowOff>
    </xdr:from>
    <xdr:ext cx="41719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501F43-84F5-466F-A1F9-8D52F99FCFBA}"/>
                </a:ext>
              </a:extLst>
            </xdr:cNvPr>
            <xdr:cNvSpPr txBox="1"/>
          </xdr:nvSpPr>
          <xdr:spPr>
            <a:xfrm>
              <a:off x="0" y="4633912"/>
              <a:ext cx="41719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sz="1100" i="1">
                        <a:latin typeface="Cambria Math" panose="02040503050406030204" pitchFamily="18" charset="0"/>
                      </a:rPr>
                      <m:t>𝜈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ⅇ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501F43-84F5-466F-A1F9-8D52F99FCFBA}"/>
                </a:ext>
              </a:extLst>
            </xdr:cNvPr>
            <xdr:cNvSpPr txBox="1"/>
          </xdr:nvSpPr>
          <xdr:spPr>
            <a:xfrm>
              <a:off x="0" y="4633912"/>
              <a:ext cx="41719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𝑈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0 𝜈𝑇ⅇ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5</xdr:col>
      <xdr:colOff>533400</xdr:colOff>
      <xdr:row>29</xdr:row>
      <xdr:rowOff>19050</xdr:rowOff>
    </xdr:from>
    <xdr:to>
      <xdr:col>14</xdr:col>
      <xdr:colOff>304800</xdr:colOff>
      <xdr:row>51</xdr:row>
      <xdr:rowOff>38100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6B7A921-F0C2-476E-B000-D8933723B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1000125</xdr:colOff>
      <xdr:row>27</xdr:row>
      <xdr:rowOff>57151</xdr:rowOff>
    </xdr:from>
    <xdr:ext cx="3111722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D223435-CF05-47A4-9E09-9AB6683DA092}"/>
                </a:ext>
              </a:extLst>
            </xdr:cNvPr>
            <xdr:cNvSpPr txBox="1"/>
          </xdr:nvSpPr>
          <xdr:spPr>
            <a:xfrm>
              <a:off x="6496050" y="5200651"/>
              <a:ext cx="311172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ru-RU" sz="1100" i="1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h</m:t>
                        </m:r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  <m:r>
                      <a:rPr lang="ru-RU" sz="110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ru-RU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m:rPr>
                                        <m:sty m:val="p"/>
                                      </m:r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Δ</m:t>
                                    </m:r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𝑈</m:t>
                                    </m:r>
                                  </m:num>
                                  <m:den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𝑈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ru-RU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m:rPr>
                                        <m:sty m:val="p"/>
                                      </m:r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Δ</m:t>
                                    </m:r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𝜆</m:t>
                                    </m:r>
                                  </m:num>
                                  <m:den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𝜆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D223435-CF05-47A4-9E09-9AB6683DA092}"/>
                </a:ext>
              </a:extLst>
            </xdr:cNvPr>
            <xdr:cNvSpPr txBox="1"/>
          </xdr:nvSpPr>
          <xdr:spPr>
            <a:xfrm>
              <a:off x="6496050" y="5200651"/>
              <a:ext cx="311172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Δℎ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latin typeface="Cambria Math" panose="02040503050406030204" pitchFamily="18" charset="0"/>
                </a:rPr>
                <a:t>ℎ=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√((</a:t>
              </a:r>
              <a:r>
                <a:rPr lang="ru-RU" sz="1100" i="0">
                  <a:latin typeface="Cambria Math" panose="02040503050406030204" pitchFamily="18" charset="0"/>
                </a:rPr>
                <a:t>Δ𝑈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latin typeface="Cambria Math" panose="02040503050406030204" pitchFamily="18" charset="0"/>
                </a:rPr>
                <a:t>𝑈)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2+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Δ𝜆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latin typeface="Cambria Math" panose="02040503050406030204" pitchFamily="18" charset="0"/>
                </a:rPr>
                <a:t>𝜆)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B1" workbookViewId="0">
      <selection activeCell="E7" sqref="E7"/>
    </sheetView>
  </sheetViews>
  <sheetFormatPr defaultRowHeight="15" x14ac:dyDescent="0.25"/>
  <cols>
    <col min="3" max="3" width="16" customWidth="1"/>
    <col min="4" max="4" width="14.28515625" customWidth="1"/>
    <col min="5" max="5" width="12" bestFit="1" customWidth="1"/>
    <col min="6" max="6" width="12.7109375" bestFit="1" customWidth="1"/>
    <col min="8" max="8" width="16.42578125" customWidth="1"/>
    <col min="9" max="9" width="16.7109375" customWidth="1"/>
    <col min="12" max="12" width="12" customWidth="1"/>
    <col min="13" max="13" width="12" bestFit="1" customWidth="1"/>
  </cols>
  <sheetData>
    <row r="1" spans="1:14" x14ac:dyDescent="0.25">
      <c r="A1" t="s">
        <v>0</v>
      </c>
      <c r="G1" t="s">
        <v>5</v>
      </c>
      <c r="H1" t="s">
        <v>6</v>
      </c>
      <c r="I1" t="s">
        <v>7</v>
      </c>
    </row>
    <row r="2" spans="1:14" x14ac:dyDescent="0.25">
      <c r="A2" t="s">
        <v>1</v>
      </c>
      <c r="B2" t="s">
        <v>4</v>
      </c>
      <c r="C2" t="s">
        <v>3</v>
      </c>
      <c r="D2" t="s">
        <v>2</v>
      </c>
      <c r="G2">
        <v>3.1415926535900001</v>
      </c>
      <c r="H2">
        <v>299792458</v>
      </c>
      <c r="I2">
        <f>1.60217663  * 10 ^(-19)</f>
        <v>1.6021766299999999E-19</v>
      </c>
    </row>
    <row r="3" spans="1:14" x14ac:dyDescent="0.25">
      <c r="A3">
        <f>472</f>
        <v>472</v>
      </c>
      <c r="B3">
        <v>0.63700000000000001</v>
      </c>
      <c r="C3">
        <f>$H$2/(A3*10^(-9)) * 10^(-12)</f>
        <v>635.15351271186432</v>
      </c>
      <c r="D3">
        <f>$I$2*B3</f>
        <v>1.0205865133099999E-19</v>
      </c>
      <c r="L3" t="s">
        <v>14</v>
      </c>
      <c r="M3" t="s">
        <v>15</v>
      </c>
    </row>
    <row r="4" spans="1:14" x14ac:dyDescent="0.25">
      <c r="A4">
        <v>505</v>
      </c>
      <c r="B4">
        <v>0.48399999999999999</v>
      </c>
      <c r="C4">
        <f t="shared" ref="C4:C7" si="0">$H$2/(A4*10^(-9)) * 10^(-12)</f>
        <v>593.64843168316827</v>
      </c>
      <c r="D4">
        <f t="shared" ref="D4:D7" si="1">$I$2*B4</f>
        <v>7.7545348891999995E-20</v>
      </c>
      <c r="L4" s="1">
        <v>6.2531852518065002E-22</v>
      </c>
      <c r="M4">
        <v>-2.9270338058437902E-19</v>
      </c>
    </row>
    <row r="5" spans="1:14" x14ac:dyDescent="0.25">
      <c r="A5">
        <v>525</v>
      </c>
      <c r="B5">
        <v>0.439</v>
      </c>
      <c r="C5">
        <f t="shared" si="0"/>
        <v>571.03325333333328</v>
      </c>
      <c r="D5">
        <f t="shared" si="1"/>
        <v>7.0335554056999995E-20</v>
      </c>
    </row>
    <row r="6" spans="1:14" x14ac:dyDescent="0.25">
      <c r="A6">
        <v>588</v>
      </c>
      <c r="B6">
        <v>0.153</v>
      </c>
      <c r="C6">
        <f t="shared" si="0"/>
        <v>509.85111904761897</v>
      </c>
      <c r="D6">
        <f t="shared" si="1"/>
        <v>2.4513302438999997E-20</v>
      </c>
      <c r="G6" t="s">
        <v>21</v>
      </c>
      <c r="L6" t="s">
        <v>18</v>
      </c>
      <c r="M6" t="s">
        <v>20</v>
      </c>
    </row>
    <row r="7" spans="1:14" x14ac:dyDescent="0.25">
      <c r="A7">
        <v>611</v>
      </c>
      <c r="B7">
        <v>8.2000000000000003E-2</v>
      </c>
      <c r="C7">
        <f t="shared" si="0"/>
        <v>490.6586873977086</v>
      </c>
      <c r="D7">
        <f t="shared" si="1"/>
        <v>1.3137848366E-20</v>
      </c>
      <c r="L7">
        <f>ATAN($L$4)</f>
        <v>6.2531852518065002E-22</v>
      </c>
      <c r="M7">
        <f>-$M$4/$L$4</f>
        <v>468.08685301593954</v>
      </c>
    </row>
    <row r="10" spans="1:14" x14ac:dyDescent="0.25">
      <c r="C10" t="s">
        <v>8</v>
      </c>
      <c r="D10" t="s">
        <v>9</v>
      </c>
      <c r="E10" t="s">
        <v>10</v>
      </c>
      <c r="F10" t="s">
        <v>11</v>
      </c>
      <c r="H10" t="s">
        <v>12</v>
      </c>
      <c r="I10" t="s">
        <v>13</v>
      </c>
      <c r="L10" t="s">
        <v>19</v>
      </c>
    </row>
    <row r="11" spans="1:14" x14ac:dyDescent="0.25">
      <c r="C11">
        <f>AVERAGE(C3:C7)</f>
        <v>560.06900083473863</v>
      </c>
      <c r="D11">
        <f>AVERAGE(D3:D7)</f>
        <v>5.7518141016999999E-20</v>
      </c>
      <c r="E11">
        <f>C3-$C$11</f>
        <v>75.084511877125692</v>
      </c>
      <c r="F11">
        <f>D3-$D$11</f>
        <v>4.4540510313999993E-20</v>
      </c>
      <c r="H11">
        <f>E11*F11</f>
        <v>3.3443024756847719E-18</v>
      </c>
      <c r="I11">
        <f>E11^2</f>
        <v>5637.6839238262291</v>
      </c>
      <c r="L11">
        <f>$H$2/$M$7*10^(-12)*10^9</f>
        <v>640.46331587482393</v>
      </c>
      <c r="N11" s="1">
        <f>L4*I2*10^12 * 10 ^ 32</f>
        <v>10018.707273505039</v>
      </c>
    </row>
    <row r="12" spans="1:14" x14ac:dyDescent="0.25">
      <c r="E12">
        <f t="shared" ref="E12:E16" si="2">C4-$C$11</f>
        <v>33.579430848429638</v>
      </c>
      <c r="F12">
        <f t="shared" ref="F12:F15" si="3">D4-$D$11</f>
        <v>2.0027207874999996E-20</v>
      </c>
      <c r="H12">
        <f>E12*F12</f>
        <v>6.7250224192568782E-19</v>
      </c>
      <c r="I12">
        <f t="shared" ref="I12:I15" si="4">E12^2</f>
        <v>1127.578176104468</v>
      </c>
      <c r="N12" s="1"/>
    </row>
    <row r="13" spans="1:14" x14ac:dyDescent="0.25">
      <c r="E13">
        <f t="shared" si="2"/>
        <v>10.964252498594647</v>
      </c>
      <c r="F13">
        <f t="shared" si="3"/>
        <v>1.2817413039999996E-20</v>
      </c>
      <c r="H13">
        <f t="shared" ref="H12:H15" si="5">E13*F13</f>
        <v>1.4053335294933955E-19</v>
      </c>
      <c r="I13">
        <f t="shared" si="4"/>
        <v>120.21483285293895</v>
      </c>
    </row>
    <row r="14" spans="1:14" x14ac:dyDescent="0.25">
      <c r="E14">
        <f t="shared" si="2"/>
        <v>-50.217881787119666</v>
      </c>
      <c r="F14">
        <f t="shared" si="3"/>
        <v>-3.3004838578000002E-20</v>
      </c>
      <c r="H14">
        <f t="shared" si="5"/>
        <v>1.6574330821129709E-18</v>
      </c>
      <c r="I14">
        <f t="shared" si="4"/>
        <v>2521.8356511851252</v>
      </c>
      <c r="L14" t="s">
        <v>30</v>
      </c>
    </row>
    <row r="15" spans="1:14" x14ac:dyDescent="0.25">
      <c r="E15">
        <f t="shared" si="2"/>
        <v>-69.410313437030027</v>
      </c>
      <c r="F15">
        <f t="shared" si="3"/>
        <v>-4.4380292650999999E-20</v>
      </c>
      <c r="H15">
        <f t="shared" si="5"/>
        <v>3.0804500233330304E-18</v>
      </c>
      <c r="I15">
        <f t="shared" si="4"/>
        <v>4817.7916114267509</v>
      </c>
      <c r="L15">
        <f>$L$4*$I$2*10^12</f>
        <v>1.0018707273505039E-28</v>
      </c>
    </row>
    <row r="16" spans="1:14" x14ac:dyDescent="0.25">
      <c r="H16">
        <f>SUM(H11:H15)</f>
        <v>8.8952211760058003E-18</v>
      </c>
      <c r="I16">
        <f>SUM(I11:I15)</f>
        <v>14225.104195395514</v>
      </c>
    </row>
    <row r="18" spans="3:15" x14ac:dyDescent="0.25">
      <c r="C18" t="s">
        <v>14</v>
      </c>
      <c r="D18" t="s">
        <v>15</v>
      </c>
      <c r="J18" t="s">
        <v>25</v>
      </c>
      <c r="L18" t="s">
        <v>22</v>
      </c>
      <c r="M18" t="s">
        <v>23</v>
      </c>
      <c r="N18" t="s">
        <v>24</v>
      </c>
    </row>
    <row r="19" spans="3:15" x14ac:dyDescent="0.25">
      <c r="C19">
        <f>$H$16/$I$16</f>
        <v>6.2531852518065002E-22</v>
      </c>
      <c r="D19">
        <f>$D$11-$C$19*$C$11</f>
        <v>-2.9270338058437902E-19</v>
      </c>
      <c r="J19">
        <v>500</v>
      </c>
      <c r="L19">
        <f>0.5*10^(-2)</f>
        <v>5.0000000000000001E-3</v>
      </c>
      <c r="M19">
        <v>0.5</v>
      </c>
      <c r="N19">
        <v>3</v>
      </c>
    </row>
    <row r="21" spans="3:15" x14ac:dyDescent="0.25">
      <c r="N21" t="s">
        <v>26</v>
      </c>
      <c r="O21">
        <f>(O22^2+O23^2)^0.5</f>
        <v>5.0990195135927853E-3</v>
      </c>
    </row>
    <row r="22" spans="3:15" x14ac:dyDescent="0.25">
      <c r="E22" t="s">
        <v>16</v>
      </c>
      <c r="F22" t="s">
        <v>17</v>
      </c>
      <c r="N22" t="s">
        <v>28</v>
      </c>
      <c r="O22">
        <f>$L$19</f>
        <v>5.0000000000000001E-3</v>
      </c>
    </row>
    <row r="23" spans="3:15" x14ac:dyDescent="0.25">
      <c r="E23">
        <v>635.15351271186432</v>
      </c>
      <c r="F23">
        <f>E23*$C$19+$D$19</f>
        <v>1.0446987724791324E-19</v>
      </c>
      <c r="N23" t="s">
        <v>27</v>
      </c>
      <c r="O23">
        <f>$M$19/$J$19</f>
        <v>1E-3</v>
      </c>
    </row>
    <row r="24" spans="3:15" x14ac:dyDescent="0.25">
      <c r="E24">
        <v>593.64843168316827</v>
      </c>
      <c r="F24">
        <f t="shared" ref="F24:F27" si="6">E24*$C$19+$D$19</f>
        <v>7.8515981191545633E-20</v>
      </c>
      <c r="N24" t="s">
        <v>29</v>
      </c>
      <c r="O24">
        <f>(O21^2+O23^2)^0.5</f>
        <v>5.1961524227066326E-3</v>
      </c>
    </row>
    <row r="25" spans="3:15" x14ac:dyDescent="0.25">
      <c r="E25">
        <v>571.03325333333328</v>
      </c>
      <c r="F25">
        <f t="shared" si="6"/>
        <v>6.4374291219129453E-20</v>
      </c>
    </row>
    <row r="26" spans="3:15" x14ac:dyDescent="0.25">
      <c r="E26">
        <v>509.85111904761897</v>
      </c>
      <c r="F26">
        <f t="shared" si="6"/>
        <v>2.6115969240182108E-20</v>
      </c>
    </row>
    <row r="27" spans="3:15" x14ac:dyDescent="0.25">
      <c r="E27">
        <v>490.6586873977086</v>
      </c>
      <c r="F27">
        <f t="shared" si="6"/>
        <v>1.4114586186229691E-20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2024-11-01T17:32:27Z</dcterms:modified>
</cp:coreProperties>
</file>