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elizaharris/Dropbox/SDSC_work/2022-N2O-SSA/projectresources/TREX_QCLAS_OtherEquipment/Timing_Routines_Chambers/"/>
    </mc:Choice>
  </mc:AlternateContent>
  <xr:revisionPtr revIDLastSave="0" documentId="13_ncr:1_{F4A99EDA-ED29-2141-A93F-5A76503AB932}" xr6:coauthVersionLast="47" xr6:coauthVersionMax="47" xr10:uidLastSave="{00000000-0000-0000-0000-000000000000}"/>
  <bookViews>
    <workbookView xWindow="240" yWindow="4020" windowWidth="21980" windowHeight="13960" activeTab="1" xr2:uid="{CF1C355E-BA49-804D-B282-246A37BE66C1}"/>
  </bookViews>
  <sheets>
    <sheet name="Experiment" sheetId="1" r:id="rId1"/>
    <sheet name="Routine" sheetId="2" r:id="rId2"/>
    <sheet name="Procedur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C9" i="1" l="1"/>
  <c r="C10" i="1"/>
  <c r="C11" i="1"/>
  <c r="C12" i="1"/>
  <c r="C13" i="1"/>
  <c r="C14" i="1"/>
  <c r="C15" i="1"/>
  <c r="D15" i="1"/>
  <c r="E15" i="1" s="1"/>
  <c r="B14" i="1"/>
  <c r="C12" i="2"/>
  <c r="E12" i="2" s="1"/>
  <c r="F12" i="2" s="1"/>
  <c r="C10" i="2"/>
  <c r="E10" i="2" s="1"/>
  <c r="C29" i="2"/>
  <c r="D48" i="2"/>
  <c r="C31" i="2"/>
  <c r="C48" i="2"/>
  <c r="C46" i="2"/>
  <c r="C6" i="2"/>
  <c r="C8" i="2"/>
  <c r="E8" i="2" s="1"/>
  <c r="B15" i="1" s="1"/>
  <c r="C63" i="2"/>
  <c r="C62" i="2"/>
  <c r="C61" i="2"/>
  <c r="C60" i="2"/>
  <c r="C59" i="2"/>
  <c r="C58" i="2"/>
  <c r="C57" i="2"/>
  <c r="C56" i="2"/>
  <c r="C55" i="2"/>
  <c r="C54" i="2"/>
  <c r="C53" i="2"/>
  <c r="C52" i="2"/>
  <c r="C51" i="2"/>
  <c r="C50" i="2"/>
  <c r="C49" i="2"/>
  <c r="D49" i="2" s="1"/>
  <c r="C45" i="2"/>
  <c r="C44" i="2"/>
  <c r="C43" i="2"/>
  <c r="C42" i="2"/>
  <c r="C41" i="2"/>
  <c r="C40" i="2"/>
  <c r="C38" i="2"/>
  <c r="C37" i="2"/>
  <c r="C36" i="2"/>
  <c r="C35" i="2"/>
  <c r="C34" i="2"/>
  <c r="C33" i="2"/>
  <c r="C32" i="2"/>
  <c r="C20" i="2"/>
  <c r="C21" i="2"/>
  <c r="C22" i="2"/>
  <c r="C23" i="2"/>
  <c r="C24" i="2"/>
  <c r="C25" i="2"/>
  <c r="C26" i="2"/>
  <c r="C27" i="2"/>
  <c r="C28" i="2"/>
  <c r="C15" i="2"/>
  <c r="C16" i="2"/>
  <c r="C17" i="2"/>
  <c r="C18" i="2"/>
  <c r="C19" i="2"/>
  <c r="C14" i="2"/>
  <c r="F10" i="2" l="1"/>
  <c r="B13" i="1"/>
  <c r="E14" i="2"/>
  <c r="G2" i="2"/>
  <c r="D50" i="2"/>
  <c r="D51" i="2" s="1"/>
  <c r="D52" i="2" s="1"/>
  <c r="D53" i="2" s="1"/>
  <c r="F8" i="2"/>
  <c r="E31" i="2"/>
  <c r="F31" i="2" s="1"/>
  <c r="E48" i="2"/>
  <c r="B10" i="1" s="1"/>
  <c r="B5" i="1"/>
  <c r="B8" i="1"/>
  <c r="B7" i="1" l="1"/>
  <c r="B11" i="1"/>
  <c r="B9" i="1"/>
  <c r="D54" i="2"/>
  <c r="D55" i="2" s="1"/>
  <c r="D56" i="2" s="1"/>
  <c r="D57" i="2" s="1"/>
  <c r="D58" i="2" s="1"/>
  <c r="D59" i="2" s="1"/>
  <c r="D60" i="2" s="1"/>
  <c r="D61" i="2" s="1"/>
  <c r="D62" i="2" s="1"/>
  <c r="D63" i="2" s="1"/>
  <c r="E53" i="2"/>
  <c r="B6" i="1"/>
  <c r="B4" i="1"/>
  <c r="F14" i="2"/>
  <c r="B12" i="1"/>
  <c r="F48" i="2"/>
  <c r="E56" i="2" l="1"/>
  <c r="E6" i="2"/>
  <c r="F6" i="2" l="1"/>
  <c r="B3" i="1"/>
  <c r="C3" i="1" s="1"/>
  <c r="D3" i="1" l="1"/>
  <c r="E3" i="1" s="1"/>
  <c r="C4" i="1"/>
  <c r="C5" i="1" s="1"/>
  <c r="D4" i="1" l="1"/>
  <c r="E4" i="1" s="1"/>
  <c r="C6" i="1" l="1"/>
  <c r="D5" i="1"/>
  <c r="E5" i="1" s="1"/>
  <c r="C7" i="1" l="1"/>
  <c r="D6" i="1"/>
  <c r="E6" i="1" l="1"/>
  <c r="F19" i="1"/>
  <c r="D7" i="1"/>
  <c r="E7" i="1" s="1"/>
  <c r="C8" i="1"/>
  <c r="F21" i="1" l="1"/>
  <c r="F23" i="1" s="1"/>
  <c r="F20" i="1"/>
  <c r="F22" i="1" s="1"/>
  <c r="D8" i="1"/>
  <c r="E8" i="1" s="1"/>
  <c r="D9" i="1" l="1"/>
  <c r="E9" i="1" s="1"/>
  <c r="D10" i="1" l="1"/>
  <c r="E10" i="1" s="1"/>
  <c r="D14" i="1" l="1"/>
  <c r="E14" i="1" s="1"/>
  <c r="D11" i="1"/>
  <c r="E11" i="1" s="1"/>
  <c r="D13" i="1" l="1"/>
  <c r="E13" i="1" s="1"/>
  <c r="D12" i="1"/>
  <c r="E12" i="1" s="1"/>
</calcChain>
</file>

<file path=xl/sharedStrings.xml><?xml version="1.0" encoding="utf-8"?>
<sst xmlns="http://schemas.openxmlformats.org/spreadsheetml/2006/main" count="180" uniqueCount="91">
  <si>
    <t>ResetALL</t>
  </si>
  <si>
    <t>concdep_cal1</t>
  </si>
  <si>
    <t>Routine</t>
  </si>
  <si>
    <t>Time (s)</t>
  </si>
  <si>
    <t>A_T1</t>
  </si>
  <si>
    <t>A_S1</t>
  </si>
  <si>
    <t>Cum. Time (s)</t>
  </si>
  <si>
    <t>Cum. time (m)</t>
  </si>
  <si>
    <t>ResetALL_end</t>
  </si>
  <si>
    <t>Description</t>
  </si>
  <si>
    <t>ResetAll_S</t>
  </si>
  <si>
    <t>Procedure</t>
  </si>
  <si>
    <t>ResetALL_s</t>
  </si>
  <si>
    <t>Procedures</t>
  </si>
  <si>
    <t>ResetAll</t>
  </si>
  <si>
    <t>CleanCell_S</t>
  </si>
  <si>
    <t>Fill_cal1_S_hiconc</t>
  </si>
  <si>
    <t>Set_cal1_MFC</t>
  </si>
  <si>
    <t>Set_cal1_marker</t>
  </si>
  <si>
    <t>Measure4Min</t>
  </si>
  <si>
    <t>Fill_cal1_S_midconc</t>
  </si>
  <si>
    <t>Fill_cal1_S</t>
  </si>
  <si>
    <t>Total time (s)</t>
  </si>
  <si>
    <t>InitSample</t>
  </si>
  <si>
    <t>Fill_cal1_T1</t>
  </si>
  <si>
    <t>EndTrapSample</t>
  </si>
  <si>
    <t>PurgeCO</t>
  </si>
  <si>
    <t>Measure3Min</t>
  </si>
  <si>
    <t>PurgeTo130_S</t>
  </si>
  <si>
    <t>HeatTo0</t>
  </si>
  <si>
    <t>DesorbSam</t>
  </si>
  <si>
    <t>MeasureT1</t>
  </si>
  <si>
    <t>HeatOutSam</t>
  </si>
  <si>
    <t>BeginTrapSample</t>
  </si>
  <si>
    <t>MeasureSam</t>
  </si>
  <si>
    <t>ResetALL_s_end</t>
  </si>
  <si>
    <t>ResetAll_S_end</t>
  </si>
  <si>
    <t>ResetAll_end</t>
  </si>
  <si>
    <t>Cum. time (s)</t>
  </si>
  <si>
    <t>Total time (m)</t>
  </si>
  <si>
    <t>Trapping time</t>
  </si>
  <si>
    <t>Trapping flow</t>
  </si>
  <si>
    <t>Chamber</t>
  </si>
  <si>
    <t>Cum. time (h)</t>
  </si>
  <si>
    <t>Chamber closed</t>
  </si>
  <si>
    <t>Chamber open</t>
  </si>
  <si>
    <t>Target</t>
  </si>
  <si>
    <t>This is extra long to make the 20 minute timing</t>
  </si>
  <si>
    <t>Comment</t>
  </si>
  <si>
    <t>EndTrapSample_T</t>
  </si>
  <si>
    <t>1,2</t>
  </si>
  <si>
    <t>5,6,7</t>
  </si>
  <si>
    <t>3,4,5</t>
  </si>
  <si>
    <t>6,7,8</t>
  </si>
  <si>
    <t>Cham. measured</t>
  </si>
  <si>
    <t>Repeat 1</t>
  </si>
  <si>
    <t>Expected conc. in cell</t>
  </si>
  <si>
    <t>Comments</t>
  </si>
  <si>
    <t>Trapping start: 24.1 minutes into routine</t>
  </si>
  <si>
    <t>Trapping end: 32.9 minutes into routine</t>
  </si>
  <si>
    <t>This is extra long to make the 20 minute timing. This should be adjusted to get the right concentration and the Init Sample length then also changed to keep the 20 minute timing.</t>
  </si>
  <si>
    <t>Note on chamber timing:</t>
  </si>
  <si>
    <t>Start chambers, Vicis and LabView at the same time</t>
  </si>
  <si>
    <t>Minutes after start of experiment that first chamber measurement routine begins</t>
  </si>
  <si>
    <t>Minutes after start of experiment that first trapping begins</t>
  </si>
  <si>
    <t>Minutes after start of experiment that first trapping ends</t>
  </si>
  <si>
    <t>Wait159Sec</t>
  </si>
  <si>
    <t>A wait time to make the calibration the right length. THIS NEEDS TO BE ADDED!</t>
  </si>
  <si>
    <t>Trapping start time relative to closure of the 10th chamber in the experiment</t>
  </si>
  <si>
    <t>Trapping end time relative to closure of the 10th chamber in the experiment</t>
  </si>
  <si>
    <t>1,2,3</t>
  </si>
  <si>
    <t>9,10,11</t>
  </si>
  <si>
    <t>12,1,2</t>
  </si>
  <si>
    <t>WaitEnd</t>
  </si>
  <si>
    <t>Wait890Sec</t>
  </si>
  <si>
    <t>A wait time to make the full experiment the right length to be repeated. THIS NEEDS TO BE ADDED!</t>
  </si>
  <si>
    <t>CalBlock</t>
  </si>
  <si>
    <t>Wait1Chamb</t>
  </si>
  <si>
    <t>A wait time one chamber long, so diff chambers measured each repeat. THIS NEEDS TO BE ADDED!</t>
  </si>
  <si>
    <t>Wait1200Sec</t>
  </si>
  <si>
    <t>5,6</t>
  </si>
  <si>
    <t>7,8,9</t>
  </si>
  <si>
    <t>10,11,12</t>
  </si>
  <si>
    <t>4,5,6</t>
  </si>
  <si>
    <t>Repeat 2</t>
  </si>
  <si>
    <t>Repeat 3</t>
  </si>
  <si>
    <t>9,10</t>
  </si>
  <si>
    <t>11,12,1</t>
  </si>
  <si>
    <t>2,3,4</t>
  </si>
  <si>
    <t>8,9,10</t>
  </si>
  <si>
    <t>Repeats... 3 repeats = 28 hours, to measure all chambers at least once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</si>
</sst>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i/>
      <sz val="12"/>
      <color theme="1"/>
      <name val="Calibri"/>
      <family val="2"/>
      <scheme val="minor"/>
    </font>
    <font>
      <i/>
      <sz val="12"/>
      <color theme="0" tint="-0.499984740745262"/>
      <name val="Calibri"/>
      <family val="2"/>
      <scheme val="minor"/>
    </font>
    <font>
      <sz val="12"/>
      <color theme="0" tint="-0.49998474074526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2" fontId="1" fillId="0" borderId="0" xfId="0" applyNumberFormat="1" applyFont="1"/>
    <xf numFmtId="2" fontId="0" fillId="0" borderId="0" xfId="0" applyNumberFormat="1"/>
    <xf numFmtId="0" fontId="2" fillId="0" borderId="0" xfId="0" applyFont="1"/>
    <xf numFmtId="0" fontId="0" fillId="2" borderId="0" xfId="0" applyFill="1"/>
    <xf numFmtId="0" fontId="1" fillId="2" borderId="0" xfId="0" applyFont="1" applyFill="1"/>
    <xf numFmtId="0" fontId="3" fillId="0" borderId="0" xfId="0" applyFont="1"/>
    <xf numFmtId="0" fontId="4" fillId="0" borderId="0" xfId="0" applyFont="1"/>
    <xf numFmtId="0" fontId="0" fillId="0" borderId="0" xfId="0" applyAlignment="1">
      <alignment horizontal="left"/>
    </xf>
    <xf numFmtId="0" fontId="0" fillId="3" borderId="0" xfId="0" applyFill="1"/>
    <xf numFmtId="0" fontId="2" fillId="3" borderId="0" xfId="0" applyFont="1" applyFill="1"/>
    <xf numFmtId="2" fontId="1" fillId="3"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FB6B5-D695-B044-9A0A-DCD808A0684C}">
  <dimension ref="A1:L24"/>
  <sheetViews>
    <sheetView topLeftCell="A9" workbookViewId="0">
      <selection activeCell="J28" sqref="J28"/>
    </sheetView>
  </sheetViews>
  <sheetFormatPr baseColWidth="10" defaultRowHeight="16" x14ac:dyDescent="0.2"/>
  <cols>
    <col min="1" max="1" width="12.83203125" customWidth="1"/>
    <col min="3" max="3" width="13.5" customWidth="1"/>
    <col min="4" max="4" width="12.33203125" style="3" customWidth="1"/>
    <col min="5" max="5" width="13" customWidth="1"/>
    <col min="6" max="6" width="15.6640625" customWidth="1"/>
    <col min="8" max="8" width="15" customWidth="1"/>
    <col min="10" max="10" width="16.5" customWidth="1"/>
  </cols>
  <sheetData>
    <row r="1" spans="1:12" x14ac:dyDescent="0.2">
      <c r="G1" s="6" t="s">
        <v>55</v>
      </c>
      <c r="H1" s="5"/>
      <c r="I1" s="6" t="s">
        <v>84</v>
      </c>
      <c r="J1" s="5"/>
      <c r="K1" s="6" t="s">
        <v>85</v>
      </c>
      <c r="L1" s="5"/>
    </row>
    <row r="2" spans="1:12" s="1" customFormat="1" x14ac:dyDescent="0.2">
      <c r="A2" s="1" t="s">
        <v>2</v>
      </c>
      <c r="B2" s="1" t="s">
        <v>3</v>
      </c>
      <c r="C2" s="1" t="s">
        <v>38</v>
      </c>
      <c r="D2" s="2" t="s">
        <v>7</v>
      </c>
      <c r="E2" s="2" t="s">
        <v>43</v>
      </c>
      <c r="F2" s="1" t="s">
        <v>9</v>
      </c>
      <c r="G2" s="1" t="s">
        <v>42</v>
      </c>
      <c r="H2" s="1" t="s">
        <v>54</v>
      </c>
      <c r="I2" s="1" t="s">
        <v>42</v>
      </c>
      <c r="J2" s="1" t="s">
        <v>54</v>
      </c>
      <c r="K2" s="1" t="s">
        <v>42</v>
      </c>
      <c r="L2" s="1" t="s">
        <v>54</v>
      </c>
    </row>
    <row r="3" spans="1:12" x14ac:dyDescent="0.2">
      <c r="A3" t="s">
        <v>0</v>
      </c>
      <c r="B3">
        <f>SUMIF(Routine!A$6:A$1111,Experiment!A3,Routine!E$6:E$1111)</f>
        <v>5</v>
      </c>
      <c r="C3">
        <f>B3</f>
        <v>5</v>
      </c>
      <c r="D3" s="3">
        <f>C3/60</f>
        <v>8.3333333333333329E-2</v>
      </c>
      <c r="E3">
        <f>D3/60</f>
        <v>1.3888888888888887E-3</v>
      </c>
    </row>
    <row r="4" spans="1:12" x14ac:dyDescent="0.2">
      <c r="A4" t="s">
        <v>1</v>
      </c>
      <c r="B4">
        <f>SUMIF(Routine!A$6:A$1111,Experiment!A4,Routine!E$6:E$1111)</f>
        <v>2700</v>
      </c>
      <c r="C4">
        <f>C3+B4</f>
        <v>2705</v>
      </c>
      <c r="D4" s="3">
        <f t="shared" ref="D4:E12" si="0">C4/60</f>
        <v>45.083333333333336</v>
      </c>
      <c r="E4">
        <f t="shared" si="0"/>
        <v>0.75138888888888888</v>
      </c>
      <c r="F4" t="s">
        <v>76</v>
      </c>
      <c r="G4" t="s">
        <v>50</v>
      </c>
      <c r="I4" t="s">
        <v>80</v>
      </c>
      <c r="K4" t="s">
        <v>86</v>
      </c>
    </row>
    <row r="5" spans="1:12" x14ac:dyDescent="0.2">
      <c r="A5" t="s">
        <v>4</v>
      </c>
      <c r="B5">
        <f>SUMIF(Routine!A$6:A$1111,Experiment!A5,Routine!E$6:E$1111)</f>
        <v>3600</v>
      </c>
      <c r="C5">
        <f>C4+B5</f>
        <v>6305</v>
      </c>
      <c r="D5" s="3">
        <f t="shared" si="0"/>
        <v>105.08333333333333</v>
      </c>
      <c r="E5">
        <f t="shared" si="0"/>
        <v>1.7513888888888889</v>
      </c>
      <c r="F5" t="s">
        <v>46</v>
      </c>
      <c r="G5" t="s">
        <v>52</v>
      </c>
      <c r="I5" t="s">
        <v>81</v>
      </c>
      <c r="K5" t="s">
        <v>87</v>
      </c>
    </row>
    <row r="6" spans="1:12" x14ac:dyDescent="0.2">
      <c r="A6" t="s">
        <v>5</v>
      </c>
      <c r="B6">
        <f>SUMIF(Routine!A$6:A$1111,Experiment!A6,Routine!E$6:E$1111)</f>
        <v>3600</v>
      </c>
      <c r="C6">
        <f t="shared" ref="C6:C15" si="1">C5+B6</f>
        <v>9905</v>
      </c>
      <c r="D6" s="3">
        <f t="shared" si="0"/>
        <v>165.08333333333334</v>
      </c>
      <c r="E6">
        <f t="shared" si="0"/>
        <v>2.7513888888888891</v>
      </c>
      <c r="F6" t="s">
        <v>45</v>
      </c>
      <c r="G6" t="s">
        <v>53</v>
      </c>
      <c r="H6" s="8">
        <v>7</v>
      </c>
      <c r="I6" t="s">
        <v>82</v>
      </c>
      <c r="J6" s="8">
        <v>11</v>
      </c>
      <c r="K6" t="s">
        <v>88</v>
      </c>
      <c r="L6" s="8">
        <v>3</v>
      </c>
    </row>
    <row r="7" spans="1:12" x14ac:dyDescent="0.2">
      <c r="A7" t="s">
        <v>5</v>
      </c>
      <c r="B7">
        <f>SUMIF(Routine!A$6:A$1111,Experiment!A7,Routine!E$6:E$1111)</f>
        <v>3600</v>
      </c>
      <c r="C7">
        <f t="shared" si="1"/>
        <v>13505</v>
      </c>
      <c r="D7" s="3">
        <f t="shared" si="0"/>
        <v>225.08333333333334</v>
      </c>
      <c r="E7">
        <f t="shared" si="0"/>
        <v>3.7513888888888891</v>
      </c>
      <c r="F7" t="s">
        <v>44</v>
      </c>
      <c r="G7" t="s">
        <v>71</v>
      </c>
      <c r="H7" s="1">
        <v>10</v>
      </c>
      <c r="I7" t="s">
        <v>70</v>
      </c>
      <c r="J7" s="1">
        <v>2</v>
      </c>
      <c r="K7" t="s">
        <v>51</v>
      </c>
      <c r="L7" s="1">
        <v>6</v>
      </c>
    </row>
    <row r="8" spans="1:12" x14ac:dyDescent="0.2">
      <c r="A8" t="s">
        <v>5</v>
      </c>
      <c r="B8">
        <f>SUMIF(Routine!A$6:A$1111,Experiment!A8,Routine!E$6:E$1111)</f>
        <v>3600</v>
      </c>
      <c r="C8">
        <f t="shared" si="1"/>
        <v>17105</v>
      </c>
      <c r="D8" s="3">
        <f t="shared" si="0"/>
        <v>285.08333333333331</v>
      </c>
      <c r="E8">
        <f t="shared" si="0"/>
        <v>4.7513888888888882</v>
      </c>
      <c r="F8" t="s">
        <v>44</v>
      </c>
      <c r="G8" t="s">
        <v>72</v>
      </c>
      <c r="H8" s="1">
        <v>1</v>
      </c>
      <c r="I8" t="s">
        <v>83</v>
      </c>
      <c r="J8" s="1">
        <v>5</v>
      </c>
      <c r="K8" t="s">
        <v>89</v>
      </c>
      <c r="L8" s="1">
        <v>9</v>
      </c>
    </row>
    <row r="9" spans="1:12" x14ac:dyDescent="0.2">
      <c r="A9" t="s">
        <v>5</v>
      </c>
      <c r="B9">
        <f>SUMIF(Routine!A$6:A$1111,Experiment!A9,Routine!E$6:E$1111)</f>
        <v>3600</v>
      </c>
      <c r="C9">
        <f t="shared" si="1"/>
        <v>20705</v>
      </c>
      <c r="D9" s="3">
        <f t="shared" si="0"/>
        <v>345.08333333333331</v>
      </c>
      <c r="E9">
        <f t="shared" si="0"/>
        <v>5.7513888888888882</v>
      </c>
      <c r="F9" t="s">
        <v>44</v>
      </c>
      <c r="G9" t="s">
        <v>52</v>
      </c>
      <c r="H9" s="1">
        <v>4</v>
      </c>
      <c r="I9" t="s">
        <v>81</v>
      </c>
      <c r="J9" s="1">
        <v>8</v>
      </c>
      <c r="K9" t="s">
        <v>87</v>
      </c>
      <c r="L9" s="1">
        <v>12</v>
      </c>
    </row>
    <row r="10" spans="1:12" x14ac:dyDescent="0.2">
      <c r="A10" t="s">
        <v>5</v>
      </c>
      <c r="B10">
        <f>SUMIF(Routine!A$6:A$1111,Experiment!A10,Routine!E$6:E$1111)</f>
        <v>3600</v>
      </c>
      <c r="C10">
        <f t="shared" si="1"/>
        <v>24305</v>
      </c>
      <c r="D10" s="3">
        <f t="shared" si="0"/>
        <v>405.08333333333331</v>
      </c>
      <c r="E10">
        <f t="shared" si="0"/>
        <v>6.7513888888888882</v>
      </c>
      <c r="F10" t="s">
        <v>44</v>
      </c>
      <c r="G10" t="s">
        <v>53</v>
      </c>
      <c r="H10" s="1">
        <v>7</v>
      </c>
      <c r="I10" t="s">
        <v>82</v>
      </c>
      <c r="J10" s="1">
        <v>11</v>
      </c>
      <c r="K10" t="s">
        <v>88</v>
      </c>
      <c r="L10" s="1">
        <v>3</v>
      </c>
    </row>
    <row r="11" spans="1:12" x14ac:dyDescent="0.2">
      <c r="A11" t="s">
        <v>5</v>
      </c>
      <c r="B11">
        <f>SUMIF(Routine!A$6:A$1111,Experiment!A11,Routine!E$6:E$1111)</f>
        <v>3600</v>
      </c>
      <c r="C11">
        <f t="shared" si="1"/>
        <v>27905</v>
      </c>
      <c r="D11" s="3">
        <f t="shared" si="0"/>
        <v>465.08333333333331</v>
      </c>
      <c r="E11">
        <f t="shared" si="0"/>
        <v>7.7513888888888882</v>
      </c>
      <c r="F11" t="s">
        <v>44</v>
      </c>
      <c r="G11" t="s">
        <v>71</v>
      </c>
      <c r="H11" s="1">
        <v>10</v>
      </c>
      <c r="I11" t="s">
        <v>70</v>
      </c>
      <c r="J11" s="1">
        <v>2</v>
      </c>
      <c r="K11" t="s">
        <v>51</v>
      </c>
      <c r="L11" s="1">
        <v>6</v>
      </c>
    </row>
    <row r="12" spans="1:12" x14ac:dyDescent="0.2">
      <c r="A12" t="s">
        <v>5</v>
      </c>
      <c r="B12">
        <f>SUMIF(Routine!A$6:A$1111,Experiment!A12,Routine!E$6:E$1111)</f>
        <v>3600</v>
      </c>
      <c r="C12">
        <f t="shared" si="1"/>
        <v>31505</v>
      </c>
      <c r="D12" s="3">
        <f t="shared" si="0"/>
        <v>525.08333333333337</v>
      </c>
      <c r="E12">
        <f t="shared" si="0"/>
        <v>8.75138888888889</v>
      </c>
      <c r="F12" t="s">
        <v>44</v>
      </c>
      <c r="G12" t="s">
        <v>72</v>
      </c>
      <c r="H12" s="1">
        <v>1</v>
      </c>
      <c r="I12" t="s">
        <v>83</v>
      </c>
      <c r="J12" s="1">
        <v>5</v>
      </c>
      <c r="K12" t="s">
        <v>89</v>
      </c>
      <c r="L12" s="1">
        <v>9</v>
      </c>
    </row>
    <row r="13" spans="1:12" x14ac:dyDescent="0.2">
      <c r="A13" t="s">
        <v>73</v>
      </c>
      <c r="B13">
        <f>SUMIF(Routine!A$6:A$1111,Experiment!A13,Routine!E$6:E$1111)</f>
        <v>890</v>
      </c>
      <c r="C13">
        <f t="shared" si="1"/>
        <v>32395</v>
      </c>
      <c r="D13" s="3">
        <f t="shared" ref="D13:E14" si="2">C13/60</f>
        <v>539.91666666666663</v>
      </c>
      <c r="E13">
        <f t="shared" si="2"/>
        <v>8.99861111111111</v>
      </c>
      <c r="G13" s="9">
        <v>3</v>
      </c>
      <c r="I13">
        <v>7</v>
      </c>
      <c r="K13">
        <v>11</v>
      </c>
    </row>
    <row r="14" spans="1:12" x14ac:dyDescent="0.2">
      <c r="A14" t="s">
        <v>77</v>
      </c>
      <c r="B14">
        <f>SUMIF(Routine!A$6:A$1111,Experiment!A14,Routine!E$6:E$1111)</f>
        <v>1200</v>
      </c>
      <c r="C14">
        <f t="shared" si="1"/>
        <v>33595</v>
      </c>
      <c r="D14" s="3">
        <f t="shared" si="2"/>
        <v>559.91666666666663</v>
      </c>
      <c r="E14">
        <f t="shared" si="2"/>
        <v>9.3319444444444439</v>
      </c>
      <c r="G14" s="9">
        <v>4</v>
      </c>
      <c r="I14">
        <v>8</v>
      </c>
      <c r="K14">
        <v>12</v>
      </c>
    </row>
    <row r="15" spans="1:12" x14ac:dyDescent="0.2">
      <c r="A15" t="s">
        <v>8</v>
      </c>
      <c r="B15">
        <f>SUMIF(Routine!A$6:A$1111,Experiment!A15,Routine!E$6:E$1111)</f>
        <v>5</v>
      </c>
      <c r="C15">
        <f t="shared" si="1"/>
        <v>33600</v>
      </c>
      <c r="D15" s="3">
        <f>C15/60</f>
        <v>560</v>
      </c>
      <c r="E15">
        <f>D15/60</f>
        <v>9.3333333333333339</v>
      </c>
    </row>
    <row r="17" spans="6:12" x14ac:dyDescent="0.2">
      <c r="F17" s="10"/>
      <c r="G17" s="11" t="s">
        <v>61</v>
      </c>
      <c r="H17" s="10"/>
      <c r="I17" s="10"/>
      <c r="J17" s="10"/>
      <c r="K17" s="10"/>
      <c r="L17" s="10"/>
    </row>
    <row r="18" spans="6:12" x14ac:dyDescent="0.2">
      <c r="F18" s="10"/>
      <c r="G18" s="10" t="s">
        <v>62</v>
      </c>
      <c r="H18" s="10"/>
      <c r="I18" s="10"/>
      <c r="J18" s="10"/>
      <c r="K18" s="10"/>
      <c r="L18" s="10"/>
    </row>
    <row r="19" spans="6:12" x14ac:dyDescent="0.2">
      <c r="F19" s="12">
        <f>D6</f>
        <v>165.08333333333334</v>
      </c>
      <c r="G19" s="10" t="s">
        <v>63</v>
      </c>
      <c r="H19" s="10"/>
      <c r="I19" s="10"/>
      <c r="J19" s="10"/>
      <c r="K19" s="10"/>
      <c r="L19" s="10"/>
    </row>
    <row r="20" spans="6:12" x14ac:dyDescent="0.2">
      <c r="F20" s="12">
        <f>F19+Routine!E53</f>
        <v>189.20000000000002</v>
      </c>
      <c r="G20" s="10" t="s">
        <v>64</v>
      </c>
      <c r="H20" s="10"/>
      <c r="I20" s="10"/>
      <c r="J20" s="10"/>
      <c r="K20" s="10"/>
      <c r="L20" s="10"/>
    </row>
    <row r="21" spans="6:12" x14ac:dyDescent="0.2">
      <c r="F21" s="12">
        <f>F19+Routine!E56</f>
        <v>197.96666666666667</v>
      </c>
      <c r="G21" s="10" t="s">
        <v>65</v>
      </c>
      <c r="H21" s="10"/>
      <c r="I21" s="10"/>
      <c r="J21" s="10"/>
      <c r="K21" s="10"/>
      <c r="L21" s="10"/>
    </row>
    <row r="22" spans="6:12" x14ac:dyDescent="0.2">
      <c r="F22" s="12">
        <f>F20-180</f>
        <v>9.2000000000000171</v>
      </c>
      <c r="G22" s="10" t="s">
        <v>68</v>
      </c>
      <c r="H22" s="10"/>
      <c r="I22" s="10"/>
      <c r="J22" s="10"/>
      <c r="K22" s="10"/>
      <c r="L22" s="10"/>
    </row>
    <row r="23" spans="6:12" x14ac:dyDescent="0.2">
      <c r="F23" s="12">
        <f>F21-180</f>
        <v>17.966666666666669</v>
      </c>
      <c r="G23" s="10" t="s">
        <v>69</v>
      </c>
      <c r="H23" s="10"/>
      <c r="I23" s="10"/>
      <c r="J23" s="10"/>
      <c r="K23" s="10"/>
      <c r="L23" s="10"/>
    </row>
    <row r="24" spans="6:12" x14ac:dyDescent="0.2">
      <c r="F24" s="10"/>
      <c r="G24" s="10" t="s">
        <v>90</v>
      </c>
      <c r="H24" s="10"/>
      <c r="I24" s="10"/>
      <c r="J24" s="10"/>
      <c r="K24" s="10"/>
      <c r="L24"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8494D-4C6F-9640-B9DE-5A65AD6490C4}">
  <dimension ref="A1:I63"/>
  <sheetViews>
    <sheetView tabSelected="1" topLeftCell="A41" workbookViewId="0">
      <selection activeCell="C48" sqref="C48"/>
    </sheetView>
  </sheetViews>
  <sheetFormatPr baseColWidth="10" defaultRowHeight="16" x14ac:dyDescent="0.2"/>
  <cols>
    <col min="1" max="1" width="13" customWidth="1"/>
    <col min="2" max="2" width="17.33203125" customWidth="1"/>
    <col min="4" max="4" width="13.5" customWidth="1"/>
    <col min="5" max="5" width="13.1640625" customWidth="1"/>
    <col min="6" max="6" width="13.5" customWidth="1"/>
    <col min="7" max="7" width="12.6640625" customWidth="1"/>
    <col min="8" max="8" width="12.33203125" customWidth="1"/>
  </cols>
  <sheetData>
    <row r="1" spans="1:9" x14ac:dyDescent="0.2">
      <c r="G1" s="4" t="s">
        <v>40</v>
      </c>
      <c r="H1" s="4" t="s">
        <v>41</v>
      </c>
      <c r="I1" s="4" t="s">
        <v>56</v>
      </c>
    </row>
    <row r="2" spans="1:9" x14ac:dyDescent="0.2">
      <c r="G2">
        <f>SUM(C37:C39)</f>
        <v>526</v>
      </c>
      <c r="H2">
        <v>400</v>
      </c>
    </row>
    <row r="5" spans="1:9" s="1" customFormat="1" x14ac:dyDescent="0.2">
      <c r="A5" s="1" t="s">
        <v>2</v>
      </c>
      <c r="B5" s="1" t="s">
        <v>13</v>
      </c>
      <c r="C5" s="1" t="s">
        <v>3</v>
      </c>
      <c r="D5" s="1" t="s">
        <v>6</v>
      </c>
      <c r="E5" s="1" t="s">
        <v>22</v>
      </c>
      <c r="F5" s="1" t="s">
        <v>39</v>
      </c>
      <c r="G5" s="1" t="s">
        <v>57</v>
      </c>
    </row>
    <row r="6" spans="1:9" x14ac:dyDescent="0.2">
      <c r="A6" t="s">
        <v>14</v>
      </c>
      <c r="B6" t="s">
        <v>10</v>
      </c>
      <c r="C6">
        <f>SUMIF(Procedure!A$2:A$26,B6,Procedure!B$2:B$26)</f>
        <v>5</v>
      </c>
      <c r="E6">
        <f>C6</f>
        <v>5</v>
      </c>
      <c r="F6">
        <f>E6/60</f>
        <v>8.3333333333333329E-2</v>
      </c>
    </row>
    <row r="8" spans="1:9" x14ac:dyDescent="0.2">
      <c r="A8" t="s">
        <v>37</v>
      </c>
      <c r="B8" t="s">
        <v>36</v>
      </c>
      <c r="C8">
        <f>SUMIF(Procedure!A$2:A$26,B8,Procedure!B$2:B$26)</f>
        <v>5</v>
      </c>
      <c r="E8">
        <f>C8</f>
        <v>5</v>
      </c>
      <c r="F8">
        <f>E8/60</f>
        <v>8.3333333333333329E-2</v>
      </c>
    </row>
    <row r="10" spans="1:9" x14ac:dyDescent="0.2">
      <c r="A10" t="s">
        <v>73</v>
      </c>
      <c r="B10" s="5" t="s">
        <v>74</v>
      </c>
      <c r="C10" s="5">
        <f>SUMIF(Procedure!A$2:A$26,B10,Procedure!B$2:B$26)</f>
        <v>890</v>
      </c>
      <c r="E10">
        <f>C10</f>
        <v>890</v>
      </c>
      <c r="F10">
        <f>E10/60</f>
        <v>14.833333333333334</v>
      </c>
      <c r="G10" s="4" t="s">
        <v>75</v>
      </c>
    </row>
    <row r="12" spans="1:9" x14ac:dyDescent="0.2">
      <c r="A12" t="s">
        <v>77</v>
      </c>
      <c r="B12" s="5" t="s">
        <v>79</v>
      </c>
      <c r="C12" s="5">
        <f>SUMIF(Procedure!A$2:A$26,B12,Procedure!B$2:B$26)</f>
        <v>1200</v>
      </c>
      <c r="E12">
        <f>C12</f>
        <v>1200</v>
      </c>
      <c r="F12">
        <f>E12/60</f>
        <v>20</v>
      </c>
      <c r="G12" s="4" t="s">
        <v>78</v>
      </c>
    </row>
    <row r="14" spans="1:9" x14ac:dyDescent="0.2">
      <c r="A14" t="s">
        <v>1</v>
      </c>
      <c r="B14" t="s">
        <v>15</v>
      </c>
      <c r="C14">
        <f>SUMIF(Procedure!A$2:A$26,B14,Procedure!B$2:B$26)</f>
        <v>224</v>
      </c>
      <c r="E14">
        <f>SUM(C14:C29)</f>
        <v>2700</v>
      </c>
      <c r="F14">
        <f>E14/60</f>
        <v>45</v>
      </c>
    </row>
    <row r="15" spans="1:9" x14ac:dyDescent="0.2">
      <c r="B15" t="s">
        <v>16</v>
      </c>
      <c r="C15">
        <f>SUMIF(Procedure!A$2:A$26,B15,Procedure!B$2:B$26)</f>
        <v>373</v>
      </c>
    </row>
    <row r="16" spans="1:9" x14ac:dyDescent="0.2">
      <c r="B16" t="s">
        <v>17</v>
      </c>
      <c r="C16">
        <f>SUMIF(Procedure!A$2:A$26,B16,Procedure!B$2:B$26)</f>
        <v>5</v>
      </c>
    </row>
    <row r="17" spans="1:7" x14ac:dyDescent="0.2">
      <c r="B17" t="s">
        <v>18</v>
      </c>
      <c r="C17">
        <f>SUMIF(Procedure!A$2:A$26,B17,Procedure!B$2:B$26)</f>
        <v>5</v>
      </c>
    </row>
    <row r="18" spans="1:7" x14ac:dyDescent="0.2">
      <c r="B18" t="s">
        <v>19</v>
      </c>
      <c r="C18">
        <f>SUMIF(Procedure!A$2:A$26,B18,Procedure!B$2:B$26)</f>
        <v>240</v>
      </c>
    </row>
    <row r="19" spans="1:7" x14ac:dyDescent="0.2">
      <c r="B19" t="s">
        <v>15</v>
      </c>
      <c r="C19">
        <f>SUMIF(Procedure!A$2:A$26,B19,Procedure!B$2:B$26)</f>
        <v>224</v>
      </c>
    </row>
    <row r="20" spans="1:7" x14ac:dyDescent="0.2">
      <c r="B20" t="s">
        <v>20</v>
      </c>
      <c r="C20">
        <f>SUMIF(Procedure!A$2:A$26,B20,Procedure!B$2:B$26)</f>
        <v>373</v>
      </c>
    </row>
    <row r="21" spans="1:7" x14ac:dyDescent="0.2">
      <c r="B21" t="s">
        <v>17</v>
      </c>
      <c r="C21">
        <f>SUMIF(Procedure!A$2:A$26,B21,Procedure!B$2:B$26)</f>
        <v>5</v>
      </c>
    </row>
    <row r="22" spans="1:7" x14ac:dyDescent="0.2">
      <c r="B22" t="s">
        <v>18</v>
      </c>
      <c r="C22">
        <f>SUMIF(Procedure!A$2:A$26,B22,Procedure!B$2:B$26)</f>
        <v>5</v>
      </c>
    </row>
    <row r="23" spans="1:7" x14ac:dyDescent="0.2">
      <c r="B23" t="s">
        <v>19</v>
      </c>
      <c r="C23">
        <f>SUMIF(Procedure!A$2:A$26,B23,Procedure!B$2:B$26)</f>
        <v>240</v>
      </c>
    </row>
    <row r="24" spans="1:7" x14ac:dyDescent="0.2">
      <c r="B24" t="s">
        <v>15</v>
      </c>
      <c r="C24">
        <f>SUMIF(Procedure!A$2:A$26,B24,Procedure!B$2:B$26)</f>
        <v>224</v>
      </c>
    </row>
    <row r="25" spans="1:7" x14ac:dyDescent="0.2">
      <c r="B25" t="s">
        <v>21</v>
      </c>
      <c r="C25">
        <f>SUMIF(Procedure!A$2:A$26,B25,Procedure!B$2:B$26)</f>
        <v>373</v>
      </c>
    </row>
    <row r="26" spans="1:7" x14ac:dyDescent="0.2">
      <c r="B26" t="s">
        <v>17</v>
      </c>
      <c r="C26">
        <f>SUMIF(Procedure!A$2:A$26,B26,Procedure!B$2:B$26)</f>
        <v>5</v>
      </c>
    </row>
    <row r="27" spans="1:7" x14ac:dyDescent="0.2">
      <c r="B27" t="s">
        <v>18</v>
      </c>
      <c r="C27">
        <f>SUMIF(Procedure!A$2:A$26,B27,Procedure!B$2:B$26)</f>
        <v>5</v>
      </c>
    </row>
    <row r="28" spans="1:7" x14ac:dyDescent="0.2">
      <c r="B28" t="s">
        <v>19</v>
      </c>
      <c r="C28">
        <f>SUMIF(Procedure!A$2:A$26,B28,Procedure!B$2:B$26)</f>
        <v>240</v>
      </c>
    </row>
    <row r="29" spans="1:7" x14ac:dyDescent="0.2">
      <c r="B29" s="5" t="s">
        <v>66</v>
      </c>
      <c r="C29" s="5">
        <f>SUMIF(Procedure!A$2:A$26,B29,Procedure!B$2:B$26)</f>
        <v>159</v>
      </c>
      <c r="G29" s="4" t="s">
        <v>67</v>
      </c>
    </row>
    <row r="31" spans="1:7" x14ac:dyDescent="0.2">
      <c r="A31" t="s">
        <v>4</v>
      </c>
      <c r="B31" t="s">
        <v>23</v>
      </c>
      <c r="C31">
        <f>SUMIF(Procedure!A$2:A$26,B31,Procedure!B$2:B$26)</f>
        <v>600</v>
      </c>
      <c r="E31">
        <f>SUM(C31:C46)</f>
        <v>3600</v>
      </c>
      <c r="F31">
        <f>E31/60</f>
        <v>60</v>
      </c>
    </row>
    <row r="32" spans="1:7" x14ac:dyDescent="0.2">
      <c r="B32" t="s">
        <v>15</v>
      </c>
      <c r="C32">
        <f>SUMIF(Procedure!A$2:A$26,B32,Procedure!B$2:B$26)</f>
        <v>224</v>
      </c>
    </row>
    <row r="33" spans="1:6" x14ac:dyDescent="0.2">
      <c r="B33" t="s">
        <v>24</v>
      </c>
      <c r="C33">
        <f>SUMIF(Procedure!A$2:A$26,B33,Procedure!B$2:B$26)</f>
        <v>373</v>
      </c>
    </row>
    <row r="34" spans="1:6" x14ac:dyDescent="0.2">
      <c r="B34" t="s">
        <v>17</v>
      </c>
      <c r="C34">
        <f>SUMIF(Procedure!A$2:A$26,B34,Procedure!B$2:B$26)</f>
        <v>5</v>
      </c>
    </row>
    <row r="35" spans="1:6" x14ac:dyDescent="0.2">
      <c r="B35" t="s">
        <v>18</v>
      </c>
      <c r="C35">
        <f>SUMIF(Procedure!A$2:A$26,B35,Procedure!B$2:B$26)</f>
        <v>5</v>
      </c>
    </row>
    <row r="36" spans="1:6" x14ac:dyDescent="0.2">
      <c r="B36" t="s">
        <v>19</v>
      </c>
      <c r="C36">
        <f>SUMIF(Procedure!A$2:A$26,B36,Procedure!B$2:B$26)</f>
        <v>240</v>
      </c>
    </row>
    <row r="37" spans="1:6" x14ac:dyDescent="0.2">
      <c r="B37" t="s">
        <v>33</v>
      </c>
      <c r="C37">
        <f>SUMIF(Procedure!A$2:A$26,B37,Procedure!B$2:B$26)</f>
        <v>5</v>
      </c>
    </row>
    <row r="38" spans="1:6" x14ac:dyDescent="0.2">
      <c r="B38" t="s">
        <v>15</v>
      </c>
      <c r="C38">
        <f>SUMIF(Procedure!A$2:A$26,B38,Procedure!B$2:B$26)</f>
        <v>224</v>
      </c>
    </row>
    <row r="39" spans="1:6" x14ac:dyDescent="0.2">
      <c r="B39" t="s">
        <v>49</v>
      </c>
      <c r="C39">
        <v>297</v>
      </c>
    </row>
    <row r="40" spans="1:6" x14ac:dyDescent="0.2">
      <c r="B40" t="s">
        <v>26</v>
      </c>
      <c r="C40">
        <f>SUMIF(Procedure!A$2:A$26,B40,Procedure!B$2:B$26)</f>
        <v>5</v>
      </c>
    </row>
    <row r="41" spans="1:6" x14ac:dyDescent="0.2">
      <c r="B41" t="s">
        <v>27</v>
      </c>
      <c r="C41">
        <f>SUMIF(Procedure!A$2:A$26,B41,Procedure!B$2:B$26)</f>
        <v>180</v>
      </c>
    </row>
    <row r="42" spans="1:6" x14ac:dyDescent="0.2">
      <c r="B42" t="s">
        <v>28</v>
      </c>
      <c r="C42">
        <f>SUMIF(Procedure!A$2:A$26,B42,Procedure!B$2:B$26)</f>
        <v>340</v>
      </c>
    </row>
    <row r="43" spans="1:6" x14ac:dyDescent="0.2">
      <c r="B43" t="s">
        <v>29</v>
      </c>
      <c r="C43">
        <f>SUMIF(Procedure!A$2:A$26,B43,Procedure!B$2:B$26)</f>
        <v>155</v>
      </c>
    </row>
    <row r="44" spans="1:6" x14ac:dyDescent="0.2">
      <c r="B44" t="s">
        <v>30</v>
      </c>
      <c r="C44">
        <f>SUMIF(Procedure!A$2:A$26,B44,Procedure!B$2:B$26)</f>
        <v>282</v>
      </c>
    </row>
    <row r="45" spans="1:6" x14ac:dyDescent="0.2">
      <c r="B45" t="s">
        <v>31</v>
      </c>
      <c r="C45">
        <f>SUMIF(Procedure!A$2:A$26,B45,Procedure!B$2:B$26)</f>
        <v>5</v>
      </c>
    </row>
    <row r="46" spans="1:6" x14ac:dyDescent="0.2">
      <c r="B46" t="s">
        <v>32</v>
      </c>
      <c r="C46">
        <f>SUMIF(Procedure!A$2:A$26,B46,Procedure!B$2:B$26)</f>
        <v>660</v>
      </c>
    </row>
    <row r="48" spans="1:6" x14ac:dyDescent="0.2">
      <c r="A48" t="s">
        <v>5</v>
      </c>
      <c r="B48" t="s">
        <v>23</v>
      </c>
      <c r="C48">
        <f>SUMIF(Procedure!A$2:A$26,B48,Procedure!B$2:B$26)</f>
        <v>600</v>
      </c>
      <c r="D48">
        <f>600</f>
        <v>600</v>
      </c>
      <c r="E48">
        <f>SUM(C48:C63)</f>
        <v>3600</v>
      </c>
      <c r="F48">
        <f>E48/60</f>
        <v>60</v>
      </c>
    </row>
    <row r="49" spans="2:7" x14ac:dyDescent="0.2">
      <c r="B49" t="s">
        <v>15</v>
      </c>
      <c r="C49">
        <f>SUMIF(Procedure!A$2:A$26,B49,Procedure!B$2:B$26)</f>
        <v>224</v>
      </c>
      <c r="D49">
        <f>C49+D48</f>
        <v>824</v>
      </c>
    </row>
    <row r="50" spans="2:7" x14ac:dyDescent="0.2">
      <c r="B50" t="s">
        <v>21</v>
      </c>
      <c r="C50">
        <f>SUMIF(Procedure!A$2:A$26,B50,Procedure!B$2:B$26)</f>
        <v>373</v>
      </c>
      <c r="D50">
        <f t="shared" ref="D50:D63" si="0">C50+D49</f>
        <v>1197</v>
      </c>
    </row>
    <row r="51" spans="2:7" x14ac:dyDescent="0.2">
      <c r="B51" t="s">
        <v>17</v>
      </c>
      <c r="C51">
        <f>SUMIF(Procedure!A$2:A$26,B51,Procedure!B$2:B$26)</f>
        <v>5</v>
      </c>
      <c r="D51">
        <f t="shared" si="0"/>
        <v>1202</v>
      </c>
    </row>
    <row r="52" spans="2:7" x14ac:dyDescent="0.2">
      <c r="B52" t="s">
        <v>18</v>
      </c>
      <c r="C52">
        <f>SUMIF(Procedure!A$2:A$26,B52,Procedure!B$2:B$26)</f>
        <v>5</v>
      </c>
      <c r="D52">
        <f t="shared" si="0"/>
        <v>1207</v>
      </c>
    </row>
    <row r="53" spans="2:7" x14ac:dyDescent="0.2">
      <c r="B53" t="s">
        <v>19</v>
      </c>
      <c r="C53">
        <f>SUMIF(Procedure!A$2:A$26,B53,Procedure!B$2:B$26)</f>
        <v>240</v>
      </c>
      <c r="D53">
        <f t="shared" si="0"/>
        <v>1447</v>
      </c>
      <c r="E53" s="7">
        <f>D53/60</f>
        <v>24.116666666666667</v>
      </c>
      <c r="G53" t="s">
        <v>58</v>
      </c>
    </row>
    <row r="54" spans="2:7" x14ac:dyDescent="0.2">
      <c r="B54" t="s">
        <v>33</v>
      </c>
      <c r="C54" s="5">
        <f>SUMIF(Procedure!A$2:A$26,B54,Procedure!B$2:B$26)</f>
        <v>5</v>
      </c>
      <c r="D54" s="5">
        <f t="shared" si="0"/>
        <v>1452</v>
      </c>
      <c r="E54" s="8"/>
    </row>
    <row r="55" spans="2:7" x14ac:dyDescent="0.2">
      <c r="B55" t="s">
        <v>15</v>
      </c>
      <c r="C55" s="5">
        <f>SUMIF(Procedure!A$2:A$26,B55,Procedure!B$2:B$26)</f>
        <v>224</v>
      </c>
      <c r="D55" s="5">
        <f t="shared" si="0"/>
        <v>1676</v>
      </c>
      <c r="E55" s="8"/>
    </row>
    <row r="56" spans="2:7" x14ac:dyDescent="0.2">
      <c r="B56" t="s">
        <v>25</v>
      </c>
      <c r="C56" s="5">
        <f>SUMIF(Procedure!A$2:A$26,B56,Procedure!B$2:B$26)</f>
        <v>297</v>
      </c>
      <c r="D56" s="5">
        <f t="shared" si="0"/>
        <v>1973</v>
      </c>
      <c r="E56" s="7">
        <f>D56/60</f>
        <v>32.883333333333333</v>
      </c>
      <c r="G56" t="s">
        <v>59</v>
      </c>
    </row>
    <row r="57" spans="2:7" x14ac:dyDescent="0.2">
      <c r="B57" t="s">
        <v>26</v>
      </c>
      <c r="C57">
        <f>SUMIF(Procedure!A$2:A$26,B57,Procedure!B$2:B$26)</f>
        <v>5</v>
      </c>
      <c r="D57">
        <f t="shared" si="0"/>
        <v>1978</v>
      </c>
    </row>
    <row r="58" spans="2:7" x14ac:dyDescent="0.2">
      <c r="B58" t="s">
        <v>27</v>
      </c>
      <c r="C58">
        <f>SUMIF(Procedure!A$2:A$26,B58,Procedure!B$2:B$26)</f>
        <v>180</v>
      </c>
      <c r="D58">
        <f t="shared" si="0"/>
        <v>2158</v>
      </c>
    </row>
    <row r="59" spans="2:7" x14ac:dyDescent="0.2">
      <c r="B59" t="s">
        <v>28</v>
      </c>
      <c r="C59">
        <f>SUMIF(Procedure!A$2:A$26,B59,Procedure!B$2:B$26)</f>
        <v>340</v>
      </c>
      <c r="D59">
        <f t="shared" si="0"/>
        <v>2498</v>
      </c>
    </row>
    <row r="60" spans="2:7" x14ac:dyDescent="0.2">
      <c r="B60" t="s">
        <v>29</v>
      </c>
      <c r="C60">
        <f>SUMIF(Procedure!A$2:A$26,B60,Procedure!B$2:B$26)</f>
        <v>155</v>
      </c>
      <c r="D60">
        <f t="shared" si="0"/>
        <v>2653</v>
      </c>
    </row>
    <row r="61" spans="2:7" x14ac:dyDescent="0.2">
      <c r="B61" t="s">
        <v>30</v>
      </c>
      <c r="C61">
        <f>SUMIF(Procedure!A$2:A$26,B61,Procedure!B$2:B$26)</f>
        <v>282</v>
      </c>
      <c r="D61">
        <f t="shared" si="0"/>
        <v>2935</v>
      </c>
    </row>
    <row r="62" spans="2:7" x14ac:dyDescent="0.2">
      <c r="B62" t="s">
        <v>31</v>
      </c>
      <c r="C62">
        <f>SUMIF(Procedure!A$2:A$26,B62,Procedure!B$2:B$26)</f>
        <v>5</v>
      </c>
      <c r="D62">
        <f t="shared" si="0"/>
        <v>2940</v>
      </c>
    </row>
    <row r="63" spans="2:7" x14ac:dyDescent="0.2">
      <c r="B63" t="s">
        <v>32</v>
      </c>
      <c r="C63">
        <f>SUMIF(Procedure!A$2:A$26,B63,Procedure!B$2:B$26)</f>
        <v>660</v>
      </c>
      <c r="D63">
        <f t="shared" si="0"/>
        <v>3600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4A977-BC8E-D24A-A568-AEF4F070D7BE}">
  <dimension ref="A1:C26"/>
  <sheetViews>
    <sheetView workbookViewId="0">
      <selection activeCell="C26" sqref="C26"/>
    </sheetView>
  </sheetViews>
  <sheetFormatPr baseColWidth="10" defaultRowHeight="16" x14ac:dyDescent="0.2"/>
  <cols>
    <col min="1" max="1" width="17.83203125" customWidth="1"/>
  </cols>
  <sheetData>
    <row r="1" spans="1:3" s="1" customFormat="1" x14ac:dyDescent="0.2">
      <c r="A1" s="1" t="s">
        <v>11</v>
      </c>
      <c r="B1" s="1" t="s">
        <v>3</v>
      </c>
      <c r="C1" s="1" t="s">
        <v>48</v>
      </c>
    </row>
    <row r="2" spans="1:3" x14ac:dyDescent="0.2">
      <c r="A2" t="s">
        <v>12</v>
      </c>
      <c r="B2">
        <v>5</v>
      </c>
    </row>
    <row r="3" spans="1:3" x14ac:dyDescent="0.2">
      <c r="A3" t="s">
        <v>15</v>
      </c>
      <c r="B3">
        <v>224</v>
      </c>
    </row>
    <row r="4" spans="1:3" x14ac:dyDescent="0.2">
      <c r="A4" t="s">
        <v>16</v>
      </c>
      <c r="B4">
        <v>373</v>
      </c>
    </row>
    <row r="5" spans="1:3" x14ac:dyDescent="0.2">
      <c r="A5" t="s">
        <v>17</v>
      </c>
      <c r="B5">
        <v>5</v>
      </c>
    </row>
    <row r="6" spans="1:3" x14ac:dyDescent="0.2">
      <c r="A6" t="s">
        <v>18</v>
      </c>
      <c r="B6">
        <v>5</v>
      </c>
    </row>
    <row r="7" spans="1:3" x14ac:dyDescent="0.2">
      <c r="A7" t="s">
        <v>19</v>
      </c>
      <c r="B7">
        <v>240</v>
      </c>
    </row>
    <row r="8" spans="1:3" x14ac:dyDescent="0.2">
      <c r="A8" t="s">
        <v>20</v>
      </c>
      <c r="B8">
        <v>373</v>
      </c>
    </row>
    <row r="9" spans="1:3" x14ac:dyDescent="0.2">
      <c r="A9" t="s">
        <v>21</v>
      </c>
      <c r="B9">
        <v>373</v>
      </c>
    </row>
    <row r="10" spans="1:3" x14ac:dyDescent="0.2">
      <c r="A10" t="s">
        <v>23</v>
      </c>
      <c r="B10" s="5">
        <v>600</v>
      </c>
      <c r="C10" s="4" t="s">
        <v>47</v>
      </c>
    </row>
    <row r="11" spans="1:3" x14ac:dyDescent="0.2">
      <c r="A11" t="s">
        <v>24</v>
      </c>
      <c r="B11">
        <v>373</v>
      </c>
    </row>
    <row r="12" spans="1:3" x14ac:dyDescent="0.2">
      <c r="A12" t="s">
        <v>33</v>
      </c>
      <c r="B12">
        <v>5</v>
      </c>
    </row>
    <row r="13" spans="1:3" x14ac:dyDescent="0.2">
      <c r="A13" t="s">
        <v>25</v>
      </c>
      <c r="B13" s="5">
        <v>297</v>
      </c>
      <c r="C13" s="4" t="s">
        <v>60</v>
      </c>
    </row>
    <row r="14" spans="1:3" x14ac:dyDescent="0.2">
      <c r="A14" t="s">
        <v>49</v>
      </c>
      <c r="B14" s="5">
        <v>297</v>
      </c>
      <c r="C14" s="4" t="s">
        <v>60</v>
      </c>
    </row>
    <row r="15" spans="1:3" x14ac:dyDescent="0.2">
      <c r="A15" t="s">
        <v>26</v>
      </c>
      <c r="B15">
        <v>5</v>
      </c>
    </row>
    <row r="16" spans="1:3" x14ac:dyDescent="0.2">
      <c r="A16" t="s">
        <v>27</v>
      </c>
      <c r="B16">
        <v>180</v>
      </c>
    </row>
    <row r="17" spans="1:3" x14ac:dyDescent="0.2">
      <c r="A17" t="s">
        <v>28</v>
      </c>
      <c r="B17">
        <v>340</v>
      </c>
    </row>
    <row r="18" spans="1:3" x14ac:dyDescent="0.2">
      <c r="A18" t="s">
        <v>29</v>
      </c>
      <c r="B18">
        <v>155</v>
      </c>
    </row>
    <row r="19" spans="1:3" x14ac:dyDescent="0.2">
      <c r="A19" t="s">
        <v>30</v>
      </c>
      <c r="B19">
        <v>282</v>
      </c>
    </row>
    <row r="20" spans="1:3" x14ac:dyDescent="0.2">
      <c r="A20" t="s">
        <v>31</v>
      </c>
      <c r="B20">
        <v>5</v>
      </c>
    </row>
    <row r="21" spans="1:3" x14ac:dyDescent="0.2">
      <c r="A21" t="s">
        <v>34</v>
      </c>
      <c r="B21">
        <v>5</v>
      </c>
    </row>
    <row r="22" spans="1:3" x14ac:dyDescent="0.2">
      <c r="A22" t="s">
        <v>32</v>
      </c>
      <c r="B22">
        <v>660</v>
      </c>
    </row>
    <row r="23" spans="1:3" x14ac:dyDescent="0.2">
      <c r="A23" t="s">
        <v>35</v>
      </c>
      <c r="B23">
        <v>5</v>
      </c>
    </row>
    <row r="24" spans="1:3" x14ac:dyDescent="0.2">
      <c r="A24" t="s">
        <v>66</v>
      </c>
      <c r="B24" s="5">
        <v>159</v>
      </c>
      <c r="C24" s="4" t="s">
        <v>67</v>
      </c>
    </row>
    <row r="25" spans="1:3" x14ac:dyDescent="0.2">
      <c r="A25" t="s">
        <v>74</v>
      </c>
      <c r="B25" s="5">
        <v>890</v>
      </c>
      <c r="C25" s="4" t="s">
        <v>75</v>
      </c>
    </row>
    <row r="26" spans="1:3" x14ac:dyDescent="0.2">
      <c r="A26" t="s">
        <v>79</v>
      </c>
      <c r="B26" s="5">
        <v>1200</v>
      </c>
      <c r="C26" s="4"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Experiment</vt:lpstr>
      <vt:lpstr>Routine</vt:lpstr>
      <vt:lpstr>Procedure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2023-08-25T12:16:17Z</dcterms:created>
  <dcterms:modified xsi:type="dcterms:W3CDTF">2023-09-08T10:09:46Z</dcterms:modified>
</cp:coreProperties>
</file>