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Tchika\Google Drive\2016_2017\BOM\"/>
    </mc:Choice>
  </mc:AlternateContent>
  <bookViews>
    <workbookView xWindow="0" yWindow="0" windowWidth="28800" windowHeight="124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0" i="1" l="1"/>
  <c r="P21" i="1"/>
  <c r="P57" i="1"/>
  <c r="P56" i="1"/>
  <c r="P55" i="1"/>
  <c r="P54" i="1"/>
  <c r="P53" i="1"/>
  <c r="P51" i="1"/>
  <c r="P50" i="1"/>
  <c r="P49" i="1"/>
  <c r="P46" i="1"/>
  <c r="P45" i="1"/>
  <c r="P43" i="1"/>
  <c r="P41" i="1"/>
  <c r="P40" i="1"/>
  <c r="P38" i="1"/>
  <c r="P34" i="1"/>
  <c r="P33" i="1"/>
  <c r="P29" i="1"/>
  <c r="P28" i="1"/>
  <c r="P27" i="1"/>
  <c r="P26" i="1"/>
  <c r="P25" i="1"/>
  <c r="P23" i="1"/>
  <c r="P22" i="1"/>
  <c r="P19" i="1"/>
  <c r="P18" i="1"/>
  <c r="P17" i="1"/>
  <c r="P16" i="1"/>
  <c r="P15" i="1"/>
  <c r="P14" i="1"/>
  <c r="P13" i="1"/>
  <c r="P12" i="1"/>
  <c r="I13" i="1"/>
  <c r="K60" i="1" l="1"/>
  <c r="G60" i="1" l="1"/>
  <c r="C8" i="1"/>
  <c r="B8" i="1"/>
</calcChain>
</file>

<file path=xl/sharedStrings.xml><?xml version="1.0" encoding="utf-8"?>
<sst xmlns="http://schemas.openxmlformats.org/spreadsheetml/2006/main" count="262" uniqueCount="178">
  <si>
    <t>Bill of Materials</t>
  </si>
  <si>
    <t>&lt;Parameter Title not found&gt;</t>
  </si>
  <si>
    <t>Source Data From:</t>
  </si>
  <si>
    <t>Projet_Carte_Bras_TurtleBot.PrjPcb</t>
  </si>
  <si>
    <t>Project:</t>
  </si>
  <si>
    <t>Variant:</t>
  </si>
  <si>
    <t>None</t>
  </si>
  <si>
    <t>Creation Date:</t>
  </si>
  <si>
    <t>08/11/2016</t>
  </si>
  <si>
    <t>11:06:47</t>
  </si>
  <si>
    <t>Print Date:</t>
  </si>
  <si>
    <t>#Column Name Error:Fitted</t>
  </si>
  <si>
    <t>#Column Name Error:Footprint</t>
  </si>
  <si>
    <t>Comment</t>
  </si>
  <si>
    <t>LibRef</t>
  </si>
  <si>
    <t>Designator</t>
  </si>
  <si>
    <t>Description</t>
  </si>
  <si>
    <t>Quantity</t>
  </si>
  <si>
    <t>Ref. RS</t>
  </si>
  <si>
    <t>Ref. Farnell</t>
  </si>
  <si>
    <t>Bouton Levier</t>
  </si>
  <si>
    <t>Header 2</t>
  </si>
  <si>
    <t>P3, P7, P10, P11</t>
  </si>
  <si>
    <t>Header, 2-Pin</t>
  </si>
  <si>
    <t>BSS138</t>
  </si>
  <si>
    <t>MOSFET-N</t>
  </si>
  <si>
    <t>Q1, Q2</t>
  </si>
  <si>
    <t>N-Channel MOSFET</t>
  </si>
  <si>
    <t>Cap</t>
  </si>
  <si>
    <t>C2, C5, C7, C9, C11, C12, C13, C14, C15, C18, C19, C23</t>
  </si>
  <si>
    <t>100n</t>
  </si>
  <si>
    <t>653-0153</t>
  </si>
  <si>
    <t>C16, C17</t>
  </si>
  <si>
    <t>180p</t>
  </si>
  <si>
    <t>716-7295</t>
  </si>
  <si>
    <t>C1</t>
  </si>
  <si>
    <t>Cap2</t>
  </si>
  <si>
    <t>C4, C6, C8, C10</t>
  </si>
  <si>
    <t>100µ</t>
  </si>
  <si>
    <t>C20, C21, C22</t>
  </si>
  <si>
    <t>10µ</t>
  </si>
  <si>
    <t>475-8961</t>
  </si>
  <si>
    <t>C3</t>
  </si>
  <si>
    <t>330µ</t>
  </si>
  <si>
    <t>Connecteur Batterie</t>
  </si>
  <si>
    <t>P1</t>
  </si>
  <si>
    <t>Connecteur Odroid</t>
  </si>
  <si>
    <t>Header 15X2</t>
  </si>
  <si>
    <t>P5</t>
  </si>
  <si>
    <t>Header, 15-Pin, Dual row</t>
  </si>
  <si>
    <t>DSN2596</t>
  </si>
  <si>
    <t>U2</t>
  </si>
  <si>
    <t>Module Buck 24V 12V 5V - 3A</t>
  </si>
  <si>
    <t>Module Chinois à 3E</t>
  </si>
  <si>
    <t>DSPIC33FJ128MC802-I/SP</t>
  </si>
  <si>
    <t>U4</t>
  </si>
  <si>
    <t>High-Performance 16-bit Digital Signal Controller, 128 KB Flash, 16 KB RAM, 28-Pin SPDIP, Industrial Temperature</t>
  </si>
  <si>
    <t>666-8371</t>
  </si>
  <si>
    <t>Jumper</t>
  </si>
  <si>
    <t>Header 3</t>
  </si>
  <si>
    <t>P4, P9, P12, P15</t>
  </si>
  <si>
    <t>Header, 3-Pin</t>
  </si>
  <si>
    <t>LED</t>
  </si>
  <si>
    <t>LED1</t>
  </si>
  <si>
    <t>D1</t>
  </si>
  <si>
    <t>LED Bleu</t>
  </si>
  <si>
    <t>466-3548</t>
  </si>
  <si>
    <t>D3, D4, D5, D6</t>
  </si>
  <si>
    <t>LED Rouge</t>
  </si>
  <si>
    <t>228-5988</t>
  </si>
  <si>
    <t>D2</t>
  </si>
  <si>
    <t>LED Verte</t>
  </si>
  <si>
    <t>228-5944</t>
  </si>
  <si>
    <t>LV8772</t>
  </si>
  <si>
    <t>J1, J2</t>
  </si>
  <si>
    <t>Driver Pas à Pas</t>
  </si>
  <si>
    <t>821-3068</t>
  </si>
  <si>
    <t>Moteur Axe Z</t>
  </si>
  <si>
    <t>Header 4</t>
  </si>
  <si>
    <t>P17</t>
  </si>
  <si>
    <t>Header, 4-Pin</t>
  </si>
  <si>
    <t>483-8483</t>
  </si>
  <si>
    <t>Moteur1 Axe X</t>
  </si>
  <si>
    <t>P18</t>
  </si>
  <si>
    <t>Moteur2 Axe X</t>
  </si>
  <si>
    <t>P19</t>
  </si>
  <si>
    <t>Programmation</t>
  </si>
  <si>
    <t>Header 6</t>
  </si>
  <si>
    <t>P14</t>
  </si>
  <si>
    <t>Header, 6-Pin</t>
  </si>
  <si>
    <t>Coupler avec Commande Jumper</t>
  </si>
  <si>
    <t>PTN78020W</t>
  </si>
  <si>
    <t>U1</t>
  </si>
  <si>
    <t>Alim à découpage 6A</t>
  </si>
  <si>
    <t>389-192</t>
  </si>
  <si>
    <t>Res1</t>
  </si>
  <si>
    <t>R2</t>
  </si>
  <si>
    <t>1.2k</t>
  </si>
  <si>
    <t>148-528</t>
  </si>
  <si>
    <t>R4, R5, R6, R7, R23, R24, R25, R26, R27</t>
  </si>
  <si>
    <t>10k</t>
  </si>
  <si>
    <t>NC</t>
  </si>
  <si>
    <t>R9</t>
  </si>
  <si>
    <t>1k</t>
  </si>
  <si>
    <t>R8</t>
  </si>
  <si>
    <t>2.2k</t>
  </si>
  <si>
    <t>R15, R21</t>
  </si>
  <si>
    <t>220m</t>
  </si>
  <si>
    <t>135-500</t>
  </si>
  <si>
    <t>R3, R16, R17, R18, R19</t>
  </si>
  <si>
    <t>330R</t>
  </si>
  <si>
    <t>R14, R20</t>
  </si>
  <si>
    <t>470m</t>
  </si>
  <si>
    <t>135-522</t>
  </si>
  <si>
    <t>R22</t>
  </si>
  <si>
    <t>470R</t>
  </si>
  <si>
    <t>132-416</t>
  </si>
  <si>
    <t>R10, R11, R12, R13</t>
  </si>
  <si>
    <t>47k</t>
  </si>
  <si>
    <t>R1</t>
  </si>
  <si>
    <t>732R 0,1%</t>
  </si>
  <si>
    <t>487-5943</t>
  </si>
  <si>
    <t>Reset</t>
  </si>
  <si>
    <t>SW-PB</t>
  </si>
  <si>
    <t>S1</t>
  </si>
  <si>
    <t>Bouton Reset</t>
  </si>
  <si>
    <t>Servo</t>
  </si>
  <si>
    <t>P2, P8, P13, P16</t>
  </si>
  <si>
    <t>483-8477</t>
  </si>
  <si>
    <t>SN74HC595N</t>
  </si>
  <si>
    <t>U3</t>
  </si>
  <si>
    <t>8-Bit Shift Register with 3-State Output Registers</t>
  </si>
  <si>
    <t>483-6645</t>
  </si>
  <si>
    <t>UART2</t>
  </si>
  <si>
    <t>P6</t>
  </si>
  <si>
    <t>Connecteur Femelle Moteur PWM</t>
  </si>
  <si>
    <t>296-4940</t>
  </si>
  <si>
    <t>Connecteur Femelle Moteur Pas à Pas</t>
  </si>
  <si>
    <t>296-4956</t>
  </si>
  <si>
    <t>Nappe Carte Odroid</t>
  </si>
  <si>
    <t>467-598</t>
  </si>
  <si>
    <t>Cavalier de court-circuitage (jumper)</t>
  </si>
  <si>
    <t>251-8682</t>
  </si>
  <si>
    <t>microrupteur à levier long - 0,1mA</t>
  </si>
  <si>
    <t>699-4664</t>
  </si>
  <si>
    <t>Approved</t>
  </si>
  <si>
    <t>Notes</t>
  </si>
  <si>
    <t xml:space="preserve"> </t>
  </si>
  <si>
    <t>Contact à Sertir (Valable pour tout les header)</t>
  </si>
  <si>
    <t>Prix Paquet</t>
  </si>
  <si>
    <t>296-4934</t>
  </si>
  <si>
    <t>483-8461</t>
  </si>
  <si>
    <t>Excédent</t>
  </si>
  <si>
    <t>841-0758</t>
  </si>
  <si>
    <t>2.2µ céramique</t>
  </si>
  <si>
    <t>526-1597</t>
  </si>
  <si>
    <t>526-1525</t>
  </si>
  <si>
    <t>Nbr. de Paquet</t>
  </si>
  <si>
    <t xml:space="preserve">Coupler avec </t>
  </si>
  <si>
    <t xml:space="preserve">Commande Moteur </t>
  </si>
  <si>
    <t>Axe Z</t>
  </si>
  <si>
    <t>Connecteur Male Microrupteurs</t>
  </si>
  <si>
    <t>paquet de 100</t>
  </si>
  <si>
    <t>€</t>
  </si>
  <si>
    <t>739-0224</t>
  </si>
  <si>
    <t>Plaque pastillé 160mmx100mm</t>
  </si>
  <si>
    <t>457-0755</t>
  </si>
  <si>
    <t>Roulement à bille butée</t>
  </si>
  <si>
    <t>286-8533</t>
  </si>
  <si>
    <t>Reçu</t>
  </si>
  <si>
    <t>x</t>
  </si>
  <si>
    <t>erreur à recupérer sur carte</t>
  </si>
  <si>
    <t>x + 5 de l'erreur</t>
  </si>
  <si>
    <t>x+2</t>
  </si>
  <si>
    <t>Prix x500</t>
  </si>
  <si>
    <t>Prix x1000</t>
  </si>
  <si>
    <t>Prix x</t>
  </si>
  <si>
    <t>Connecteur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</si>
</sst>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[$-409]h:mm:ss\ AM/PM;@"/>
  </numFmts>
  <fonts count="9" x14ac:knownFonts="1">
    <font>
      <sz val="11"/>
      <color theme="1"/>
      <name val="Calibri"/>
      <family val="2"/>
      <scheme val="minor"/>
    </font>
    <font>
      <b/>
      <sz val="2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  <fill>
      <patternFill patternType="solid">
        <fgColor theme="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/>
    <xf numFmtId="0" fontId="0" fillId="2" borderId="4" xfId="0" applyFill="1" applyBorder="1" applyAlignment="1"/>
    <xf numFmtId="0" fontId="0" fillId="0" borderId="0" xfId="0" applyAlignment="1"/>
    <xf numFmtId="0" fontId="0" fillId="0" borderId="0" xfId="0" applyAlignment="1">
      <alignment vertical="top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/>
    </xf>
    <xf numFmtId="0" fontId="2" fillId="2" borderId="6" xfId="0" quotePrefix="1" applyFont="1" applyFill="1" applyBorder="1" applyAlignment="1">
      <alignment vertical="center"/>
    </xf>
    <xf numFmtId="0" fontId="0" fillId="2" borderId="7" xfId="0" applyFill="1" applyBorder="1" applyAlignment="1"/>
    <xf numFmtId="0" fontId="0" fillId="2" borderId="8" xfId="0" applyFill="1" applyBorder="1" applyAlignment="1"/>
    <xf numFmtId="0" fontId="3" fillId="0" borderId="5" xfId="0" applyFont="1" applyBorder="1" applyAlignment="1"/>
    <xf numFmtId="0" fontId="3" fillId="0" borderId="0" xfId="0" applyFont="1" applyBorder="1" applyAlignment="1"/>
    <xf numFmtId="0" fontId="3" fillId="0" borderId="0" xfId="0" quotePrefix="1" applyFont="1" applyBorder="1" applyAlignment="1">
      <alignment horizontal="left"/>
    </xf>
    <xf numFmtId="0" fontId="0" fillId="0" borderId="0" xfId="0" applyBorder="1" applyAlignment="1"/>
    <xf numFmtId="0" fontId="0" fillId="0" borderId="9" xfId="0" applyBorder="1" applyAlignment="1"/>
    <xf numFmtId="0" fontId="3" fillId="0" borderId="10" xfId="0" quotePrefix="1" applyFont="1" applyBorder="1" applyAlignment="1">
      <alignment horizontal="left"/>
    </xf>
    <xf numFmtId="0" fontId="0" fillId="0" borderId="10" xfId="0" applyBorder="1" applyAlignment="1"/>
    <xf numFmtId="0" fontId="3" fillId="0" borderId="11" xfId="0" quotePrefix="1" applyFont="1" applyBorder="1" applyAlignment="1">
      <alignment horizontal="left"/>
    </xf>
    <xf numFmtId="0" fontId="0" fillId="0" borderId="11" xfId="0" applyBorder="1" applyAlignment="1"/>
    <xf numFmtId="0" fontId="3" fillId="0" borderId="12" xfId="0" applyFont="1" applyBorder="1" applyAlignment="1"/>
    <xf numFmtId="0" fontId="3" fillId="0" borderId="11" xfId="0" applyFont="1" applyBorder="1" applyAlignment="1"/>
    <xf numFmtId="0" fontId="3" fillId="0" borderId="11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/>
    <xf numFmtId="0" fontId="4" fillId="0" borderId="5" xfId="0" applyFont="1" applyBorder="1" applyAlignment="1"/>
    <xf numFmtId="0" fontId="0" fillId="0" borderId="11" xfId="0" quotePrefix="1" applyBorder="1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Border="1" applyAlignment="1"/>
    <xf numFmtId="14" fontId="0" fillId="0" borderId="0" xfId="0" applyNumberFormat="1" applyBorder="1" applyAlignment="1"/>
    <xf numFmtId="0" fontId="0" fillId="0" borderId="5" xfId="0" applyBorder="1" applyAlignment="1"/>
    <xf numFmtId="164" fontId="0" fillId="0" borderId="10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5" fillId="3" borderId="14" xfId="0" quotePrefix="1" applyFont="1" applyFill="1" applyBorder="1" applyAlignment="1">
      <alignment vertical="center"/>
    </xf>
    <xf numFmtId="0" fontId="5" fillId="3" borderId="14" xfId="0" quotePrefix="1" applyFont="1" applyFill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5" xfId="0" applyFont="1" applyBorder="1" applyAlignment="1">
      <alignment vertical="top"/>
    </xf>
    <xf numFmtId="0" fontId="6" fillId="0" borderId="5" xfId="0" quotePrefix="1" applyFont="1" applyBorder="1" applyAlignment="1">
      <alignment horizontal="left" vertical="top"/>
    </xf>
    <xf numFmtId="0" fontId="6" fillId="0" borderId="16" xfId="0" quotePrefix="1" applyFont="1" applyBorder="1" applyAlignment="1">
      <alignment vertical="top" wrapText="1"/>
    </xf>
    <xf numFmtId="1" fontId="6" fillId="2" borderId="5" xfId="0" applyNumberFormat="1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17" xfId="0" quotePrefix="1" applyFont="1" applyBorder="1" applyAlignment="1">
      <alignment horizontal="left" vertical="top" wrapText="1"/>
    </xf>
    <xf numFmtId="0" fontId="6" fillId="0" borderId="18" xfId="0" applyFont="1" applyBorder="1" applyAlignment="1">
      <alignment vertical="top"/>
    </xf>
    <xf numFmtId="0" fontId="6" fillId="0" borderId="18" xfId="0" quotePrefix="1" applyFont="1" applyBorder="1" applyAlignment="1">
      <alignment horizontal="left" vertical="top"/>
    </xf>
    <xf numFmtId="0" fontId="6" fillId="0" borderId="19" xfId="0" quotePrefix="1" applyFont="1" applyBorder="1" applyAlignment="1">
      <alignment horizontal="left" vertical="top" wrapText="1"/>
    </xf>
    <xf numFmtId="0" fontId="6" fillId="0" borderId="18" xfId="0" quotePrefix="1" applyFont="1" applyBorder="1" applyAlignment="1">
      <alignment horizontal="left" vertical="top" wrapText="1"/>
    </xf>
    <xf numFmtId="1" fontId="6" fillId="2" borderId="18" xfId="0" applyNumberFormat="1" applyFont="1" applyFill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0" xfId="0" quotePrefix="1" applyFont="1" applyBorder="1" applyAlignment="1">
      <alignment horizontal="left" vertical="top"/>
    </xf>
    <xf numFmtId="0" fontId="6" fillId="0" borderId="20" xfId="0" quotePrefix="1" applyFont="1" applyBorder="1" applyAlignment="1">
      <alignment horizontal="left" vertical="top" wrapText="1"/>
    </xf>
    <xf numFmtId="0" fontId="6" fillId="0" borderId="20" xfId="0" quotePrefix="1" applyFont="1" applyBorder="1" applyAlignment="1">
      <alignment vertical="top"/>
    </xf>
    <xf numFmtId="14" fontId="0" fillId="0" borderId="21" xfId="0" applyNumberFormat="1" applyBorder="1" applyAlignment="1">
      <alignment vertical="top"/>
    </xf>
    <xf numFmtId="14" fontId="0" fillId="0" borderId="3" xfId="0" applyNumberFormat="1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1" fontId="0" fillId="2" borderId="15" xfId="0" applyNumberFormat="1" applyFill="1" applyBorder="1" applyAlignment="1">
      <alignment vertical="top"/>
    </xf>
    <xf numFmtId="0" fontId="3" fillId="0" borderId="5" xfId="0" applyNumberFormat="1" applyFont="1" applyFill="1" applyBorder="1" applyAlignment="1" applyProtection="1">
      <alignment vertical="top"/>
      <protection locked="0"/>
    </xf>
    <xf numFmtId="0" fontId="3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9" xfId="0" applyNumberFormat="1" applyFont="1" applyFill="1" applyBorder="1" applyAlignment="1" applyProtection="1">
      <alignment vertical="top"/>
      <protection locked="0"/>
    </xf>
    <xf numFmtId="0" fontId="6" fillId="0" borderId="0" xfId="0" applyNumberFormat="1" applyFont="1" applyFill="1" applyBorder="1" applyAlignment="1" applyProtection="1">
      <alignment vertical="top"/>
      <protection locked="0"/>
    </xf>
    <xf numFmtId="0" fontId="6" fillId="0" borderId="21" xfId="0" applyNumberFormat="1" applyFont="1" applyFill="1" applyBorder="1" applyAlignment="1" applyProtection="1">
      <alignment vertical="top"/>
      <protection locked="0"/>
    </xf>
    <xf numFmtId="0" fontId="6" fillId="0" borderId="3" xfId="0" applyNumberFormat="1" applyFont="1" applyFill="1" applyBorder="1" applyAlignment="1" applyProtection="1">
      <alignment vertical="top"/>
      <protection locked="0"/>
    </xf>
    <xf numFmtId="0" fontId="6" fillId="0" borderId="22" xfId="0" applyNumberFormat="1" applyFont="1" applyFill="1" applyBorder="1" applyAlignment="1" applyProtection="1">
      <alignment horizontal="left" vertical="top"/>
      <protection locked="0"/>
    </xf>
    <xf numFmtId="0" fontId="6" fillId="0" borderId="3" xfId="0" applyNumberFormat="1" applyFont="1" applyFill="1" applyBorder="1" applyAlignment="1" applyProtection="1">
      <alignment horizontal="left" vertical="top"/>
      <protection locked="0"/>
    </xf>
    <xf numFmtId="0" fontId="6" fillId="0" borderId="23" xfId="0" applyNumberFormat="1" applyFont="1" applyFill="1" applyBorder="1" applyAlignment="1" applyProtection="1">
      <alignment horizontal="left" vertical="top"/>
      <protection locked="0"/>
    </xf>
    <xf numFmtId="0" fontId="6" fillId="0" borderId="22" xfId="0" applyNumberFormat="1" applyFont="1" applyFill="1" applyBorder="1" applyAlignment="1" applyProtection="1">
      <alignment vertical="top"/>
      <protection locked="0"/>
    </xf>
    <xf numFmtId="0" fontId="6" fillId="0" borderId="4" xfId="0" applyNumberFormat="1" applyFont="1" applyFill="1" applyBorder="1" applyAlignment="1" applyProtection="1">
      <alignment vertical="top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5" xfId="0" applyNumberFormat="1" applyFont="1" applyFill="1" applyBorder="1" applyAlignment="1" applyProtection="1">
      <alignment vertical="top"/>
      <protection locked="0"/>
    </xf>
    <xf numFmtId="0" fontId="6" fillId="0" borderId="24" xfId="0" applyNumberFormat="1" applyFont="1" applyFill="1" applyBorder="1" applyAlignment="1" applyProtection="1">
      <alignment horizontal="left" vertical="top"/>
      <protection locked="0"/>
    </xf>
    <xf numFmtId="0" fontId="6" fillId="0" borderId="25" xfId="0" applyNumberFormat="1" applyFont="1" applyFill="1" applyBorder="1" applyAlignment="1" applyProtection="1">
      <alignment horizontal="left" vertical="top"/>
      <protection locked="0"/>
    </xf>
    <xf numFmtId="0" fontId="6" fillId="0" borderId="24" xfId="0" applyNumberFormat="1" applyFont="1" applyFill="1" applyBorder="1" applyAlignment="1" applyProtection="1">
      <alignment vertical="top"/>
      <protection locked="0"/>
    </xf>
    <xf numFmtId="0" fontId="6" fillId="0" borderId="12" xfId="0" applyNumberFormat="1" applyFont="1" applyFill="1" applyBorder="1" applyAlignment="1" applyProtection="1">
      <alignment vertical="top"/>
      <protection locked="0"/>
    </xf>
    <xf numFmtId="0" fontId="6" fillId="0" borderId="11" xfId="0" applyNumberFormat="1" applyFont="1" applyFill="1" applyBorder="1" applyAlignment="1" applyProtection="1">
      <alignment vertical="top"/>
      <protection locked="0"/>
    </xf>
    <xf numFmtId="0" fontId="6" fillId="0" borderId="26" xfId="0" applyNumberFormat="1" applyFont="1" applyFill="1" applyBorder="1" applyAlignment="1" applyProtection="1">
      <alignment horizontal="left" vertical="top"/>
      <protection locked="0"/>
    </xf>
    <xf numFmtId="0" fontId="6" fillId="0" borderId="11" xfId="0" applyNumberFormat="1" applyFont="1" applyFill="1" applyBorder="1" applyAlignment="1" applyProtection="1">
      <alignment horizontal="left" vertical="top"/>
      <protection locked="0"/>
    </xf>
    <xf numFmtId="0" fontId="6" fillId="0" borderId="27" xfId="0" applyNumberFormat="1" applyFont="1" applyFill="1" applyBorder="1" applyAlignment="1" applyProtection="1">
      <alignment horizontal="left" vertical="top"/>
      <protection locked="0"/>
    </xf>
    <xf numFmtId="0" fontId="6" fillId="0" borderId="26" xfId="0" applyNumberFormat="1" applyFont="1" applyFill="1" applyBorder="1" applyAlignment="1" applyProtection="1">
      <alignment vertical="top"/>
      <protection locked="0"/>
    </xf>
    <xf numFmtId="0" fontId="6" fillId="0" borderId="13" xfId="0" applyNumberFormat="1" applyFont="1" applyFill="1" applyBorder="1" applyAlignment="1" applyProtection="1">
      <alignment vertical="top"/>
      <protection locked="0"/>
    </xf>
    <xf numFmtId="0" fontId="7" fillId="4" borderId="21" xfId="0" applyNumberFormat="1" applyFont="1" applyFill="1" applyBorder="1" applyAlignment="1" applyProtection="1">
      <alignment vertical="top" wrapText="1"/>
      <protection locked="0"/>
    </xf>
    <xf numFmtId="0" fontId="7" fillId="4" borderId="3" xfId="0" applyNumberFormat="1" applyFont="1" applyFill="1" applyBorder="1" applyAlignment="1" applyProtection="1">
      <alignment vertical="top" wrapText="1"/>
      <protection locked="0"/>
    </xf>
    <xf numFmtId="0" fontId="6" fillId="4" borderId="3" xfId="0" applyNumberFormat="1" applyFont="1" applyFill="1" applyBorder="1" applyAlignment="1" applyProtection="1">
      <alignment horizontal="left" vertical="top" wrapText="1"/>
      <protection locked="0"/>
    </xf>
    <xf numFmtId="0" fontId="7" fillId="4" borderId="4" xfId="0" applyNumberFormat="1" applyFont="1" applyFill="1" applyBorder="1" applyAlignment="1" applyProtection="1">
      <alignment vertical="top" wrapText="1"/>
      <protection locked="0"/>
    </xf>
    <xf numFmtId="0" fontId="6" fillId="4" borderId="12" xfId="0" applyNumberFormat="1" applyFont="1" applyFill="1" applyBorder="1" applyAlignment="1" applyProtection="1">
      <alignment vertical="top" wrapText="1"/>
      <protection locked="0"/>
    </xf>
    <xf numFmtId="0" fontId="6" fillId="4" borderId="11" xfId="0" applyNumberFormat="1" applyFont="1" applyFill="1" applyBorder="1" applyAlignment="1" applyProtection="1">
      <alignment vertical="top" wrapText="1"/>
      <protection locked="0"/>
    </xf>
    <xf numFmtId="0" fontId="6" fillId="4" borderId="11" xfId="0" applyNumberFormat="1" applyFont="1" applyFill="1" applyBorder="1" applyAlignment="1" applyProtection="1">
      <alignment horizontal="left" vertical="top" wrapText="1"/>
      <protection locked="0"/>
    </xf>
    <xf numFmtId="0" fontId="7" fillId="4" borderId="11" xfId="0" applyNumberFormat="1" applyFont="1" applyFill="1" applyBorder="1" applyAlignment="1" applyProtection="1">
      <alignment vertical="top" wrapText="1"/>
      <protection locked="0"/>
    </xf>
    <xf numFmtId="0" fontId="7" fillId="4" borderId="13" xfId="0" applyNumberFormat="1" applyFont="1" applyFill="1" applyBorder="1" applyAlignment="1" applyProtection="1">
      <alignment vertical="top" wrapText="1"/>
      <protection locked="0"/>
    </xf>
    <xf numFmtId="0" fontId="3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top"/>
    </xf>
    <xf numFmtId="0" fontId="0" fillId="5" borderId="0" xfId="0" applyFill="1" applyAlignment="1">
      <alignment vertical="top"/>
    </xf>
    <xf numFmtId="0" fontId="3" fillId="5" borderId="15" xfId="0" applyFont="1" applyFill="1" applyBorder="1" applyAlignment="1">
      <alignment vertical="center"/>
    </xf>
    <xf numFmtId="0" fontId="6" fillId="5" borderId="0" xfId="0" applyFont="1" applyFill="1" applyAlignment="1">
      <alignment vertical="top"/>
    </xf>
    <xf numFmtId="0" fontId="0" fillId="5" borderId="0" xfId="0" applyFill="1"/>
    <xf numFmtId="0" fontId="3" fillId="5" borderId="0" xfId="0" applyFont="1" applyFill="1" applyAlignment="1">
      <alignment vertical="center"/>
    </xf>
    <xf numFmtId="0" fontId="8" fillId="0" borderId="0" xfId="0" applyFont="1" applyFill="1" applyBorder="1" applyAlignment="1">
      <alignment vertical="top"/>
    </xf>
    <xf numFmtId="0" fontId="8" fillId="0" borderId="0" xfId="0" applyFont="1" applyFill="1" applyBorder="1"/>
    <xf numFmtId="0" fontId="8" fillId="0" borderId="0" xfId="0" applyFont="1" applyAlignment="1">
      <alignment vertical="top"/>
    </xf>
    <xf numFmtId="0" fontId="8" fillId="0" borderId="28" xfId="0" applyFont="1" applyBorder="1"/>
    <xf numFmtId="0" fontId="8" fillId="5" borderId="15" xfId="0" applyFont="1" applyFill="1" applyBorder="1" applyAlignment="1">
      <alignment vertical="top"/>
    </xf>
    <xf numFmtId="0" fontId="8" fillId="0" borderId="20" xfId="0" applyFont="1" applyBorder="1"/>
    <xf numFmtId="0" fontId="8" fillId="0" borderId="15" xfId="0" applyFont="1" applyFill="1" applyBorder="1"/>
    <xf numFmtId="0" fontId="8" fillId="0" borderId="28" xfId="0" applyFont="1" applyFill="1" applyBorder="1"/>
    <xf numFmtId="0" fontId="8" fillId="0" borderId="20" xfId="0" applyFont="1" applyFill="1" applyBorder="1"/>
    <xf numFmtId="0" fontId="8" fillId="0" borderId="18" xfId="0" applyFont="1" applyBorder="1"/>
    <xf numFmtId="0" fontId="8" fillId="0" borderId="15" xfId="0" applyFont="1" applyFill="1" applyBorder="1" applyAlignment="1">
      <alignment vertical="top"/>
    </xf>
    <xf numFmtId="0" fontId="8" fillId="5" borderId="15" xfId="0" applyFont="1" applyFill="1" applyBorder="1"/>
    <xf numFmtId="0" fontId="8" fillId="0" borderId="0" xfId="0" applyFont="1"/>
    <xf numFmtId="0" fontId="8" fillId="5" borderId="0" xfId="0" applyFont="1" applyFill="1" applyAlignment="1">
      <alignment vertical="top"/>
    </xf>
    <xf numFmtId="0" fontId="8" fillId="0" borderId="5" xfId="0" quotePrefix="1" applyFont="1" applyBorder="1" applyAlignment="1">
      <alignment vertical="top"/>
    </xf>
    <xf numFmtId="0" fontId="8" fillId="0" borderId="18" xfId="0" quotePrefix="1" applyFont="1" applyBorder="1" applyAlignment="1">
      <alignment vertical="top"/>
    </xf>
    <xf numFmtId="0" fontId="8" fillId="0" borderId="0" xfId="0" quotePrefix="1" applyFont="1" applyBorder="1" applyAlignment="1">
      <alignment vertical="top"/>
    </xf>
    <xf numFmtId="0" fontId="6" fillId="0" borderId="15" xfId="0" applyFont="1" applyFill="1" applyBorder="1"/>
    <xf numFmtId="0" fontId="6" fillId="5" borderId="15" xfId="0" applyFont="1" applyFill="1" applyBorder="1" applyAlignment="1">
      <alignment vertical="top"/>
    </xf>
    <xf numFmtId="0" fontId="6" fillId="0" borderId="15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topLeftCell="H7" workbookViewId="0">
      <selection activeCell="H21" sqref="H21"/>
    </sheetView>
  </sheetViews>
  <sheetFormatPr baseColWidth="10" defaultColWidth="9.109375" defaultRowHeight="14.4" x14ac:dyDescent="0.3"/>
  <cols>
    <col min="1" max="2" width="12" style="8" customWidth="1"/>
    <col min="3" max="3" width="24.109375" style="31" customWidth="1"/>
    <col min="4" max="4" width="14.44140625" style="31" customWidth="1"/>
    <col min="5" max="5" width="35.88671875" style="8" customWidth="1"/>
    <col min="6" max="6" width="39.6640625" style="8" customWidth="1"/>
    <col min="7" max="7" width="10.5546875" style="8" customWidth="1"/>
    <col min="8" max="8" width="11.6640625" style="8" customWidth="1"/>
    <col min="9" max="9" width="17" style="99" customWidth="1"/>
    <col min="10" max="10" width="15.5546875" style="8" customWidth="1"/>
    <col min="11" max="11" width="16.109375" style="99" customWidth="1"/>
    <col min="12" max="12" width="12.5546875" style="8" customWidth="1"/>
    <col min="13" max="257" width="9.109375" style="8"/>
    <col min="258" max="259" width="12" style="8" customWidth="1"/>
    <col min="260" max="260" width="24.109375" style="8" customWidth="1"/>
    <col min="261" max="261" width="14.44140625" style="8" customWidth="1"/>
    <col min="262" max="262" width="35.88671875" style="8" customWidth="1"/>
    <col min="263" max="263" width="36.44140625" style="8" customWidth="1"/>
    <col min="264" max="264" width="10.5546875" style="8" customWidth="1"/>
    <col min="265" max="265" width="11.6640625" style="8" customWidth="1"/>
    <col min="266" max="266" width="11" style="8" customWidth="1"/>
    <col min="267" max="513" width="9.109375" style="8"/>
    <col min="514" max="515" width="12" style="8" customWidth="1"/>
    <col min="516" max="516" width="24.109375" style="8" customWidth="1"/>
    <col min="517" max="517" width="14.44140625" style="8" customWidth="1"/>
    <col min="518" max="518" width="35.88671875" style="8" customWidth="1"/>
    <col min="519" max="519" width="36.44140625" style="8" customWidth="1"/>
    <col min="520" max="520" width="10.5546875" style="8" customWidth="1"/>
    <col min="521" max="521" width="11.6640625" style="8" customWidth="1"/>
    <col min="522" max="522" width="11" style="8" customWidth="1"/>
    <col min="523" max="769" width="9.109375" style="8"/>
    <col min="770" max="771" width="12" style="8" customWidth="1"/>
    <col min="772" max="772" width="24.109375" style="8" customWidth="1"/>
    <col min="773" max="773" width="14.44140625" style="8" customWidth="1"/>
    <col min="774" max="774" width="35.88671875" style="8" customWidth="1"/>
    <col min="775" max="775" width="36.44140625" style="8" customWidth="1"/>
    <col min="776" max="776" width="10.5546875" style="8" customWidth="1"/>
    <col min="777" max="777" width="11.6640625" style="8" customWidth="1"/>
    <col min="778" max="778" width="11" style="8" customWidth="1"/>
    <col min="779" max="1025" width="9.109375" style="8"/>
    <col min="1026" max="1027" width="12" style="8" customWidth="1"/>
    <col min="1028" max="1028" width="24.109375" style="8" customWidth="1"/>
    <col min="1029" max="1029" width="14.44140625" style="8" customWidth="1"/>
    <col min="1030" max="1030" width="35.88671875" style="8" customWidth="1"/>
    <col min="1031" max="1031" width="36.44140625" style="8" customWidth="1"/>
    <col min="1032" max="1032" width="10.5546875" style="8" customWidth="1"/>
    <col min="1033" max="1033" width="11.6640625" style="8" customWidth="1"/>
    <col min="1034" max="1034" width="11" style="8" customWidth="1"/>
    <col min="1035" max="1281" width="9.109375" style="8"/>
    <col min="1282" max="1283" width="12" style="8" customWidth="1"/>
    <col min="1284" max="1284" width="24.109375" style="8" customWidth="1"/>
    <col min="1285" max="1285" width="14.44140625" style="8" customWidth="1"/>
    <col min="1286" max="1286" width="35.88671875" style="8" customWidth="1"/>
    <col min="1287" max="1287" width="36.44140625" style="8" customWidth="1"/>
    <col min="1288" max="1288" width="10.5546875" style="8" customWidth="1"/>
    <col min="1289" max="1289" width="11.6640625" style="8" customWidth="1"/>
    <col min="1290" max="1290" width="11" style="8" customWidth="1"/>
    <col min="1291" max="1537" width="9.109375" style="8"/>
    <col min="1538" max="1539" width="12" style="8" customWidth="1"/>
    <col min="1540" max="1540" width="24.109375" style="8" customWidth="1"/>
    <col min="1541" max="1541" width="14.44140625" style="8" customWidth="1"/>
    <col min="1542" max="1542" width="35.88671875" style="8" customWidth="1"/>
    <col min="1543" max="1543" width="36.44140625" style="8" customWidth="1"/>
    <col min="1544" max="1544" width="10.5546875" style="8" customWidth="1"/>
    <col min="1545" max="1545" width="11.6640625" style="8" customWidth="1"/>
    <col min="1546" max="1546" width="11" style="8" customWidth="1"/>
    <col min="1547" max="1793" width="9.109375" style="8"/>
    <col min="1794" max="1795" width="12" style="8" customWidth="1"/>
    <col min="1796" max="1796" width="24.109375" style="8" customWidth="1"/>
    <col min="1797" max="1797" width="14.44140625" style="8" customWidth="1"/>
    <col min="1798" max="1798" width="35.88671875" style="8" customWidth="1"/>
    <col min="1799" max="1799" width="36.44140625" style="8" customWidth="1"/>
    <col min="1800" max="1800" width="10.5546875" style="8" customWidth="1"/>
    <col min="1801" max="1801" width="11.6640625" style="8" customWidth="1"/>
    <col min="1802" max="1802" width="11" style="8" customWidth="1"/>
    <col min="1803" max="2049" width="9.109375" style="8"/>
    <col min="2050" max="2051" width="12" style="8" customWidth="1"/>
    <col min="2052" max="2052" width="24.109375" style="8" customWidth="1"/>
    <col min="2053" max="2053" width="14.44140625" style="8" customWidth="1"/>
    <col min="2054" max="2054" width="35.88671875" style="8" customWidth="1"/>
    <col min="2055" max="2055" width="36.44140625" style="8" customWidth="1"/>
    <col min="2056" max="2056" width="10.5546875" style="8" customWidth="1"/>
    <col min="2057" max="2057" width="11.6640625" style="8" customWidth="1"/>
    <col min="2058" max="2058" width="11" style="8" customWidth="1"/>
    <col min="2059" max="2305" width="9.109375" style="8"/>
    <col min="2306" max="2307" width="12" style="8" customWidth="1"/>
    <col min="2308" max="2308" width="24.109375" style="8" customWidth="1"/>
    <col min="2309" max="2309" width="14.44140625" style="8" customWidth="1"/>
    <col min="2310" max="2310" width="35.88671875" style="8" customWidth="1"/>
    <col min="2311" max="2311" width="36.44140625" style="8" customWidth="1"/>
    <col min="2312" max="2312" width="10.5546875" style="8" customWidth="1"/>
    <col min="2313" max="2313" width="11.6640625" style="8" customWidth="1"/>
    <col min="2314" max="2314" width="11" style="8" customWidth="1"/>
    <col min="2315" max="2561" width="9.109375" style="8"/>
    <col min="2562" max="2563" width="12" style="8" customWidth="1"/>
    <col min="2564" max="2564" width="24.109375" style="8" customWidth="1"/>
    <col min="2565" max="2565" width="14.44140625" style="8" customWidth="1"/>
    <col min="2566" max="2566" width="35.88671875" style="8" customWidth="1"/>
    <col min="2567" max="2567" width="36.44140625" style="8" customWidth="1"/>
    <col min="2568" max="2568" width="10.5546875" style="8" customWidth="1"/>
    <col min="2569" max="2569" width="11.6640625" style="8" customWidth="1"/>
    <col min="2570" max="2570" width="11" style="8" customWidth="1"/>
    <col min="2571" max="2817" width="9.109375" style="8"/>
    <col min="2818" max="2819" width="12" style="8" customWidth="1"/>
    <col min="2820" max="2820" width="24.109375" style="8" customWidth="1"/>
    <col min="2821" max="2821" width="14.44140625" style="8" customWidth="1"/>
    <col min="2822" max="2822" width="35.88671875" style="8" customWidth="1"/>
    <col min="2823" max="2823" width="36.44140625" style="8" customWidth="1"/>
    <col min="2824" max="2824" width="10.5546875" style="8" customWidth="1"/>
    <col min="2825" max="2825" width="11.6640625" style="8" customWidth="1"/>
    <col min="2826" max="2826" width="11" style="8" customWidth="1"/>
    <col min="2827" max="3073" width="9.109375" style="8"/>
    <col min="3074" max="3075" width="12" style="8" customWidth="1"/>
    <col min="3076" max="3076" width="24.109375" style="8" customWidth="1"/>
    <col min="3077" max="3077" width="14.44140625" style="8" customWidth="1"/>
    <col min="3078" max="3078" width="35.88671875" style="8" customWidth="1"/>
    <col min="3079" max="3079" width="36.44140625" style="8" customWidth="1"/>
    <col min="3080" max="3080" width="10.5546875" style="8" customWidth="1"/>
    <col min="3081" max="3081" width="11.6640625" style="8" customWidth="1"/>
    <col min="3082" max="3082" width="11" style="8" customWidth="1"/>
    <col min="3083" max="3329" width="9.109375" style="8"/>
    <col min="3330" max="3331" width="12" style="8" customWidth="1"/>
    <col min="3332" max="3332" width="24.109375" style="8" customWidth="1"/>
    <col min="3333" max="3333" width="14.44140625" style="8" customWidth="1"/>
    <col min="3334" max="3334" width="35.88671875" style="8" customWidth="1"/>
    <col min="3335" max="3335" width="36.44140625" style="8" customWidth="1"/>
    <col min="3336" max="3336" width="10.5546875" style="8" customWidth="1"/>
    <col min="3337" max="3337" width="11.6640625" style="8" customWidth="1"/>
    <col min="3338" max="3338" width="11" style="8" customWidth="1"/>
    <col min="3339" max="3585" width="9.109375" style="8"/>
    <col min="3586" max="3587" width="12" style="8" customWidth="1"/>
    <col min="3588" max="3588" width="24.109375" style="8" customWidth="1"/>
    <col min="3589" max="3589" width="14.44140625" style="8" customWidth="1"/>
    <col min="3590" max="3590" width="35.88671875" style="8" customWidth="1"/>
    <col min="3591" max="3591" width="36.44140625" style="8" customWidth="1"/>
    <col min="3592" max="3592" width="10.5546875" style="8" customWidth="1"/>
    <col min="3593" max="3593" width="11.6640625" style="8" customWidth="1"/>
    <col min="3594" max="3594" width="11" style="8" customWidth="1"/>
    <col min="3595" max="3841" width="9.109375" style="8"/>
    <col min="3842" max="3843" width="12" style="8" customWidth="1"/>
    <col min="3844" max="3844" width="24.109375" style="8" customWidth="1"/>
    <col min="3845" max="3845" width="14.44140625" style="8" customWidth="1"/>
    <col min="3846" max="3846" width="35.88671875" style="8" customWidth="1"/>
    <col min="3847" max="3847" width="36.44140625" style="8" customWidth="1"/>
    <col min="3848" max="3848" width="10.5546875" style="8" customWidth="1"/>
    <col min="3849" max="3849" width="11.6640625" style="8" customWidth="1"/>
    <col min="3850" max="3850" width="11" style="8" customWidth="1"/>
    <col min="3851" max="4097" width="9.109375" style="8"/>
    <col min="4098" max="4099" width="12" style="8" customWidth="1"/>
    <col min="4100" max="4100" width="24.109375" style="8" customWidth="1"/>
    <col min="4101" max="4101" width="14.44140625" style="8" customWidth="1"/>
    <col min="4102" max="4102" width="35.88671875" style="8" customWidth="1"/>
    <col min="4103" max="4103" width="36.44140625" style="8" customWidth="1"/>
    <col min="4104" max="4104" width="10.5546875" style="8" customWidth="1"/>
    <col min="4105" max="4105" width="11.6640625" style="8" customWidth="1"/>
    <col min="4106" max="4106" width="11" style="8" customWidth="1"/>
    <col min="4107" max="4353" width="9.109375" style="8"/>
    <col min="4354" max="4355" width="12" style="8" customWidth="1"/>
    <col min="4356" max="4356" width="24.109375" style="8" customWidth="1"/>
    <col min="4357" max="4357" width="14.44140625" style="8" customWidth="1"/>
    <col min="4358" max="4358" width="35.88671875" style="8" customWidth="1"/>
    <col min="4359" max="4359" width="36.44140625" style="8" customWidth="1"/>
    <col min="4360" max="4360" width="10.5546875" style="8" customWidth="1"/>
    <col min="4361" max="4361" width="11.6640625" style="8" customWidth="1"/>
    <col min="4362" max="4362" width="11" style="8" customWidth="1"/>
    <col min="4363" max="4609" width="9.109375" style="8"/>
    <col min="4610" max="4611" width="12" style="8" customWidth="1"/>
    <col min="4612" max="4612" width="24.109375" style="8" customWidth="1"/>
    <col min="4613" max="4613" width="14.44140625" style="8" customWidth="1"/>
    <col min="4614" max="4614" width="35.88671875" style="8" customWidth="1"/>
    <col min="4615" max="4615" width="36.44140625" style="8" customWidth="1"/>
    <col min="4616" max="4616" width="10.5546875" style="8" customWidth="1"/>
    <col min="4617" max="4617" width="11.6640625" style="8" customWidth="1"/>
    <col min="4618" max="4618" width="11" style="8" customWidth="1"/>
    <col min="4619" max="4865" width="9.109375" style="8"/>
    <col min="4866" max="4867" width="12" style="8" customWidth="1"/>
    <col min="4868" max="4868" width="24.109375" style="8" customWidth="1"/>
    <col min="4869" max="4869" width="14.44140625" style="8" customWidth="1"/>
    <col min="4870" max="4870" width="35.88671875" style="8" customWidth="1"/>
    <col min="4871" max="4871" width="36.44140625" style="8" customWidth="1"/>
    <col min="4872" max="4872" width="10.5546875" style="8" customWidth="1"/>
    <col min="4873" max="4873" width="11.6640625" style="8" customWidth="1"/>
    <col min="4874" max="4874" width="11" style="8" customWidth="1"/>
    <col min="4875" max="5121" width="9.109375" style="8"/>
    <col min="5122" max="5123" width="12" style="8" customWidth="1"/>
    <col min="5124" max="5124" width="24.109375" style="8" customWidth="1"/>
    <col min="5125" max="5125" width="14.44140625" style="8" customWidth="1"/>
    <col min="5126" max="5126" width="35.88671875" style="8" customWidth="1"/>
    <col min="5127" max="5127" width="36.44140625" style="8" customWidth="1"/>
    <col min="5128" max="5128" width="10.5546875" style="8" customWidth="1"/>
    <col min="5129" max="5129" width="11.6640625" style="8" customWidth="1"/>
    <col min="5130" max="5130" width="11" style="8" customWidth="1"/>
    <col min="5131" max="5377" width="9.109375" style="8"/>
    <col min="5378" max="5379" width="12" style="8" customWidth="1"/>
    <col min="5380" max="5380" width="24.109375" style="8" customWidth="1"/>
    <col min="5381" max="5381" width="14.44140625" style="8" customWidth="1"/>
    <col min="5382" max="5382" width="35.88671875" style="8" customWidth="1"/>
    <col min="5383" max="5383" width="36.44140625" style="8" customWidth="1"/>
    <col min="5384" max="5384" width="10.5546875" style="8" customWidth="1"/>
    <col min="5385" max="5385" width="11.6640625" style="8" customWidth="1"/>
    <col min="5386" max="5386" width="11" style="8" customWidth="1"/>
    <col min="5387" max="5633" width="9.109375" style="8"/>
    <col min="5634" max="5635" width="12" style="8" customWidth="1"/>
    <col min="5636" max="5636" width="24.109375" style="8" customWidth="1"/>
    <col min="5637" max="5637" width="14.44140625" style="8" customWidth="1"/>
    <col min="5638" max="5638" width="35.88671875" style="8" customWidth="1"/>
    <col min="5639" max="5639" width="36.44140625" style="8" customWidth="1"/>
    <col min="5640" max="5640" width="10.5546875" style="8" customWidth="1"/>
    <col min="5641" max="5641" width="11.6640625" style="8" customWidth="1"/>
    <col min="5642" max="5642" width="11" style="8" customWidth="1"/>
    <col min="5643" max="5889" width="9.109375" style="8"/>
    <col min="5890" max="5891" width="12" style="8" customWidth="1"/>
    <col min="5892" max="5892" width="24.109375" style="8" customWidth="1"/>
    <col min="5893" max="5893" width="14.44140625" style="8" customWidth="1"/>
    <col min="5894" max="5894" width="35.88671875" style="8" customWidth="1"/>
    <col min="5895" max="5895" width="36.44140625" style="8" customWidth="1"/>
    <col min="5896" max="5896" width="10.5546875" style="8" customWidth="1"/>
    <col min="5897" max="5897" width="11.6640625" style="8" customWidth="1"/>
    <col min="5898" max="5898" width="11" style="8" customWidth="1"/>
    <col min="5899" max="6145" width="9.109375" style="8"/>
    <col min="6146" max="6147" width="12" style="8" customWidth="1"/>
    <col min="6148" max="6148" width="24.109375" style="8" customWidth="1"/>
    <col min="6149" max="6149" width="14.44140625" style="8" customWidth="1"/>
    <col min="6150" max="6150" width="35.88671875" style="8" customWidth="1"/>
    <col min="6151" max="6151" width="36.44140625" style="8" customWidth="1"/>
    <col min="6152" max="6152" width="10.5546875" style="8" customWidth="1"/>
    <col min="6153" max="6153" width="11.6640625" style="8" customWidth="1"/>
    <col min="6154" max="6154" width="11" style="8" customWidth="1"/>
    <col min="6155" max="6401" width="9.109375" style="8"/>
    <col min="6402" max="6403" width="12" style="8" customWidth="1"/>
    <col min="6404" max="6404" width="24.109375" style="8" customWidth="1"/>
    <col min="6405" max="6405" width="14.44140625" style="8" customWidth="1"/>
    <col min="6406" max="6406" width="35.88671875" style="8" customWidth="1"/>
    <col min="6407" max="6407" width="36.44140625" style="8" customWidth="1"/>
    <col min="6408" max="6408" width="10.5546875" style="8" customWidth="1"/>
    <col min="6409" max="6409" width="11.6640625" style="8" customWidth="1"/>
    <col min="6410" max="6410" width="11" style="8" customWidth="1"/>
    <col min="6411" max="6657" width="9.109375" style="8"/>
    <col min="6658" max="6659" width="12" style="8" customWidth="1"/>
    <col min="6660" max="6660" width="24.109375" style="8" customWidth="1"/>
    <col min="6661" max="6661" width="14.44140625" style="8" customWidth="1"/>
    <col min="6662" max="6662" width="35.88671875" style="8" customWidth="1"/>
    <col min="6663" max="6663" width="36.44140625" style="8" customWidth="1"/>
    <col min="6664" max="6664" width="10.5546875" style="8" customWidth="1"/>
    <col min="6665" max="6665" width="11.6640625" style="8" customWidth="1"/>
    <col min="6666" max="6666" width="11" style="8" customWidth="1"/>
    <col min="6667" max="6913" width="9.109375" style="8"/>
    <col min="6914" max="6915" width="12" style="8" customWidth="1"/>
    <col min="6916" max="6916" width="24.109375" style="8" customWidth="1"/>
    <col min="6917" max="6917" width="14.44140625" style="8" customWidth="1"/>
    <col min="6918" max="6918" width="35.88671875" style="8" customWidth="1"/>
    <col min="6919" max="6919" width="36.44140625" style="8" customWidth="1"/>
    <col min="6920" max="6920" width="10.5546875" style="8" customWidth="1"/>
    <col min="6921" max="6921" width="11.6640625" style="8" customWidth="1"/>
    <col min="6922" max="6922" width="11" style="8" customWidth="1"/>
    <col min="6923" max="7169" width="9.109375" style="8"/>
    <col min="7170" max="7171" width="12" style="8" customWidth="1"/>
    <col min="7172" max="7172" width="24.109375" style="8" customWidth="1"/>
    <col min="7173" max="7173" width="14.44140625" style="8" customWidth="1"/>
    <col min="7174" max="7174" width="35.88671875" style="8" customWidth="1"/>
    <col min="7175" max="7175" width="36.44140625" style="8" customWidth="1"/>
    <col min="7176" max="7176" width="10.5546875" style="8" customWidth="1"/>
    <col min="7177" max="7177" width="11.6640625" style="8" customWidth="1"/>
    <col min="7178" max="7178" width="11" style="8" customWidth="1"/>
    <col min="7179" max="7425" width="9.109375" style="8"/>
    <col min="7426" max="7427" width="12" style="8" customWidth="1"/>
    <col min="7428" max="7428" width="24.109375" style="8" customWidth="1"/>
    <col min="7429" max="7429" width="14.44140625" style="8" customWidth="1"/>
    <col min="7430" max="7430" width="35.88671875" style="8" customWidth="1"/>
    <col min="7431" max="7431" width="36.44140625" style="8" customWidth="1"/>
    <col min="7432" max="7432" width="10.5546875" style="8" customWidth="1"/>
    <col min="7433" max="7433" width="11.6640625" style="8" customWidth="1"/>
    <col min="7434" max="7434" width="11" style="8" customWidth="1"/>
    <col min="7435" max="7681" width="9.109375" style="8"/>
    <col min="7682" max="7683" width="12" style="8" customWidth="1"/>
    <col min="7684" max="7684" width="24.109375" style="8" customWidth="1"/>
    <col min="7685" max="7685" width="14.44140625" style="8" customWidth="1"/>
    <col min="7686" max="7686" width="35.88671875" style="8" customWidth="1"/>
    <col min="7687" max="7687" width="36.44140625" style="8" customWidth="1"/>
    <col min="7688" max="7688" width="10.5546875" style="8" customWidth="1"/>
    <col min="7689" max="7689" width="11.6640625" style="8" customWidth="1"/>
    <col min="7690" max="7690" width="11" style="8" customWidth="1"/>
    <col min="7691" max="7937" width="9.109375" style="8"/>
    <col min="7938" max="7939" width="12" style="8" customWidth="1"/>
    <col min="7940" max="7940" width="24.109375" style="8" customWidth="1"/>
    <col min="7941" max="7941" width="14.44140625" style="8" customWidth="1"/>
    <col min="7942" max="7942" width="35.88671875" style="8" customWidth="1"/>
    <col min="7943" max="7943" width="36.44140625" style="8" customWidth="1"/>
    <col min="7944" max="7944" width="10.5546875" style="8" customWidth="1"/>
    <col min="7945" max="7945" width="11.6640625" style="8" customWidth="1"/>
    <col min="7946" max="7946" width="11" style="8" customWidth="1"/>
    <col min="7947" max="8193" width="9.109375" style="8"/>
    <col min="8194" max="8195" width="12" style="8" customWidth="1"/>
    <col min="8196" max="8196" width="24.109375" style="8" customWidth="1"/>
    <col min="8197" max="8197" width="14.44140625" style="8" customWidth="1"/>
    <col min="8198" max="8198" width="35.88671875" style="8" customWidth="1"/>
    <col min="8199" max="8199" width="36.44140625" style="8" customWidth="1"/>
    <col min="8200" max="8200" width="10.5546875" style="8" customWidth="1"/>
    <col min="8201" max="8201" width="11.6640625" style="8" customWidth="1"/>
    <col min="8202" max="8202" width="11" style="8" customWidth="1"/>
    <col min="8203" max="8449" width="9.109375" style="8"/>
    <col min="8450" max="8451" width="12" style="8" customWidth="1"/>
    <col min="8452" max="8452" width="24.109375" style="8" customWidth="1"/>
    <col min="8453" max="8453" width="14.44140625" style="8" customWidth="1"/>
    <col min="8454" max="8454" width="35.88671875" style="8" customWidth="1"/>
    <col min="8455" max="8455" width="36.44140625" style="8" customWidth="1"/>
    <col min="8456" max="8456" width="10.5546875" style="8" customWidth="1"/>
    <col min="8457" max="8457" width="11.6640625" style="8" customWidth="1"/>
    <col min="8458" max="8458" width="11" style="8" customWidth="1"/>
    <col min="8459" max="8705" width="9.109375" style="8"/>
    <col min="8706" max="8707" width="12" style="8" customWidth="1"/>
    <col min="8708" max="8708" width="24.109375" style="8" customWidth="1"/>
    <col min="8709" max="8709" width="14.44140625" style="8" customWidth="1"/>
    <col min="8710" max="8710" width="35.88671875" style="8" customWidth="1"/>
    <col min="8711" max="8711" width="36.44140625" style="8" customWidth="1"/>
    <col min="8712" max="8712" width="10.5546875" style="8" customWidth="1"/>
    <col min="8713" max="8713" width="11.6640625" style="8" customWidth="1"/>
    <col min="8714" max="8714" width="11" style="8" customWidth="1"/>
    <col min="8715" max="8961" width="9.109375" style="8"/>
    <col min="8962" max="8963" width="12" style="8" customWidth="1"/>
    <col min="8964" max="8964" width="24.109375" style="8" customWidth="1"/>
    <col min="8965" max="8965" width="14.44140625" style="8" customWidth="1"/>
    <col min="8966" max="8966" width="35.88671875" style="8" customWidth="1"/>
    <col min="8967" max="8967" width="36.44140625" style="8" customWidth="1"/>
    <col min="8968" max="8968" width="10.5546875" style="8" customWidth="1"/>
    <col min="8969" max="8969" width="11.6640625" style="8" customWidth="1"/>
    <col min="8970" max="8970" width="11" style="8" customWidth="1"/>
    <col min="8971" max="9217" width="9.109375" style="8"/>
    <col min="9218" max="9219" width="12" style="8" customWidth="1"/>
    <col min="9220" max="9220" width="24.109375" style="8" customWidth="1"/>
    <col min="9221" max="9221" width="14.44140625" style="8" customWidth="1"/>
    <col min="9222" max="9222" width="35.88671875" style="8" customWidth="1"/>
    <col min="9223" max="9223" width="36.44140625" style="8" customWidth="1"/>
    <col min="9224" max="9224" width="10.5546875" style="8" customWidth="1"/>
    <col min="9225" max="9225" width="11.6640625" style="8" customWidth="1"/>
    <col min="9226" max="9226" width="11" style="8" customWidth="1"/>
    <col min="9227" max="9473" width="9.109375" style="8"/>
    <col min="9474" max="9475" width="12" style="8" customWidth="1"/>
    <col min="9476" max="9476" width="24.109375" style="8" customWidth="1"/>
    <col min="9477" max="9477" width="14.44140625" style="8" customWidth="1"/>
    <col min="9478" max="9478" width="35.88671875" style="8" customWidth="1"/>
    <col min="9479" max="9479" width="36.44140625" style="8" customWidth="1"/>
    <col min="9480" max="9480" width="10.5546875" style="8" customWidth="1"/>
    <col min="9481" max="9481" width="11.6640625" style="8" customWidth="1"/>
    <col min="9482" max="9482" width="11" style="8" customWidth="1"/>
    <col min="9483" max="9729" width="9.109375" style="8"/>
    <col min="9730" max="9731" width="12" style="8" customWidth="1"/>
    <col min="9732" max="9732" width="24.109375" style="8" customWidth="1"/>
    <col min="9733" max="9733" width="14.44140625" style="8" customWidth="1"/>
    <col min="9734" max="9734" width="35.88671875" style="8" customWidth="1"/>
    <col min="9735" max="9735" width="36.44140625" style="8" customWidth="1"/>
    <col min="9736" max="9736" width="10.5546875" style="8" customWidth="1"/>
    <col min="9737" max="9737" width="11.6640625" style="8" customWidth="1"/>
    <col min="9738" max="9738" width="11" style="8" customWidth="1"/>
    <col min="9739" max="9985" width="9.109375" style="8"/>
    <col min="9986" max="9987" width="12" style="8" customWidth="1"/>
    <col min="9988" max="9988" width="24.109375" style="8" customWidth="1"/>
    <col min="9989" max="9989" width="14.44140625" style="8" customWidth="1"/>
    <col min="9990" max="9990" width="35.88671875" style="8" customWidth="1"/>
    <col min="9991" max="9991" width="36.44140625" style="8" customWidth="1"/>
    <col min="9992" max="9992" width="10.5546875" style="8" customWidth="1"/>
    <col min="9993" max="9993" width="11.6640625" style="8" customWidth="1"/>
    <col min="9994" max="9994" width="11" style="8" customWidth="1"/>
    <col min="9995" max="10241" width="9.109375" style="8"/>
    <col min="10242" max="10243" width="12" style="8" customWidth="1"/>
    <col min="10244" max="10244" width="24.109375" style="8" customWidth="1"/>
    <col min="10245" max="10245" width="14.44140625" style="8" customWidth="1"/>
    <col min="10246" max="10246" width="35.88671875" style="8" customWidth="1"/>
    <col min="10247" max="10247" width="36.44140625" style="8" customWidth="1"/>
    <col min="10248" max="10248" width="10.5546875" style="8" customWidth="1"/>
    <col min="10249" max="10249" width="11.6640625" style="8" customWidth="1"/>
    <col min="10250" max="10250" width="11" style="8" customWidth="1"/>
    <col min="10251" max="10497" width="9.109375" style="8"/>
    <col min="10498" max="10499" width="12" style="8" customWidth="1"/>
    <col min="10500" max="10500" width="24.109375" style="8" customWidth="1"/>
    <col min="10501" max="10501" width="14.44140625" style="8" customWidth="1"/>
    <col min="10502" max="10502" width="35.88671875" style="8" customWidth="1"/>
    <col min="10503" max="10503" width="36.44140625" style="8" customWidth="1"/>
    <col min="10504" max="10504" width="10.5546875" style="8" customWidth="1"/>
    <col min="10505" max="10505" width="11.6640625" style="8" customWidth="1"/>
    <col min="10506" max="10506" width="11" style="8" customWidth="1"/>
    <col min="10507" max="10753" width="9.109375" style="8"/>
    <col min="10754" max="10755" width="12" style="8" customWidth="1"/>
    <col min="10756" max="10756" width="24.109375" style="8" customWidth="1"/>
    <col min="10757" max="10757" width="14.44140625" style="8" customWidth="1"/>
    <col min="10758" max="10758" width="35.88671875" style="8" customWidth="1"/>
    <col min="10759" max="10759" width="36.44140625" style="8" customWidth="1"/>
    <col min="10760" max="10760" width="10.5546875" style="8" customWidth="1"/>
    <col min="10761" max="10761" width="11.6640625" style="8" customWidth="1"/>
    <col min="10762" max="10762" width="11" style="8" customWidth="1"/>
    <col min="10763" max="11009" width="9.109375" style="8"/>
    <col min="11010" max="11011" width="12" style="8" customWidth="1"/>
    <col min="11012" max="11012" width="24.109375" style="8" customWidth="1"/>
    <col min="11013" max="11013" width="14.44140625" style="8" customWidth="1"/>
    <col min="11014" max="11014" width="35.88671875" style="8" customWidth="1"/>
    <col min="11015" max="11015" width="36.44140625" style="8" customWidth="1"/>
    <col min="11016" max="11016" width="10.5546875" style="8" customWidth="1"/>
    <col min="11017" max="11017" width="11.6640625" style="8" customWidth="1"/>
    <col min="11018" max="11018" width="11" style="8" customWidth="1"/>
    <col min="11019" max="11265" width="9.109375" style="8"/>
    <col min="11266" max="11267" width="12" style="8" customWidth="1"/>
    <col min="11268" max="11268" width="24.109375" style="8" customWidth="1"/>
    <col min="11269" max="11269" width="14.44140625" style="8" customWidth="1"/>
    <col min="11270" max="11270" width="35.88671875" style="8" customWidth="1"/>
    <col min="11271" max="11271" width="36.44140625" style="8" customWidth="1"/>
    <col min="11272" max="11272" width="10.5546875" style="8" customWidth="1"/>
    <col min="11273" max="11273" width="11.6640625" style="8" customWidth="1"/>
    <col min="11274" max="11274" width="11" style="8" customWidth="1"/>
    <col min="11275" max="11521" width="9.109375" style="8"/>
    <col min="11522" max="11523" width="12" style="8" customWidth="1"/>
    <col min="11524" max="11524" width="24.109375" style="8" customWidth="1"/>
    <col min="11525" max="11525" width="14.44140625" style="8" customWidth="1"/>
    <col min="11526" max="11526" width="35.88671875" style="8" customWidth="1"/>
    <col min="11527" max="11527" width="36.44140625" style="8" customWidth="1"/>
    <col min="11528" max="11528" width="10.5546875" style="8" customWidth="1"/>
    <col min="11529" max="11529" width="11.6640625" style="8" customWidth="1"/>
    <col min="11530" max="11530" width="11" style="8" customWidth="1"/>
    <col min="11531" max="11777" width="9.109375" style="8"/>
    <col min="11778" max="11779" width="12" style="8" customWidth="1"/>
    <col min="11780" max="11780" width="24.109375" style="8" customWidth="1"/>
    <col min="11781" max="11781" width="14.44140625" style="8" customWidth="1"/>
    <col min="11782" max="11782" width="35.88671875" style="8" customWidth="1"/>
    <col min="11783" max="11783" width="36.44140625" style="8" customWidth="1"/>
    <col min="11784" max="11784" width="10.5546875" style="8" customWidth="1"/>
    <col min="11785" max="11785" width="11.6640625" style="8" customWidth="1"/>
    <col min="11786" max="11786" width="11" style="8" customWidth="1"/>
    <col min="11787" max="12033" width="9.109375" style="8"/>
    <col min="12034" max="12035" width="12" style="8" customWidth="1"/>
    <col min="12036" max="12036" width="24.109375" style="8" customWidth="1"/>
    <col min="12037" max="12037" width="14.44140625" style="8" customWidth="1"/>
    <col min="12038" max="12038" width="35.88671875" style="8" customWidth="1"/>
    <col min="12039" max="12039" width="36.44140625" style="8" customWidth="1"/>
    <col min="12040" max="12040" width="10.5546875" style="8" customWidth="1"/>
    <col min="12041" max="12041" width="11.6640625" style="8" customWidth="1"/>
    <col min="12042" max="12042" width="11" style="8" customWidth="1"/>
    <col min="12043" max="12289" width="9.109375" style="8"/>
    <col min="12290" max="12291" width="12" style="8" customWidth="1"/>
    <col min="12292" max="12292" width="24.109375" style="8" customWidth="1"/>
    <col min="12293" max="12293" width="14.44140625" style="8" customWidth="1"/>
    <col min="12294" max="12294" width="35.88671875" style="8" customWidth="1"/>
    <col min="12295" max="12295" width="36.44140625" style="8" customWidth="1"/>
    <col min="12296" max="12296" width="10.5546875" style="8" customWidth="1"/>
    <col min="12297" max="12297" width="11.6640625" style="8" customWidth="1"/>
    <col min="12298" max="12298" width="11" style="8" customWidth="1"/>
    <col min="12299" max="12545" width="9.109375" style="8"/>
    <col min="12546" max="12547" width="12" style="8" customWidth="1"/>
    <col min="12548" max="12548" width="24.109375" style="8" customWidth="1"/>
    <col min="12549" max="12549" width="14.44140625" style="8" customWidth="1"/>
    <col min="12550" max="12550" width="35.88671875" style="8" customWidth="1"/>
    <col min="12551" max="12551" width="36.44140625" style="8" customWidth="1"/>
    <col min="12552" max="12552" width="10.5546875" style="8" customWidth="1"/>
    <col min="12553" max="12553" width="11.6640625" style="8" customWidth="1"/>
    <col min="12554" max="12554" width="11" style="8" customWidth="1"/>
    <col min="12555" max="12801" width="9.109375" style="8"/>
    <col min="12802" max="12803" width="12" style="8" customWidth="1"/>
    <col min="12804" max="12804" width="24.109375" style="8" customWidth="1"/>
    <col min="12805" max="12805" width="14.44140625" style="8" customWidth="1"/>
    <col min="12806" max="12806" width="35.88671875" style="8" customWidth="1"/>
    <col min="12807" max="12807" width="36.44140625" style="8" customWidth="1"/>
    <col min="12808" max="12808" width="10.5546875" style="8" customWidth="1"/>
    <col min="12809" max="12809" width="11.6640625" style="8" customWidth="1"/>
    <col min="12810" max="12810" width="11" style="8" customWidth="1"/>
    <col min="12811" max="13057" width="9.109375" style="8"/>
    <col min="13058" max="13059" width="12" style="8" customWidth="1"/>
    <col min="13060" max="13060" width="24.109375" style="8" customWidth="1"/>
    <col min="13061" max="13061" width="14.44140625" style="8" customWidth="1"/>
    <col min="13062" max="13062" width="35.88671875" style="8" customWidth="1"/>
    <col min="13063" max="13063" width="36.44140625" style="8" customWidth="1"/>
    <col min="13064" max="13064" width="10.5546875" style="8" customWidth="1"/>
    <col min="13065" max="13065" width="11.6640625" style="8" customWidth="1"/>
    <col min="13066" max="13066" width="11" style="8" customWidth="1"/>
    <col min="13067" max="13313" width="9.109375" style="8"/>
    <col min="13314" max="13315" width="12" style="8" customWidth="1"/>
    <col min="13316" max="13316" width="24.109375" style="8" customWidth="1"/>
    <col min="13317" max="13317" width="14.44140625" style="8" customWidth="1"/>
    <col min="13318" max="13318" width="35.88671875" style="8" customWidth="1"/>
    <col min="13319" max="13319" width="36.44140625" style="8" customWidth="1"/>
    <col min="13320" max="13320" width="10.5546875" style="8" customWidth="1"/>
    <col min="13321" max="13321" width="11.6640625" style="8" customWidth="1"/>
    <col min="13322" max="13322" width="11" style="8" customWidth="1"/>
    <col min="13323" max="13569" width="9.109375" style="8"/>
    <col min="13570" max="13571" width="12" style="8" customWidth="1"/>
    <col min="13572" max="13572" width="24.109375" style="8" customWidth="1"/>
    <col min="13573" max="13573" width="14.44140625" style="8" customWidth="1"/>
    <col min="13574" max="13574" width="35.88671875" style="8" customWidth="1"/>
    <col min="13575" max="13575" width="36.44140625" style="8" customWidth="1"/>
    <col min="13576" max="13576" width="10.5546875" style="8" customWidth="1"/>
    <col min="13577" max="13577" width="11.6640625" style="8" customWidth="1"/>
    <col min="13578" max="13578" width="11" style="8" customWidth="1"/>
    <col min="13579" max="13825" width="9.109375" style="8"/>
    <col min="13826" max="13827" width="12" style="8" customWidth="1"/>
    <col min="13828" max="13828" width="24.109375" style="8" customWidth="1"/>
    <col min="13829" max="13829" width="14.44140625" style="8" customWidth="1"/>
    <col min="13830" max="13830" width="35.88671875" style="8" customWidth="1"/>
    <col min="13831" max="13831" width="36.44140625" style="8" customWidth="1"/>
    <col min="13832" max="13832" width="10.5546875" style="8" customWidth="1"/>
    <col min="13833" max="13833" width="11.6640625" style="8" customWidth="1"/>
    <col min="13834" max="13834" width="11" style="8" customWidth="1"/>
    <col min="13835" max="14081" width="9.109375" style="8"/>
    <col min="14082" max="14083" width="12" style="8" customWidth="1"/>
    <col min="14084" max="14084" width="24.109375" style="8" customWidth="1"/>
    <col min="14085" max="14085" width="14.44140625" style="8" customWidth="1"/>
    <col min="14086" max="14086" width="35.88671875" style="8" customWidth="1"/>
    <col min="14087" max="14087" width="36.44140625" style="8" customWidth="1"/>
    <col min="14088" max="14088" width="10.5546875" style="8" customWidth="1"/>
    <col min="14089" max="14089" width="11.6640625" style="8" customWidth="1"/>
    <col min="14090" max="14090" width="11" style="8" customWidth="1"/>
    <col min="14091" max="14337" width="9.109375" style="8"/>
    <col min="14338" max="14339" width="12" style="8" customWidth="1"/>
    <col min="14340" max="14340" width="24.109375" style="8" customWidth="1"/>
    <col min="14341" max="14341" width="14.44140625" style="8" customWidth="1"/>
    <col min="14342" max="14342" width="35.88671875" style="8" customWidth="1"/>
    <col min="14343" max="14343" width="36.44140625" style="8" customWidth="1"/>
    <col min="14344" max="14344" width="10.5546875" style="8" customWidth="1"/>
    <col min="14345" max="14345" width="11.6640625" style="8" customWidth="1"/>
    <col min="14346" max="14346" width="11" style="8" customWidth="1"/>
    <col min="14347" max="14593" width="9.109375" style="8"/>
    <col min="14594" max="14595" width="12" style="8" customWidth="1"/>
    <col min="14596" max="14596" width="24.109375" style="8" customWidth="1"/>
    <col min="14597" max="14597" width="14.44140625" style="8" customWidth="1"/>
    <col min="14598" max="14598" width="35.88671875" style="8" customWidth="1"/>
    <col min="14599" max="14599" width="36.44140625" style="8" customWidth="1"/>
    <col min="14600" max="14600" width="10.5546875" style="8" customWidth="1"/>
    <col min="14601" max="14601" width="11.6640625" style="8" customWidth="1"/>
    <col min="14602" max="14602" width="11" style="8" customWidth="1"/>
    <col min="14603" max="14849" width="9.109375" style="8"/>
    <col min="14850" max="14851" width="12" style="8" customWidth="1"/>
    <col min="14852" max="14852" width="24.109375" style="8" customWidth="1"/>
    <col min="14853" max="14853" width="14.44140625" style="8" customWidth="1"/>
    <col min="14854" max="14854" width="35.88671875" style="8" customWidth="1"/>
    <col min="14855" max="14855" width="36.44140625" style="8" customWidth="1"/>
    <col min="14856" max="14856" width="10.5546875" style="8" customWidth="1"/>
    <col min="14857" max="14857" width="11.6640625" style="8" customWidth="1"/>
    <col min="14858" max="14858" width="11" style="8" customWidth="1"/>
    <col min="14859" max="15105" width="9.109375" style="8"/>
    <col min="15106" max="15107" width="12" style="8" customWidth="1"/>
    <col min="15108" max="15108" width="24.109375" style="8" customWidth="1"/>
    <col min="15109" max="15109" width="14.44140625" style="8" customWidth="1"/>
    <col min="15110" max="15110" width="35.88671875" style="8" customWidth="1"/>
    <col min="15111" max="15111" width="36.44140625" style="8" customWidth="1"/>
    <col min="15112" max="15112" width="10.5546875" style="8" customWidth="1"/>
    <col min="15113" max="15113" width="11.6640625" style="8" customWidth="1"/>
    <col min="15114" max="15114" width="11" style="8" customWidth="1"/>
    <col min="15115" max="15361" width="9.109375" style="8"/>
    <col min="15362" max="15363" width="12" style="8" customWidth="1"/>
    <col min="15364" max="15364" width="24.109375" style="8" customWidth="1"/>
    <col min="15365" max="15365" width="14.44140625" style="8" customWidth="1"/>
    <col min="15366" max="15366" width="35.88671875" style="8" customWidth="1"/>
    <col min="15367" max="15367" width="36.44140625" style="8" customWidth="1"/>
    <col min="15368" max="15368" width="10.5546875" style="8" customWidth="1"/>
    <col min="15369" max="15369" width="11.6640625" style="8" customWidth="1"/>
    <col min="15370" max="15370" width="11" style="8" customWidth="1"/>
    <col min="15371" max="15617" width="9.109375" style="8"/>
    <col min="15618" max="15619" width="12" style="8" customWidth="1"/>
    <col min="15620" max="15620" width="24.109375" style="8" customWidth="1"/>
    <col min="15621" max="15621" width="14.44140625" style="8" customWidth="1"/>
    <col min="15622" max="15622" width="35.88671875" style="8" customWidth="1"/>
    <col min="15623" max="15623" width="36.44140625" style="8" customWidth="1"/>
    <col min="15624" max="15624" width="10.5546875" style="8" customWidth="1"/>
    <col min="15625" max="15625" width="11.6640625" style="8" customWidth="1"/>
    <col min="15626" max="15626" width="11" style="8" customWidth="1"/>
    <col min="15627" max="15873" width="9.109375" style="8"/>
    <col min="15874" max="15875" width="12" style="8" customWidth="1"/>
    <col min="15876" max="15876" width="24.109375" style="8" customWidth="1"/>
    <col min="15877" max="15877" width="14.44140625" style="8" customWidth="1"/>
    <col min="15878" max="15878" width="35.88671875" style="8" customWidth="1"/>
    <col min="15879" max="15879" width="36.44140625" style="8" customWidth="1"/>
    <col min="15880" max="15880" width="10.5546875" style="8" customWidth="1"/>
    <col min="15881" max="15881" width="11.6640625" style="8" customWidth="1"/>
    <col min="15882" max="15882" width="11" style="8" customWidth="1"/>
    <col min="15883" max="16129" width="9.109375" style="8"/>
    <col min="16130" max="16131" width="12" style="8" customWidth="1"/>
    <col min="16132" max="16132" width="24.109375" style="8" customWidth="1"/>
    <col min="16133" max="16133" width="14.44140625" style="8" customWidth="1"/>
    <col min="16134" max="16134" width="35.88671875" style="8" customWidth="1"/>
    <col min="16135" max="16135" width="36.44140625" style="8" customWidth="1"/>
    <col min="16136" max="16136" width="10.5546875" style="8" customWidth="1"/>
    <col min="16137" max="16137" width="11.6640625" style="8" customWidth="1"/>
    <col min="16138" max="16138" width="11" style="8" customWidth="1"/>
    <col min="16139" max="16384" width="9.109375" style="8"/>
  </cols>
  <sheetData>
    <row r="1" spans="1:18" ht="15" thickBot="1" x14ac:dyDescent="0.35">
      <c r="A1" s="1"/>
      <c r="B1" s="2"/>
      <c r="C1" s="3"/>
      <c r="D1" s="4"/>
      <c r="E1" s="5"/>
      <c r="F1" s="5"/>
      <c r="G1" s="6"/>
      <c r="H1" s="7"/>
    </row>
    <row r="2" spans="1:18" ht="37.5" customHeight="1" thickBot="1" x14ac:dyDescent="0.35">
      <c r="A2" s="9" t="s">
        <v>0</v>
      </c>
      <c r="B2" s="10"/>
      <c r="C2" s="11"/>
      <c r="D2" s="12" t="s">
        <v>1</v>
      </c>
      <c r="E2" s="13"/>
      <c r="F2" s="13"/>
      <c r="G2" s="14"/>
      <c r="H2" s="7"/>
    </row>
    <row r="3" spans="1:18" ht="23.25" customHeight="1" x14ac:dyDescent="0.3">
      <c r="A3" s="15" t="s">
        <v>2</v>
      </c>
      <c r="B3" s="16"/>
      <c r="C3" s="17" t="s">
        <v>3</v>
      </c>
      <c r="D3" s="16"/>
      <c r="E3" s="16"/>
      <c r="F3" s="18"/>
      <c r="G3" s="19"/>
      <c r="H3" s="7"/>
    </row>
    <row r="4" spans="1:18" ht="17.25" customHeight="1" x14ac:dyDescent="0.3">
      <c r="A4" s="15" t="s">
        <v>4</v>
      </c>
      <c r="B4" s="16"/>
      <c r="C4" s="20" t="s">
        <v>3</v>
      </c>
      <c r="D4" s="21"/>
      <c r="E4" s="21"/>
      <c r="F4" s="18"/>
      <c r="G4" s="19"/>
      <c r="H4" s="7"/>
    </row>
    <row r="5" spans="1:18" ht="17.25" customHeight="1" x14ac:dyDescent="0.3">
      <c r="A5" s="15" t="s">
        <v>5</v>
      </c>
      <c r="B5" s="16"/>
      <c r="C5" s="22" t="s">
        <v>6</v>
      </c>
      <c r="D5" s="23"/>
      <c r="E5" s="23"/>
      <c r="F5" s="18"/>
      <c r="G5" s="19"/>
      <c r="H5" s="7"/>
    </row>
    <row r="6" spans="1:18" x14ac:dyDescent="0.3">
      <c r="A6" s="24"/>
      <c r="B6" s="25"/>
      <c r="C6" s="26"/>
      <c r="D6" s="27"/>
      <c r="E6" s="23"/>
      <c r="F6" s="25"/>
      <c r="G6" s="28"/>
      <c r="H6" s="7"/>
    </row>
    <row r="7" spans="1:18" ht="15.75" customHeight="1" x14ac:dyDescent="0.3">
      <c r="A7" s="29" t="s">
        <v>7</v>
      </c>
      <c r="B7" s="30" t="s">
        <v>8</v>
      </c>
      <c r="C7" s="30" t="s">
        <v>9</v>
      </c>
      <c r="E7" s="32"/>
      <c r="F7" s="18"/>
      <c r="G7" s="19"/>
      <c r="H7" s="33"/>
    </row>
    <row r="8" spans="1:18" ht="15.75" customHeight="1" x14ac:dyDescent="0.3">
      <c r="A8" s="34" t="s">
        <v>10</v>
      </c>
      <c r="B8" s="35">
        <f ca="1">TODAY()</f>
        <v>42818</v>
      </c>
      <c r="C8" s="36">
        <f ca="1">NOW()</f>
        <v>42818.540369444447</v>
      </c>
      <c r="E8" s="32"/>
      <c r="F8" s="18"/>
      <c r="G8" s="19"/>
      <c r="H8" s="33"/>
    </row>
    <row r="9" spans="1:18" ht="15.75" customHeight="1" x14ac:dyDescent="0.3">
      <c r="A9" s="29"/>
      <c r="B9" s="37"/>
      <c r="C9" s="37"/>
      <c r="E9" s="32"/>
      <c r="F9" s="18"/>
      <c r="G9" s="19"/>
      <c r="H9" s="7"/>
    </row>
    <row r="10" spans="1:18" ht="15.75" customHeight="1" x14ac:dyDescent="0.3">
      <c r="A10" s="34"/>
      <c r="B10" s="11"/>
      <c r="C10" s="11"/>
      <c r="E10" s="18"/>
      <c r="F10" s="18"/>
      <c r="G10" s="19"/>
      <c r="H10" s="7"/>
    </row>
    <row r="11" spans="1:18" s="41" customFormat="1" ht="19.5" customHeight="1" x14ac:dyDescent="0.3">
      <c r="A11" s="38" t="s">
        <v>11</v>
      </c>
      <c r="B11" s="38" t="s">
        <v>12</v>
      </c>
      <c r="C11" s="39" t="s">
        <v>13</v>
      </c>
      <c r="D11" s="39" t="s">
        <v>14</v>
      </c>
      <c r="E11" s="38" t="s">
        <v>15</v>
      </c>
      <c r="F11" s="38" t="s">
        <v>16</v>
      </c>
      <c r="G11" s="38" t="s">
        <v>17</v>
      </c>
      <c r="H11" s="40" t="s">
        <v>18</v>
      </c>
      <c r="I11" s="100" t="s">
        <v>19</v>
      </c>
      <c r="J11" s="97" t="s">
        <v>157</v>
      </c>
      <c r="K11" s="103" t="s">
        <v>149</v>
      </c>
      <c r="L11" s="41" t="s">
        <v>152</v>
      </c>
      <c r="M11" s="41" t="s">
        <v>169</v>
      </c>
      <c r="P11" s="41" t="s">
        <v>174</v>
      </c>
      <c r="Q11" s="41" t="s">
        <v>175</v>
      </c>
      <c r="R11" s="41" t="s">
        <v>176</v>
      </c>
    </row>
    <row r="12" spans="1:18" s="46" customFormat="1" ht="16.5" customHeight="1" x14ac:dyDescent="0.25">
      <c r="A12" s="42"/>
      <c r="B12" s="42"/>
      <c r="C12" s="43" t="s">
        <v>20</v>
      </c>
      <c r="D12" s="43" t="s">
        <v>21</v>
      </c>
      <c r="E12" s="44" t="s">
        <v>22</v>
      </c>
      <c r="F12" s="118" t="s">
        <v>23</v>
      </c>
      <c r="G12" s="45">
        <v>4</v>
      </c>
      <c r="H12" s="107" t="s">
        <v>151</v>
      </c>
      <c r="I12" s="108"/>
      <c r="J12" s="104">
        <v>1</v>
      </c>
      <c r="K12" s="101">
        <v>1.3</v>
      </c>
      <c r="L12" s="46">
        <v>6</v>
      </c>
      <c r="M12" s="46" t="s">
        <v>170</v>
      </c>
      <c r="P12" s="46">
        <f>4*0.117</f>
        <v>0.46800000000000003</v>
      </c>
    </row>
    <row r="13" spans="1:18" s="46" customFormat="1" ht="16.5" customHeight="1" x14ac:dyDescent="0.25">
      <c r="A13" s="42"/>
      <c r="B13" s="42"/>
      <c r="C13" s="43" t="s">
        <v>24</v>
      </c>
      <c r="D13" s="43" t="s">
        <v>25</v>
      </c>
      <c r="E13" s="47" t="s">
        <v>26</v>
      </c>
      <c r="F13" s="118" t="s">
        <v>27</v>
      </c>
      <c r="G13" s="45">
        <v>2</v>
      </c>
      <c r="H13" s="109" t="s">
        <v>164</v>
      </c>
      <c r="I13" s="108" t="e">
        <f>+F14E13H13:I13</f>
        <v>#NAME?</v>
      </c>
      <c r="J13" s="104">
        <v>1</v>
      </c>
      <c r="K13" s="101">
        <v>2.2000000000000002</v>
      </c>
      <c r="L13" s="46">
        <v>8</v>
      </c>
      <c r="M13" s="46" t="s">
        <v>170</v>
      </c>
      <c r="P13" s="46">
        <f>2*0.203</f>
        <v>0.40600000000000003</v>
      </c>
    </row>
    <row r="14" spans="1:18" s="46" customFormat="1" ht="16.5" customHeight="1" x14ac:dyDescent="0.25">
      <c r="A14" s="42"/>
      <c r="B14" s="42"/>
      <c r="C14" s="43" t="s">
        <v>28</v>
      </c>
      <c r="D14" s="43" t="s">
        <v>28</v>
      </c>
      <c r="E14" s="44" t="s">
        <v>29</v>
      </c>
      <c r="F14" s="118" t="s">
        <v>30</v>
      </c>
      <c r="G14" s="45">
        <v>12</v>
      </c>
      <c r="H14" s="110" t="s">
        <v>31</v>
      </c>
      <c r="I14" s="108"/>
      <c r="J14" s="104">
        <v>1</v>
      </c>
      <c r="K14" s="101">
        <v>4.4000000000000004</v>
      </c>
      <c r="L14" s="46">
        <v>13</v>
      </c>
      <c r="M14" s="46" t="s">
        <v>172</v>
      </c>
      <c r="P14" s="46">
        <f>12*0.132</f>
        <v>1.5840000000000001</v>
      </c>
    </row>
    <row r="15" spans="1:18" s="46" customFormat="1" ht="16.5" customHeight="1" x14ac:dyDescent="0.25">
      <c r="A15" s="42"/>
      <c r="B15" s="42"/>
      <c r="C15" s="43" t="s">
        <v>28</v>
      </c>
      <c r="D15" s="43" t="s">
        <v>28</v>
      </c>
      <c r="E15" s="47" t="s">
        <v>32</v>
      </c>
      <c r="F15" s="118" t="s">
        <v>33</v>
      </c>
      <c r="G15" s="45">
        <v>2</v>
      </c>
      <c r="H15" s="110" t="s">
        <v>34</v>
      </c>
      <c r="I15" s="108"/>
      <c r="J15" s="104">
        <v>1</v>
      </c>
      <c r="K15" s="101">
        <v>1.26</v>
      </c>
      <c r="L15" s="46">
        <v>8</v>
      </c>
      <c r="M15" s="46" t="s">
        <v>170</v>
      </c>
      <c r="P15" s="46">
        <f>2*0.099</f>
        <v>0.19800000000000001</v>
      </c>
    </row>
    <row r="16" spans="1:18" s="46" customFormat="1" ht="16.5" customHeight="1" x14ac:dyDescent="0.25">
      <c r="A16" s="42"/>
      <c r="B16" s="42"/>
      <c r="C16" s="43" t="s">
        <v>28</v>
      </c>
      <c r="D16" s="43" t="s">
        <v>28</v>
      </c>
      <c r="E16" s="44" t="s">
        <v>35</v>
      </c>
      <c r="F16" s="118" t="s">
        <v>154</v>
      </c>
      <c r="G16" s="45">
        <v>1</v>
      </c>
      <c r="H16" s="111" t="s">
        <v>153</v>
      </c>
      <c r="I16" s="108"/>
      <c r="J16" s="104">
        <v>1</v>
      </c>
      <c r="K16" s="101">
        <v>4.34</v>
      </c>
      <c r="L16" s="46">
        <v>9</v>
      </c>
      <c r="M16" s="46" t="s">
        <v>170</v>
      </c>
      <c r="P16" s="46">
        <f>0.364</f>
        <v>0.36399999999999999</v>
      </c>
    </row>
    <row r="17" spans="1:16" s="46" customFormat="1" ht="16.5" customHeight="1" x14ac:dyDescent="0.25">
      <c r="A17" s="42"/>
      <c r="B17" s="42"/>
      <c r="C17" s="43" t="s">
        <v>36</v>
      </c>
      <c r="D17" s="43" t="s">
        <v>36</v>
      </c>
      <c r="E17" s="47" t="s">
        <v>37</v>
      </c>
      <c r="F17" s="118" t="s">
        <v>38</v>
      </c>
      <c r="G17" s="45">
        <v>4</v>
      </c>
      <c r="H17" s="112" t="s">
        <v>155</v>
      </c>
      <c r="I17" s="108"/>
      <c r="J17" s="104">
        <v>1</v>
      </c>
      <c r="K17" s="101">
        <v>0.87</v>
      </c>
      <c r="L17" s="46">
        <v>1</v>
      </c>
      <c r="M17" s="46" t="s">
        <v>170</v>
      </c>
      <c r="P17" s="46">
        <f>4*0.164</f>
        <v>0.65600000000000003</v>
      </c>
    </row>
    <row r="18" spans="1:16" s="46" customFormat="1" ht="16.5" customHeight="1" x14ac:dyDescent="0.25">
      <c r="A18" s="42"/>
      <c r="B18" s="42"/>
      <c r="C18" s="43" t="s">
        <v>36</v>
      </c>
      <c r="D18" s="43" t="s">
        <v>36</v>
      </c>
      <c r="E18" s="44" t="s">
        <v>39</v>
      </c>
      <c r="F18" s="118" t="s">
        <v>40</v>
      </c>
      <c r="G18" s="45">
        <v>3</v>
      </c>
      <c r="H18" s="110" t="s">
        <v>41</v>
      </c>
      <c r="I18" s="108"/>
      <c r="J18" s="104">
        <v>1</v>
      </c>
      <c r="K18" s="101">
        <v>1.19</v>
      </c>
      <c r="L18" s="46">
        <v>1</v>
      </c>
      <c r="M18" s="46" t="s">
        <v>171</v>
      </c>
      <c r="P18" s="46">
        <f>3*0.118</f>
        <v>0.35399999999999998</v>
      </c>
    </row>
    <row r="19" spans="1:16" s="46" customFormat="1" ht="16.5" customHeight="1" x14ac:dyDescent="0.25">
      <c r="A19" s="42"/>
      <c r="B19" s="42"/>
      <c r="C19" s="43" t="s">
        <v>36</v>
      </c>
      <c r="D19" s="43" t="s">
        <v>36</v>
      </c>
      <c r="E19" s="47" t="s">
        <v>42</v>
      </c>
      <c r="F19" s="118" t="s">
        <v>43</v>
      </c>
      <c r="G19" s="45">
        <v>1</v>
      </c>
      <c r="H19" s="113" t="s">
        <v>156</v>
      </c>
      <c r="I19" s="108"/>
      <c r="J19" s="104">
        <v>1</v>
      </c>
      <c r="K19" s="101">
        <v>1.24</v>
      </c>
      <c r="L19" s="46">
        <v>4</v>
      </c>
      <c r="M19" s="46" t="s">
        <v>170</v>
      </c>
      <c r="P19" s="46">
        <f>0.234</f>
        <v>0.23400000000000001</v>
      </c>
    </row>
    <row r="20" spans="1:16" s="46" customFormat="1" ht="16.5" customHeight="1" x14ac:dyDescent="0.3">
      <c r="A20" s="42"/>
      <c r="B20" s="42"/>
      <c r="C20" s="43" t="s">
        <v>44</v>
      </c>
      <c r="D20" s="43" t="s">
        <v>21</v>
      </c>
      <c r="E20" s="44" t="s">
        <v>45</v>
      </c>
      <c r="F20" s="118" t="s">
        <v>23</v>
      </c>
      <c r="G20" s="45">
        <v>1</v>
      </c>
      <c r="H20" s="123" t="s">
        <v>177</v>
      </c>
      <c r="I20" s="108"/>
      <c r="J20" s="104"/>
      <c r="K20" s="101"/>
    </row>
    <row r="21" spans="1:16" s="46" customFormat="1" ht="16.5" customHeight="1" x14ac:dyDescent="0.25">
      <c r="A21" s="42"/>
      <c r="B21" s="42"/>
      <c r="C21" s="43" t="s">
        <v>46</v>
      </c>
      <c r="D21" s="43" t="s">
        <v>47</v>
      </c>
      <c r="E21" s="47" t="s">
        <v>48</v>
      </c>
      <c r="F21" s="118" t="s">
        <v>49</v>
      </c>
      <c r="G21" s="45">
        <v>1</v>
      </c>
      <c r="H21" s="114"/>
      <c r="I21" s="115">
        <v>2215312</v>
      </c>
      <c r="J21" s="105">
        <v>1</v>
      </c>
      <c r="K21" s="101">
        <v>0.52</v>
      </c>
      <c r="L21" s="46">
        <v>0</v>
      </c>
      <c r="P21" s="46">
        <f>0.27</f>
        <v>0.27</v>
      </c>
    </row>
    <row r="22" spans="1:16" s="46" customFormat="1" ht="16.5" customHeight="1" x14ac:dyDescent="0.3">
      <c r="A22" s="42"/>
      <c r="B22" s="42"/>
      <c r="C22" s="43" t="s">
        <v>50</v>
      </c>
      <c r="D22" s="43" t="s">
        <v>50</v>
      </c>
      <c r="E22" s="44" t="s">
        <v>51</v>
      </c>
      <c r="F22" s="118" t="s">
        <v>52</v>
      </c>
      <c r="G22" s="45">
        <v>1</v>
      </c>
      <c r="H22" s="123" t="s">
        <v>53</v>
      </c>
      <c r="I22" s="108"/>
      <c r="J22" s="104"/>
      <c r="K22" s="101"/>
      <c r="P22" s="46">
        <f>3</f>
        <v>3</v>
      </c>
    </row>
    <row r="23" spans="1:16" s="46" customFormat="1" ht="16.5" customHeight="1" x14ac:dyDescent="0.25">
      <c r="A23" s="42"/>
      <c r="B23" s="42"/>
      <c r="C23" s="43" t="s">
        <v>54</v>
      </c>
      <c r="D23" s="43" t="s">
        <v>54</v>
      </c>
      <c r="E23" s="47" t="s">
        <v>55</v>
      </c>
      <c r="F23" s="118" t="s">
        <v>56</v>
      </c>
      <c r="G23" s="45">
        <v>1</v>
      </c>
      <c r="H23" s="110" t="s">
        <v>57</v>
      </c>
      <c r="I23" s="108"/>
      <c r="J23" s="104">
        <v>1</v>
      </c>
      <c r="K23" s="101">
        <v>4.51</v>
      </c>
      <c r="L23" s="46">
        <v>0</v>
      </c>
      <c r="M23" s="46" t="s">
        <v>173</v>
      </c>
      <c r="P23" s="46">
        <f>4.99</f>
        <v>4.99</v>
      </c>
    </row>
    <row r="24" spans="1:16" s="46" customFormat="1" ht="16.5" customHeight="1" x14ac:dyDescent="0.25">
      <c r="A24" s="42"/>
      <c r="B24" s="42"/>
      <c r="C24" s="43" t="s">
        <v>58</v>
      </c>
      <c r="D24" s="43" t="s">
        <v>59</v>
      </c>
      <c r="E24" s="44" t="s">
        <v>60</v>
      </c>
      <c r="F24" s="118" t="s">
        <v>61</v>
      </c>
      <c r="G24" s="45">
        <v>4</v>
      </c>
      <c r="H24" s="114"/>
      <c r="I24" s="115">
        <v>1056427</v>
      </c>
      <c r="J24" s="105">
        <v>1</v>
      </c>
      <c r="K24" s="101">
        <v>2.8</v>
      </c>
      <c r="L24" s="46">
        <v>24</v>
      </c>
      <c r="P24" s="46">
        <v>2.2400000000000002</v>
      </c>
    </row>
    <row r="25" spans="1:16" s="46" customFormat="1" ht="16.5" customHeight="1" x14ac:dyDescent="0.25">
      <c r="A25" s="42"/>
      <c r="B25" s="42"/>
      <c r="C25" s="43" t="s">
        <v>62</v>
      </c>
      <c r="D25" s="43" t="s">
        <v>63</v>
      </c>
      <c r="E25" s="47" t="s">
        <v>64</v>
      </c>
      <c r="F25" s="118" t="s">
        <v>65</v>
      </c>
      <c r="G25" s="45">
        <v>1</v>
      </c>
      <c r="H25" s="110" t="s">
        <v>66</v>
      </c>
      <c r="I25" s="108"/>
      <c r="J25" s="104">
        <v>1</v>
      </c>
      <c r="K25" s="101">
        <v>2.57</v>
      </c>
      <c r="L25" s="46">
        <v>4</v>
      </c>
      <c r="M25" s="46" t="s">
        <v>170</v>
      </c>
      <c r="P25" s="46">
        <f>0.308</f>
        <v>0.308</v>
      </c>
    </row>
    <row r="26" spans="1:16" s="46" customFormat="1" ht="16.5" customHeight="1" x14ac:dyDescent="0.25">
      <c r="A26" s="42"/>
      <c r="B26" s="42"/>
      <c r="C26" s="43" t="s">
        <v>62</v>
      </c>
      <c r="D26" s="43" t="s">
        <v>63</v>
      </c>
      <c r="E26" s="44" t="s">
        <v>67</v>
      </c>
      <c r="F26" s="118" t="s">
        <v>68</v>
      </c>
      <c r="G26" s="45">
        <v>4</v>
      </c>
      <c r="H26" s="110" t="s">
        <v>69</v>
      </c>
      <c r="I26" s="108"/>
      <c r="J26" s="104">
        <v>1</v>
      </c>
      <c r="K26" s="101">
        <v>0.9</v>
      </c>
      <c r="L26" s="46">
        <v>4</v>
      </c>
      <c r="M26" s="46" t="s">
        <v>170</v>
      </c>
      <c r="P26" s="46">
        <f>4*0.088</f>
        <v>0.35199999999999998</v>
      </c>
    </row>
    <row r="27" spans="1:16" s="46" customFormat="1" ht="16.5" customHeight="1" x14ac:dyDescent="0.25">
      <c r="A27" s="42"/>
      <c r="B27" s="42"/>
      <c r="C27" s="43" t="s">
        <v>62</v>
      </c>
      <c r="D27" s="43" t="s">
        <v>63</v>
      </c>
      <c r="E27" s="47" t="s">
        <v>70</v>
      </c>
      <c r="F27" s="118" t="s">
        <v>71</v>
      </c>
      <c r="G27" s="45">
        <v>1</v>
      </c>
      <c r="H27" s="110" t="s">
        <v>72</v>
      </c>
      <c r="I27" s="108"/>
      <c r="J27" s="104">
        <v>1</v>
      </c>
      <c r="K27" s="101">
        <v>0.56999999999999995</v>
      </c>
      <c r="L27" s="46">
        <v>4</v>
      </c>
      <c r="M27" s="46" t="s">
        <v>170</v>
      </c>
      <c r="P27" s="46">
        <f>0.088</f>
        <v>8.7999999999999995E-2</v>
      </c>
    </row>
    <row r="28" spans="1:16" s="46" customFormat="1" ht="16.5" customHeight="1" x14ac:dyDescent="0.25">
      <c r="A28" s="42"/>
      <c r="B28" s="42"/>
      <c r="C28" s="43" t="s">
        <v>73</v>
      </c>
      <c r="D28" s="43" t="s">
        <v>73</v>
      </c>
      <c r="E28" s="44" t="s">
        <v>74</v>
      </c>
      <c r="F28" s="118" t="s">
        <v>75</v>
      </c>
      <c r="G28" s="45">
        <v>2</v>
      </c>
      <c r="H28" s="110" t="s">
        <v>76</v>
      </c>
      <c r="I28" s="108"/>
      <c r="J28" s="104">
        <v>1</v>
      </c>
      <c r="K28" s="101">
        <v>4.2549999999999999</v>
      </c>
      <c r="L28" s="46">
        <v>0</v>
      </c>
      <c r="M28" s="46" t="s">
        <v>170</v>
      </c>
      <c r="P28" s="46">
        <f>2*3.705</f>
        <v>7.41</v>
      </c>
    </row>
    <row r="29" spans="1:16" s="46" customFormat="1" ht="16.5" customHeight="1" x14ac:dyDescent="0.25">
      <c r="A29" s="42"/>
      <c r="B29" s="42"/>
      <c r="C29" s="43" t="s">
        <v>77</v>
      </c>
      <c r="D29" s="43" t="s">
        <v>78</v>
      </c>
      <c r="E29" s="47" t="s">
        <v>79</v>
      </c>
      <c r="F29" s="118" t="s">
        <v>80</v>
      </c>
      <c r="G29" s="45">
        <v>1</v>
      </c>
      <c r="H29" s="110" t="s">
        <v>81</v>
      </c>
      <c r="I29" s="108"/>
      <c r="J29" s="104">
        <v>1</v>
      </c>
      <c r="K29" s="101">
        <v>3.47</v>
      </c>
      <c r="L29" s="46">
        <v>9</v>
      </c>
      <c r="M29" s="46" t="s">
        <v>170</v>
      </c>
      <c r="P29" s="46">
        <f>0.322</f>
        <v>0.32200000000000001</v>
      </c>
    </row>
    <row r="30" spans="1:16" s="46" customFormat="1" ht="16.5" customHeight="1" x14ac:dyDescent="0.25">
      <c r="A30" s="42"/>
      <c r="B30" s="42"/>
      <c r="C30" s="43" t="s">
        <v>82</v>
      </c>
      <c r="D30" s="43" t="s">
        <v>78</v>
      </c>
      <c r="E30" s="44" t="s">
        <v>83</v>
      </c>
      <c r="F30" s="118" t="s">
        <v>80</v>
      </c>
      <c r="G30" s="45">
        <v>1</v>
      </c>
      <c r="H30" s="121" t="s">
        <v>158</v>
      </c>
      <c r="I30" s="122" t="s">
        <v>159</v>
      </c>
      <c r="J30" s="98" t="s">
        <v>160</v>
      </c>
      <c r="K30" s="101"/>
      <c r="L30" s="46">
        <v>8</v>
      </c>
    </row>
    <row r="31" spans="1:16" s="46" customFormat="1" ht="16.5" customHeight="1" x14ac:dyDescent="0.25">
      <c r="A31" s="42"/>
      <c r="B31" s="42"/>
      <c r="C31" s="43" t="s">
        <v>84</v>
      </c>
      <c r="D31" s="43" t="s">
        <v>78</v>
      </c>
      <c r="E31" s="47" t="s">
        <v>85</v>
      </c>
      <c r="F31" s="118" t="s">
        <v>80</v>
      </c>
      <c r="G31" s="45">
        <v>1</v>
      </c>
      <c r="H31" s="121" t="s">
        <v>158</v>
      </c>
      <c r="I31" s="122" t="s">
        <v>159</v>
      </c>
      <c r="J31" s="98" t="s">
        <v>160</v>
      </c>
      <c r="K31" s="101"/>
      <c r="L31" s="46">
        <v>7</v>
      </c>
    </row>
    <row r="32" spans="1:16" s="46" customFormat="1" ht="16.5" customHeight="1" x14ac:dyDescent="0.3">
      <c r="A32" s="42"/>
      <c r="B32" s="42"/>
      <c r="C32" s="43" t="s">
        <v>86</v>
      </c>
      <c r="D32" s="43" t="s">
        <v>87</v>
      </c>
      <c r="E32" s="44" t="s">
        <v>88</v>
      </c>
      <c r="F32" s="118" t="s">
        <v>89</v>
      </c>
      <c r="G32" s="45">
        <v>1</v>
      </c>
      <c r="H32" s="123" t="s">
        <v>90</v>
      </c>
      <c r="I32" s="122"/>
      <c r="J32" s="104"/>
      <c r="K32" s="101"/>
      <c r="L32" s="46">
        <v>18</v>
      </c>
    </row>
    <row r="33" spans="1:16" s="46" customFormat="1" ht="16.5" customHeight="1" x14ac:dyDescent="0.25">
      <c r="A33" s="42"/>
      <c r="B33" s="42"/>
      <c r="C33" s="43" t="s">
        <v>91</v>
      </c>
      <c r="D33" s="43" t="s">
        <v>91</v>
      </c>
      <c r="E33" s="47" t="s">
        <v>92</v>
      </c>
      <c r="F33" s="118" t="s">
        <v>93</v>
      </c>
      <c r="G33" s="45">
        <v>1</v>
      </c>
      <c r="H33" s="110" t="s">
        <v>94</v>
      </c>
      <c r="I33" s="108"/>
      <c r="J33" s="104">
        <v>1</v>
      </c>
      <c r="K33" s="101">
        <v>24.81</v>
      </c>
      <c r="L33" s="46">
        <v>0</v>
      </c>
      <c r="M33" s="46" t="s">
        <v>170</v>
      </c>
      <c r="P33" s="46">
        <f>24.54</f>
        <v>24.54</v>
      </c>
    </row>
    <row r="34" spans="1:16" s="46" customFormat="1" ht="16.5" customHeight="1" x14ac:dyDescent="0.25">
      <c r="A34" s="42"/>
      <c r="B34" s="42"/>
      <c r="C34" s="43" t="s">
        <v>95</v>
      </c>
      <c r="D34" s="43" t="s">
        <v>95</v>
      </c>
      <c r="E34" s="44" t="s">
        <v>96</v>
      </c>
      <c r="F34" s="118" t="s">
        <v>97</v>
      </c>
      <c r="G34" s="45">
        <v>1</v>
      </c>
      <c r="H34" s="110" t="s">
        <v>98</v>
      </c>
      <c r="I34" s="108"/>
      <c r="J34" s="104">
        <v>1</v>
      </c>
      <c r="K34" s="101">
        <v>0.3</v>
      </c>
      <c r="L34" s="46">
        <v>9</v>
      </c>
      <c r="M34" s="46" t="s">
        <v>170</v>
      </c>
      <c r="P34" s="46">
        <f>0.028</f>
        <v>2.8000000000000001E-2</v>
      </c>
    </row>
    <row r="35" spans="1:16" s="46" customFormat="1" ht="16.5" customHeight="1" x14ac:dyDescent="0.3">
      <c r="A35" s="42"/>
      <c r="B35" s="42"/>
      <c r="C35" s="43" t="s">
        <v>95</v>
      </c>
      <c r="D35" s="43" t="s">
        <v>95</v>
      </c>
      <c r="E35" s="47" t="s">
        <v>99</v>
      </c>
      <c r="F35" s="118" t="s">
        <v>100</v>
      </c>
      <c r="G35" s="45">
        <v>9</v>
      </c>
      <c r="H35" s="114" t="s">
        <v>101</v>
      </c>
      <c r="I35" s="108"/>
      <c r="J35" s="104"/>
      <c r="K35" s="101"/>
    </row>
    <row r="36" spans="1:16" s="46" customFormat="1" ht="16.5" customHeight="1" x14ac:dyDescent="0.3">
      <c r="A36" s="42"/>
      <c r="B36" s="42"/>
      <c r="C36" s="43" t="s">
        <v>95</v>
      </c>
      <c r="D36" s="43" t="s">
        <v>95</v>
      </c>
      <c r="E36" s="44" t="s">
        <v>102</v>
      </c>
      <c r="F36" s="118" t="s">
        <v>103</v>
      </c>
      <c r="G36" s="45">
        <v>1</v>
      </c>
      <c r="H36" s="114" t="s">
        <v>101</v>
      </c>
      <c r="I36" s="108"/>
      <c r="J36" s="104"/>
      <c r="K36" s="101"/>
    </row>
    <row r="37" spans="1:16" s="46" customFormat="1" ht="16.5" customHeight="1" x14ac:dyDescent="0.3">
      <c r="A37" s="42"/>
      <c r="B37" s="42"/>
      <c r="C37" s="43" t="s">
        <v>95</v>
      </c>
      <c r="D37" s="43" t="s">
        <v>95</v>
      </c>
      <c r="E37" s="47" t="s">
        <v>104</v>
      </c>
      <c r="F37" s="118" t="s">
        <v>105</v>
      </c>
      <c r="G37" s="45">
        <v>1</v>
      </c>
      <c r="H37" s="114" t="s">
        <v>101</v>
      </c>
      <c r="I37" s="108"/>
      <c r="J37" s="104"/>
      <c r="K37" s="101"/>
    </row>
    <row r="38" spans="1:16" s="46" customFormat="1" ht="16.5" customHeight="1" x14ac:dyDescent="0.25">
      <c r="A38" s="42"/>
      <c r="B38" s="42"/>
      <c r="C38" s="43" t="s">
        <v>95</v>
      </c>
      <c r="D38" s="43" t="s">
        <v>95</v>
      </c>
      <c r="E38" s="44" t="s">
        <v>106</v>
      </c>
      <c r="F38" s="118" t="s">
        <v>107</v>
      </c>
      <c r="G38" s="45">
        <v>2</v>
      </c>
      <c r="H38" s="110" t="s">
        <v>108</v>
      </c>
      <c r="I38" s="108"/>
      <c r="J38" s="104">
        <v>1</v>
      </c>
      <c r="K38" s="101">
        <v>1.79</v>
      </c>
      <c r="L38" s="46">
        <v>8</v>
      </c>
      <c r="M38" s="46" t="s">
        <v>170</v>
      </c>
      <c r="P38" s="46">
        <f>2*0.158</f>
        <v>0.316</v>
      </c>
    </row>
    <row r="39" spans="1:16" s="46" customFormat="1" ht="16.5" customHeight="1" x14ac:dyDescent="0.3">
      <c r="A39" s="42"/>
      <c r="B39" s="42"/>
      <c r="C39" s="43" t="s">
        <v>95</v>
      </c>
      <c r="D39" s="43" t="s">
        <v>95</v>
      </c>
      <c r="E39" s="47" t="s">
        <v>109</v>
      </c>
      <c r="F39" s="118" t="s">
        <v>110</v>
      </c>
      <c r="G39" s="45">
        <v>5</v>
      </c>
      <c r="H39" s="114" t="s">
        <v>101</v>
      </c>
      <c r="I39" s="108"/>
      <c r="J39" s="104"/>
      <c r="K39" s="101"/>
    </row>
    <row r="40" spans="1:16" s="46" customFormat="1" ht="16.5" customHeight="1" x14ac:dyDescent="0.25">
      <c r="A40" s="42"/>
      <c r="B40" s="42"/>
      <c r="C40" s="43" t="s">
        <v>95</v>
      </c>
      <c r="D40" s="43" t="s">
        <v>95</v>
      </c>
      <c r="E40" s="44" t="s">
        <v>111</v>
      </c>
      <c r="F40" s="118" t="s">
        <v>112</v>
      </c>
      <c r="G40" s="45">
        <v>2</v>
      </c>
      <c r="H40" s="110" t="s">
        <v>113</v>
      </c>
      <c r="I40" s="108"/>
      <c r="J40" s="104">
        <v>1</v>
      </c>
      <c r="K40" s="101">
        <v>1.35</v>
      </c>
      <c r="L40" s="46">
        <v>8</v>
      </c>
      <c r="M40" s="46" t="s">
        <v>170</v>
      </c>
      <c r="P40" s="46">
        <f>2*0.124</f>
        <v>0.248</v>
      </c>
    </row>
    <row r="41" spans="1:16" s="46" customFormat="1" ht="16.5" customHeight="1" x14ac:dyDescent="0.25">
      <c r="A41" s="42"/>
      <c r="B41" s="42"/>
      <c r="C41" s="43" t="s">
        <v>95</v>
      </c>
      <c r="D41" s="43" t="s">
        <v>95</v>
      </c>
      <c r="E41" s="47" t="s">
        <v>114</v>
      </c>
      <c r="F41" s="118" t="s">
        <v>115</v>
      </c>
      <c r="G41" s="45">
        <v>1</v>
      </c>
      <c r="H41" s="110" t="s">
        <v>116</v>
      </c>
      <c r="I41" s="108"/>
      <c r="J41" s="104">
        <v>1</v>
      </c>
      <c r="K41" s="101">
        <v>0.75</v>
      </c>
      <c r="L41" s="46">
        <v>9</v>
      </c>
      <c r="M41" s="46" t="s">
        <v>170</v>
      </c>
      <c r="P41" s="46">
        <f>0.022</f>
        <v>2.1999999999999999E-2</v>
      </c>
    </row>
    <row r="42" spans="1:16" s="46" customFormat="1" ht="16.5" customHeight="1" x14ac:dyDescent="0.25">
      <c r="A42" s="42"/>
      <c r="B42" s="42"/>
      <c r="C42" s="43" t="s">
        <v>95</v>
      </c>
      <c r="D42" s="43" t="s">
        <v>95</v>
      </c>
      <c r="E42" s="44" t="s">
        <v>117</v>
      </c>
      <c r="F42" s="118" t="s">
        <v>118</v>
      </c>
      <c r="G42" s="45">
        <v>4</v>
      </c>
      <c r="H42" s="110" t="s">
        <v>101</v>
      </c>
      <c r="I42" s="108"/>
      <c r="J42" s="104"/>
      <c r="K42" s="101"/>
    </row>
    <row r="43" spans="1:16" s="46" customFormat="1" ht="16.5" customHeight="1" x14ac:dyDescent="0.25">
      <c r="A43" s="42"/>
      <c r="B43" s="42"/>
      <c r="C43" s="43" t="s">
        <v>95</v>
      </c>
      <c r="D43" s="43" t="s">
        <v>95</v>
      </c>
      <c r="E43" s="47" t="s">
        <v>119</v>
      </c>
      <c r="F43" s="118" t="s">
        <v>120</v>
      </c>
      <c r="G43" s="45">
        <v>1</v>
      </c>
      <c r="H43" s="110" t="s">
        <v>121</v>
      </c>
      <c r="I43" s="108"/>
      <c r="J43" s="104">
        <v>1</v>
      </c>
      <c r="K43" s="101">
        <v>2.73</v>
      </c>
      <c r="L43" s="46">
        <v>4</v>
      </c>
      <c r="M43" s="46" t="s">
        <v>170</v>
      </c>
      <c r="P43" s="46">
        <f>0.49</f>
        <v>0.49</v>
      </c>
    </row>
    <row r="44" spans="1:16" s="46" customFormat="1" ht="16.5" customHeight="1" x14ac:dyDescent="0.3">
      <c r="A44" s="42"/>
      <c r="B44" s="42"/>
      <c r="C44" s="43" t="s">
        <v>122</v>
      </c>
      <c r="D44" s="43" t="s">
        <v>123</v>
      </c>
      <c r="E44" s="44" t="s">
        <v>124</v>
      </c>
      <c r="F44" s="118" t="s">
        <v>125</v>
      </c>
      <c r="G44" s="45">
        <v>1</v>
      </c>
      <c r="H44" s="114" t="s">
        <v>101</v>
      </c>
      <c r="I44" s="108"/>
      <c r="J44" s="104"/>
      <c r="K44" s="101"/>
    </row>
    <row r="45" spans="1:16" s="46" customFormat="1" ht="16.5" customHeight="1" x14ac:dyDescent="0.25">
      <c r="A45" s="42"/>
      <c r="B45" s="42"/>
      <c r="C45" s="43" t="s">
        <v>126</v>
      </c>
      <c r="D45" s="43" t="s">
        <v>59</v>
      </c>
      <c r="E45" s="47" t="s">
        <v>127</v>
      </c>
      <c r="F45" s="118" t="s">
        <v>61</v>
      </c>
      <c r="G45" s="45">
        <v>4</v>
      </c>
      <c r="H45" s="110" t="s">
        <v>128</v>
      </c>
      <c r="I45" s="108"/>
      <c r="J45" s="104">
        <v>1</v>
      </c>
      <c r="K45" s="101">
        <v>2.61</v>
      </c>
      <c r="L45" s="46">
        <v>6</v>
      </c>
      <c r="M45" s="46" t="s">
        <v>170</v>
      </c>
      <c r="P45" s="46">
        <f>4*0.24</f>
        <v>0.96</v>
      </c>
    </row>
    <row r="46" spans="1:16" s="46" customFormat="1" ht="16.5" customHeight="1" x14ac:dyDescent="0.25">
      <c r="A46" s="42"/>
      <c r="B46" s="42"/>
      <c r="C46" s="43" t="s">
        <v>129</v>
      </c>
      <c r="D46" s="43" t="s">
        <v>129</v>
      </c>
      <c r="E46" s="44" t="s">
        <v>130</v>
      </c>
      <c r="F46" s="118" t="s">
        <v>131</v>
      </c>
      <c r="G46" s="45">
        <v>1</v>
      </c>
      <c r="H46" s="110" t="s">
        <v>132</v>
      </c>
      <c r="I46" s="108"/>
      <c r="J46" s="104">
        <v>1</v>
      </c>
      <c r="K46" s="101">
        <v>8.2899999999999991</v>
      </c>
      <c r="L46" s="46">
        <v>9</v>
      </c>
      <c r="M46" s="46" t="s">
        <v>170</v>
      </c>
      <c r="P46" s="46">
        <f>0.825</f>
        <v>0.82499999999999996</v>
      </c>
    </row>
    <row r="47" spans="1:16" s="46" customFormat="1" ht="16.5" customHeight="1" x14ac:dyDescent="0.3">
      <c r="A47" s="42"/>
      <c r="B47" s="42"/>
      <c r="C47" s="43" t="s">
        <v>133</v>
      </c>
      <c r="D47" s="43" t="s">
        <v>59</v>
      </c>
      <c r="E47" s="47" t="s">
        <v>134</v>
      </c>
      <c r="F47" s="118" t="s">
        <v>61</v>
      </c>
      <c r="G47" s="45">
        <v>1</v>
      </c>
      <c r="H47" s="123" t="s">
        <v>90</v>
      </c>
      <c r="I47" s="108"/>
      <c r="J47" s="104"/>
      <c r="K47" s="101"/>
      <c r="L47" s="46">
        <v>15</v>
      </c>
    </row>
    <row r="48" spans="1:16" s="46" customFormat="1" ht="16.5" customHeight="1" x14ac:dyDescent="0.3">
      <c r="A48" s="42"/>
      <c r="B48" s="48"/>
      <c r="C48" s="49"/>
      <c r="D48" s="49"/>
      <c r="E48" s="50"/>
      <c r="F48" s="119"/>
      <c r="G48" s="45"/>
      <c r="H48" s="114"/>
      <c r="I48" s="108"/>
      <c r="J48" s="104"/>
      <c r="K48" s="101"/>
    </row>
    <row r="49" spans="1:16" s="46" customFormat="1" ht="16.5" customHeight="1" x14ac:dyDescent="0.25">
      <c r="A49" s="42"/>
      <c r="B49" s="48"/>
      <c r="C49" s="49"/>
      <c r="D49" s="49"/>
      <c r="E49" s="51"/>
      <c r="F49" s="119" t="s">
        <v>135</v>
      </c>
      <c r="G49" s="45">
        <v>4</v>
      </c>
      <c r="H49" s="110" t="s">
        <v>136</v>
      </c>
      <c r="I49" s="108"/>
      <c r="J49" s="104">
        <v>1</v>
      </c>
      <c r="K49" s="101">
        <v>1.1100000000000001</v>
      </c>
      <c r="L49" s="46">
        <v>1</v>
      </c>
      <c r="M49" s="46" t="s">
        <v>170</v>
      </c>
      <c r="P49" s="46">
        <f>4*0.202</f>
        <v>0.80800000000000005</v>
      </c>
    </row>
    <row r="50" spans="1:16" s="46" customFormat="1" ht="16.5" customHeight="1" x14ac:dyDescent="0.25">
      <c r="A50" s="42"/>
      <c r="B50" s="48"/>
      <c r="C50" s="49"/>
      <c r="D50" s="49"/>
      <c r="E50" s="51"/>
      <c r="F50" s="119" t="s">
        <v>161</v>
      </c>
      <c r="G50" s="45">
        <v>4</v>
      </c>
      <c r="H50" s="113" t="s">
        <v>150</v>
      </c>
      <c r="I50" s="108"/>
      <c r="J50" s="104">
        <v>1</v>
      </c>
      <c r="K50" s="101">
        <v>0.95</v>
      </c>
      <c r="L50" s="46">
        <v>1</v>
      </c>
      <c r="M50" s="46" t="s">
        <v>170</v>
      </c>
      <c r="P50" s="46">
        <f>4*0.184</f>
        <v>0.73599999999999999</v>
      </c>
    </row>
    <row r="51" spans="1:16" s="46" customFormat="1" ht="16.5" customHeight="1" x14ac:dyDescent="0.25">
      <c r="A51" s="42"/>
      <c r="B51" s="48"/>
      <c r="C51" s="49"/>
      <c r="D51" s="49"/>
      <c r="E51" s="51"/>
      <c r="F51" s="119" t="s">
        <v>137</v>
      </c>
      <c r="G51" s="45">
        <v>4</v>
      </c>
      <c r="H51" s="110" t="s">
        <v>138</v>
      </c>
      <c r="I51" s="108"/>
      <c r="J51" s="104">
        <v>1</v>
      </c>
      <c r="K51" s="101">
        <v>1.3</v>
      </c>
      <c r="L51" s="46">
        <v>1</v>
      </c>
      <c r="M51" s="46" t="s">
        <v>170</v>
      </c>
      <c r="P51" s="46">
        <f>4*0.234</f>
        <v>0.93600000000000005</v>
      </c>
    </row>
    <row r="52" spans="1:16" s="46" customFormat="1" ht="16.5" customHeight="1" x14ac:dyDescent="0.25">
      <c r="A52" s="42"/>
      <c r="B52" s="48"/>
      <c r="C52" s="49"/>
      <c r="D52" s="49"/>
      <c r="E52" s="51"/>
      <c r="F52" s="119" t="s">
        <v>139</v>
      </c>
      <c r="G52" s="45">
        <v>1</v>
      </c>
      <c r="H52" s="114"/>
      <c r="I52" s="115">
        <v>2217672</v>
      </c>
      <c r="J52" s="105">
        <v>1</v>
      </c>
      <c r="K52" s="101">
        <v>1.72</v>
      </c>
      <c r="L52" s="46">
        <v>0</v>
      </c>
    </row>
    <row r="53" spans="1:16" s="46" customFormat="1" ht="16.5" customHeight="1" x14ac:dyDescent="0.25">
      <c r="A53" s="42"/>
      <c r="B53" s="48"/>
      <c r="C53" s="49"/>
      <c r="D53" s="49"/>
      <c r="E53" s="51"/>
      <c r="F53" s="120" t="s">
        <v>148</v>
      </c>
      <c r="G53" s="45"/>
      <c r="H53" s="110" t="s">
        <v>140</v>
      </c>
      <c r="I53" s="108"/>
      <c r="J53" s="104">
        <v>1</v>
      </c>
      <c r="K53" s="101">
        <v>7.1</v>
      </c>
      <c r="L53" s="46" t="s">
        <v>162</v>
      </c>
      <c r="M53" s="46" t="s">
        <v>170</v>
      </c>
      <c r="P53" s="46">
        <f>20*0.064</f>
        <v>1.28</v>
      </c>
    </row>
    <row r="54" spans="1:16" s="46" customFormat="1" ht="16.5" customHeight="1" x14ac:dyDescent="0.25">
      <c r="A54" s="42"/>
      <c r="B54" s="48"/>
      <c r="C54" s="49"/>
      <c r="D54" s="49"/>
      <c r="E54" s="51"/>
      <c r="F54" s="116" t="s">
        <v>141</v>
      </c>
      <c r="G54" s="45">
        <v>4</v>
      </c>
      <c r="H54" s="110" t="s">
        <v>142</v>
      </c>
      <c r="I54" s="108"/>
      <c r="J54" s="104">
        <v>1</v>
      </c>
      <c r="K54" s="101">
        <v>3.24</v>
      </c>
      <c r="L54" s="46">
        <v>6</v>
      </c>
      <c r="M54" s="46" t="s">
        <v>170</v>
      </c>
      <c r="P54" s="46">
        <f>4*0.159</f>
        <v>0.63600000000000001</v>
      </c>
    </row>
    <row r="55" spans="1:16" s="46" customFormat="1" ht="16.5" customHeight="1" x14ac:dyDescent="0.25">
      <c r="A55" s="42"/>
      <c r="B55" s="48"/>
      <c r="C55" s="49"/>
      <c r="D55" s="49"/>
      <c r="E55" s="51"/>
      <c r="F55" s="116" t="s">
        <v>143</v>
      </c>
      <c r="G55" s="45">
        <v>4</v>
      </c>
      <c r="H55" s="110" t="s">
        <v>144</v>
      </c>
      <c r="I55" s="108"/>
      <c r="J55" s="104">
        <v>4</v>
      </c>
      <c r="K55" s="101">
        <v>6.08</v>
      </c>
      <c r="L55" s="46">
        <v>0</v>
      </c>
      <c r="M55" s="46" t="s">
        <v>170</v>
      </c>
      <c r="P55" s="46">
        <f>4*1.14</f>
        <v>4.5599999999999996</v>
      </c>
    </row>
    <row r="56" spans="1:16" s="46" customFormat="1" ht="16.5" customHeight="1" x14ac:dyDescent="0.25">
      <c r="A56" s="42"/>
      <c r="B56" s="48"/>
      <c r="C56" s="49"/>
      <c r="D56" s="49"/>
      <c r="E56" s="51"/>
      <c r="F56" s="104" t="s">
        <v>165</v>
      </c>
      <c r="G56" s="52">
        <v>2</v>
      </c>
      <c r="H56" s="116" t="s">
        <v>166</v>
      </c>
      <c r="I56" s="117"/>
      <c r="J56" s="106">
        <v>2</v>
      </c>
      <c r="K56" s="101">
        <v>24.32</v>
      </c>
      <c r="L56" s="46">
        <v>0</v>
      </c>
      <c r="M56" s="46" t="s">
        <v>170</v>
      </c>
      <c r="P56" s="46">
        <f>2*10.34</f>
        <v>20.68</v>
      </c>
    </row>
    <row r="57" spans="1:16" s="46" customFormat="1" ht="16.5" customHeight="1" x14ac:dyDescent="0.3">
      <c r="A57" s="42"/>
      <c r="B57" s="48"/>
      <c r="C57" s="49"/>
      <c r="D57" s="49"/>
      <c r="E57" s="51"/>
      <c r="F57" s="106" t="s">
        <v>167</v>
      </c>
      <c r="G57" s="52">
        <v>1</v>
      </c>
      <c r="H57" s="106" t="s">
        <v>168</v>
      </c>
      <c r="I57" s="117"/>
      <c r="J57" s="106">
        <v>1</v>
      </c>
      <c r="K57" s="101">
        <v>17.350000000000001</v>
      </c>
      <c r="L57" s="46">
        <v>0</v>
      </c>
      <c r="M57" s="46" t="s">
        <v>170</v>
      </c>
      <c r="P57" s="46">
        <f>15.92</f>
        <v>15.92</v>
      </c>
    </row>
    <row r="58" spans="1:16" s="46" customFormat="1" ht="16.5" customHeight="1" x14ac:dyDescent="0.3">
      <c r="A58" s="42"/>
      <c r="B58" s="48"/>
      <c r="C58" s="49"/>
      <c r="D58" s="49"/>
      <c r="E58" s="51"/>
      <c r="G58" s="52"/>
      <c r="I58" s="101"/>
      <c r="K58" s="101"/>
    </row>
    <row r="59" spans="1:16" s="46" customFormat="1" ht="16.5" customHeight="1" x14ac:dyDescent="0.3">
      <c r="A59" s="42"/>
      <c r="B59" s="53"/>
      <c r="C59" s="54"/>
      <c r="D59" s="54"/>
      <c r="E59" s="55"/>
      <c r="F59" s="56"/>
      <c r="G59" s="52"/>
      <c r="I59" s="101"/>
      <c r="K59" s="101"/>
    </row>
    <row r="60" spans="1:16" x14ac:dyDescent="0.3">
      <c r="A60" s="57"/>
      <c r="B60" s="58"/>
      <c r="C60" s="59"/>
      <c r="D60" s="59"/>
      <c r="E60" s="60"/>
      <c r="F60" s="61"/>
      <c r="G60" s="62">
        <f>SUM(G12:G59)</f>
        <v>108</v>
      </c>
      <c r="K60" s="99">
        <f>SUM(K12:K57)</f>
        <v>142.19499999999999</v>
      </c>
      <c r="L60" s="8" t="s">
        <v>163</v>
      </c>
      <c r="P60" s="8">
        <f>SUM(P12:P57)</f>
        <v>96.228999999999999</v>
      </c>
    </row>
    <row r="61" spans="1:16" customFormat="1" ht="13.65" customHeight="1" x14ac:dyDescent="0.3">
      <c r="A61" s="63" t="s">
        <v>145</v>
      </c>
      <c r="B61" s="64"/>
      <c r="C61" s="65" t="s">
        <v>146</v>
      </c>
      <c r="D61" s="65"/>
      <c r="E61" s="66"/>
      <c r="F61" s="64"/>
      <c r="G61" s="67"/>
      <c r="H61" s="68" t="s">
        <v>147</v>
      </c>
      <c r="I61" s="102"/>
      <c r="K61" s="102"/>
    </row>
    <row r="62" spans="1:16" customFormat="1" ht="12.9" customHeight="1" x14ac:dyDescent="0.3">
      <c r="A62" s="69"/>
      <c r="B62" s="70"/>
      <c r="C62" s="71"/>
      <c r="D62" s="72"/>
      <c r="E62" s="73"/>
      <c r="F62" s="74"/>
      <c r="G62" s="75"/>
      <c r="H62" s="76"/>
      <c r="I62" s="102"/>
      <c r="K62" s="102"/>
    </row>
    <row r="63" spans="1:16" customFormat="1" ht="12.9" customHeight="1" x14ac:dyDescent="0.3">
      <c r="A63" s="77"/>
      <c r="B63" s="68"/>
      <c r="C63" s="78"/>
      <c r="D63" s="66"/>
      <c r="E63" s="79"/>
      <c r="F63" s="80"/>
      <c r="G63" s="67"/>
      <c r="H63" s="76"/>
      <c r="I63" s="102"/>
      <c r="K63" s="102"/>
    </row>
    <row r="64" spans="1:16" customFormat="1" ht="12.9" customHeight="1" x14ac:dyDescent="0.3">
      <c r="A64" s="77"/>
      <c r="B64" s="68"/>
      <c r="C64" s="78"/>
      <c r="D64" s="66"/>
      <c r="E64" s="79"/>
      <c r="F64" s="80"/>
      <c r="G64" s="67"/>
      <c r="H64" s="76"/>
      <c r="I64" s="102"/>
      <c r="K64" s="102"/>
    </row>
    <row r="65" spans="1:11" customFormat="1" ht="12.9" customHeight="1" x14ac:dyDescent="0.3">
      <c r="A65" s="77"/>
      <c r="B65" s="68"/>
      <c r="C65" s="78"/>
      <c r="D65" s="66"/>
      <c r="E65" s="79"/>
      <c r="F65" s="80"/>
      <c r="G65" s="67"/>
      <c r="H65" s="76"/>
      <c r="I65" s="102"/>
      <c r="K65" s="102"/>
    </row>
    <row r="66" spans="1:11" customFormat="1" ht="9.75" customHeight="1" x14ac:dyDescent="0.3">
      <c r="A66" s="81"/>
      <c r="B66" s="82"/>
      <c r="C66" s="83"/>
      <c r="D66" s="84"/>
      <c r="E66" s="85"/>
      <c r="F66" s="86"/>
      <c r="G66" s="87"/>
      <c r="H66" s="76"/>
      <c r="I66" s="102"/>
      <c r="K66" s="102"/>
    </row>
    <row r="67" spans="1:11" customFormat="1" ht="12.9" customHeight="1" x14ac:dyDescent="0.3">
      <c r="A67" s="81"/>
      <c r="B67" s="82"/>
      <c r="C67" s="84"/>
      <c r="D67" s="84"/>
      <c r="E67" s="84"/>
      <c r="F67" s="82"/>
      <c r="G67" s="87"/>
      <c r="H67" s="76"/>
      <c r="I67" s="102"/>
      <c r="K67" s="102"/>
    </row>
    <row r="68" spans="1:11" customFormat="1" ht="12.9" customHeight="1" x14ac:dyDescent="0.3">
      <c r="A68" s="88"/>
      <c r="B68" s="89"/>
      <c r="C68" s="90"/>
      <c r="D68" s="90"/>
      <c r="E68" s="90"/>
      <c r="F68" s="89"/>
      <c r="G68" s="91"/>
      <c r="H68" s="76"/>
      <c r="I68" s="102"/>
      <c r="K68" s="102"/>
    </row>
    <row r="69" spans="1:11" customFormat="1" ht="12.9" customHeight="1" x14ac:dyDescent="0.3">
      <c r="A69" s="92"/>
      <c r="B69" s="93"/>
      <c r="C69" s="94"/>
      <c r="D69" s="94"/>
      <c r="E69" s="94"/>
      <c r="F69" s="95"/>
      <c r="G69" s="96"/>
      <c r="H69" s="76"/>
      <c r="I69" s="102"/>
      <c r="K69" s="10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Tchika</cp:lastModifiedBy>
  <dcterms:created xsi:type="dcterms:W3CDTF">2016-11-08T11:19:43Z</dcterms:created>
  <dcterms:modified xsi:type="dcterms:W3CDTF">2017-03-24T11:58:18Z</dcterms:modified>
</cp:coreProperties>
</file>