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6"/>
  <workbookPr hidePivotFieldList="1"/>
  <mc:AlternateContent xmlns:mc="http://schemas.openxmlformats.org/markup-compatibility/2006">
    <mc:Choice Requires="x15">
      <x15ac:absPath xmlns:x15ac="http://schemas.microsoft.com/office/spreadsheetml/2010/11/ac" url="C:\Data Analytics Projects\"/>
    </mc:Choice>
  </mc:AlternateContent>
  <xr:revisionPtr revIDLastSave="180" documentId="13_ncr:1_{3FED18AE-A117-478D-B5C4-58AC05283EA6}" xr6:coauthVersionLast="47" xr6:coauthVersionMax="47" xr10:uidLastSave="{C4AFCF15-4760-4FAA-8997-A328B15640C4}"/>
  <bookViews>
    <workbookView xWindow="-120" yWindow="-120" windowWidth="20730" windowHeight="11160" xr2:uid="{00000000-000D-0000-FFFF-FFFF00000000}"/>
  </bookViews>
  <sheets>
    <sheet name="Pivots" sheetId="6" r:id="rId1"/>
    <sheet name="Summary" sheetId="1" r:id="rId2"/>
    <sheet name="Raw-Data" sheetId="4" r:id="rId3"/>
    <sheet name="Zone-Charges" sheetId="5" r:id="rId4"/>
  </sheets>
  <definedNames>
    <definedName name="_xlnm._FilterDatabase" localSheetId="2" hidden="1">'Raw-Data'!$A$1:$AD$401</definedName>
  </definedNames>
  <calcPr calcId="191028"/>
  <pivotCaches>
    <pivotCache cacheId="17191" r:id="rId5"/>
    <pivotCache cacheId="17248" r:id="rId6"/>
    <pivotCache cacheId="1735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4" l="1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2" i="4"/>
  <c r="R2" i="4"/>
  <c r="W10" i="4" a="1"/>
  <c r="W10" i="4" s="1"/>
  <c r="W3" i="4" a="1"/>
  <c r="W3" i="4" s="1"/>
  <c r="W4" i="4" a="1"/>
  <c r="W4" i="4" s="1"/>
  <c r="W5" i="4" a="1"/>
  <c r="W5" i="4" s="1"/>
  <c r="W6" i="4" a="1"/>
  <c r="W6" i="4" s="1"/>
  <c r="W7" i="4" a="1"/>
  <c r="W7" i="4" s="1"/>
  <c r="W8" i="4" a="1"/>
  <c r="W8" i="4" s="1"/>
  <c r="W9" i="4" a="1"/>
  <c r="W9" i="4" s="1"/>
  <c r="W11" i="4" a="1"/>
  <c r="W11" i="4" s="1"/>
  <c r="W12" i="4" a="1"/>
  <c r="W12" i="4" s="1"/>
  <c r="W13" i="4" a="1"/>
  <c r="W13" i="4" s="1"/>
  <c r="W14" i="4" a="1"/>
  <c r="W14" i="4" s="1"/>
  <c r="W15" i="4" a="1"/>
  <c r="W15" i="4" s="1"/>
  <c r="W16" i="4" a="1"/>
  <c r="W16" i="4" s="1"/>
  <c r="W17" i="4" a="1"/>
  <c r="W17" i="4" s="1"/>
  <c r="W18" i="4" a="1"/>
  <c r="W18" i="4" s="1"/>
  <c r="W19" i="4" a="1"/>
  <c r="W19" i="4" s="1"/>
  <c r="W20" i="4" a="1"/>
  <c r="W20" i="4" s="1"/>
  <c r="W21" i="4" a="1"/>
  <c r="W21" i="4" s="1"/>
  <c r="W22" i="4" a="1"/>
  <c r="W22" i="4" s="1"/>
  <c r="W23" i="4" a="1"/>
  <c r="W23" i="4" s="1"/>
  <c r="W24" i="4" a="1"/>
  <c r="W24" i="4" s="1"/>
  <c r="W25" i="4" a="1"/>
  <c r="W25" i="4" s="1"/>
  <c r="W26" i="4" a="1"/>
  <c r="W26" i="4" s="1"/>
  <c r="W27" i="4" a="1"/>
  <c r="W27" i="4" s="1"/>
  <c r="W28" i="4" a="1"/>
  <c r="W28" i="4" s="1"/>
  <c r="W29" i="4" a="1"/>
  <c r="W29" i="4" s="1"/>
  <c r="W30" i="4" a="1"/>
  <c r="W30" i="4" s="1"/>
  <c r="W31" i="4" a="1"/>
  <c r="W31" i="4" s="1"/>
  <c r="W32" i="4" a="1"/>
  <c r="W32" i="4" s="1"/>
  <c r="W33" i="4" a="1"/>
  <c r="W33" i="4" s="1"/>
  <c r="W34" i="4" a="1"/>
  <c r="W34" i="4" s="1"/>
  <c r="W35" i="4" a="1"/>
  <c r="W35" i="4" s="1"/>
  <c r="W36" i="4" a="1"/>
  <c r="W36" i="4" s="1"/>
  <c r="W37" i="4" a="1"/>
  <c r="W37" i="4" s="1"/>
  <c r="W38" i="4" a="1"/>
  <c r="W38" i="4" s="1"/>
  <c r="W39" i="4" a="1"/>
  <c r="W39" i="4" s="1"/>
  <c r="W40" i="4" a="1"/>
  <c r="W40" i="4" s="1"/>
  <c r="W41" i="4" a="1"/>
  <c r="W41" i="4" s="1"/>
  <c r="W42" i="4" a="1"/>
  <c r="W42" i="4" s="1"/>
  <c r="W43" i="4" a="1"/>
  <c r="W43" i="4" s="1"/>
  <c r="W44" i="4" a="1"/>
  <c r="W44" i="4" s="1"/>
  <c r="W45" i="4" a="1"/>
  <c r="W45" i="4" s="1"/>
  <c r="W46" i="4" a="1"/>
  <c r="W46" i="4" s="1"/>
  <c r="W47" i="4" a="1"/>
  <c r="W47" i="4" s="1"/>
  <c r="W48" i="4" a="1"/>
  <c r="W48" i="4" s="1"/>
  <c r="W49" i="4" a="1"/>
  <c r="W49" i="4" s="1"/>
  <c r="W50" i="4" a="1"/>
  <c r="W50" i="4" s="1"/>
  <c r="W51" i="4" a="1"/>
  <c r="W51" i="4" s="1"/>
  <c r="W52" i="4" a="1"/>
  <c r="W52" i="4" s="1"/>
  <c r="W53" i="4" a="1"/>
  <c r="W53" i="4" s="1"/>
  <c r="W54" i="4" a="1"/>
  <c r="W54" i="4" s="1"/>
  <c r="W55" i="4" a="1"/>
  <c r="W55" i="4" s="1"/>
  <c r="W56" i="4" a="1"/>
  <c r="W56" i="4" s="1"/>
  <c r="W57" i="4" a="1"/>
  <c r="W57" i="4" s="1"/>
  <c r="W58" i="4" a="1"/>
  <c r="W58" i="4" s="1"/>
  <c r="W59" i="4" a="1"/>
  <c r="W59" i="4" s="1"/>
  <c r="W60" i="4" a="1"/>
  <c r="W60" i="4" s="1"/>
  <c r="W61" i="4" a="1"/>
  <c r="W61" i="4" s="1"/>
  <c r="W62" i="4" a="1"/>
  <c r="W62" i="4" s="1"/>
  <c r="W63" i="4" a="1"/>
  <c r="W63" i="4" s="1"/>
  <c r="W64" i="4" a="1"/>
  <c r="W64" i="4" s="1"/>
  <c r="W65" i="4" a="1"/>
  <c r="W65" i="4" s="1"/>
  <c r="W66" i="4" a="1"/>
  <c r="W66" i="4" s="1"/>
  <c r="W67" i="4" a="1"/>
  <c r="W67" i="4" s="1"/>
  <c r="W68" i="4" a="1"/>
  <c r="W68" i="4" s="1"/>
  <c r="W69" i="4" a="1"/>
  <c r="W69" i="4" s="1"/>
  <c r="W70" i="4" a="1"/>
  <c r="W70" i="4" s="1"/>
  <c r="W71" i="4" a="1"/>
  <c r="W71" i="4" s="1"/>
  <c r="W72" i="4" a="1"/>
  <c r="W72" i="4" s="1"/>
  <c r="W73" i="4" a="1"/>
  <c r="W73" i="4" s="1"/>
  <c r="W74" i="4" a="1"/>
  <c r="W74" i="4" s="1"/>
  <c r="W75" i="4" a="1"/>
  <c r="W75" i="4" s="1"/>
  <c r="W76" i="4" a="1"/>
  <c r="W76" i="4" s="1"/>
  <c r="W77" i="4" a="1"/>
  <c r="W77" i="4" s="1"/>
  <c r="W78" i="4" a="1"/>
  <c r="W78" i="4" s="1"/>
  <c r="W79" i="4" a="1"/>
  <c r="W79" i="4" s="1"/>
  <c r="W80" i="4" a="1"/>
  <c r="W80" i="4" s="1"/>
  <c r="W81" i="4" a="1"/>
  <c r="W81" i="4" s="1"/>
  <c r="W82" i="4" a="1"/>
  <c r="W82" i="4" s="1"/>
  <c r="W83" i="4" a="1"/>
  <c r="W83" i="4" s="1"/>
  <c r="W84" i="4" a="1"/>
  <c r="W84" i="4" s="1"/>
  <c r="W85" i="4" a="1"/>
  <c r="W85" i="4" s="1"/>
  <c r="W86" i="4" a="1"/>
  <c r="W86" i="4" s="1"/>
  <c r="W87" i="4" a="1"/>
  <c r="W87" i="4" s="1"/>
  <c r="W88" i="4" a="1"/>
  <c r="W88" i="4" s="1"/>
  <c r="W89" i="4" a="1"/>
  <c r="W89" i="4" s="1"/>
  <c r="W90" i="4" a="1"/>
  <c r="W90" i="4" s="1"/>
  <c r="W91" i="4" a="1"/>
  <c r="W91" i="4" s="1"/>
  <c r="W92" i="4" a="1"/>
  <c r="W92" i="4" s="1"/>
  <c r="W93" i="4" a="1"/>
  <c r="W93" i="4" s="1"/>
  <c r="W94" i="4" a="1"/>
  <c r="W94" i="4" s="1"/>
  <c r="W95" i="4" a="1"/>
  <c r="W95" i="4" s="1"/>
  <c r="W96" i="4" a="1"/>
  <c r="W96" i="4" s="1"/>
  <c r="W97" i="4" a="1"/>
  <c r="W97" i="4" s="1"/>
  <c r="W98" i="4" a="1"/>
  <c r="W98" i="4" s="1"/>
  <c r="W99" i="4" a="1"/>
  <c r="W99" i="4" s="1"/>
  <c r="W100" i="4" a="1"/>
  <c r="W100" i="4" s="1"/>
  <c r="W101" i="4" a="1"/>
  <c r="W101" i="4" s="1"/>
  <c r="W102" i="4" a="1"/>
  <c r="W102" i="4" s="1"/>
  <c r="W103" i="4" a="1"/>
  <c r="W103" i="4" s="1"/>
  <c r="W104" i="4" a="1"/>
  <c r="W104" i="4" s="1"/>
  <c r="W105" i="4" a="1"/>
  <c r="W105" i="4" s="1"/>
  <c r="W106" i="4" a="1"/>
  <c r="W106" i="4" s="1"/>
  <c r="W107" i="4" a="1"/>
  <c r="W107" i="4" s="1"/>
  <c r="W108" i="4" a="1"/>
  <c r="W108" i="4" s="1"/>
  <c r="W109" i="4" a="1"/>
  <c r="W109" i="4" s="1"/>
  <c r="W110" i="4" a="1"/>
  <c r="W110" i="4" s="1"/>
  <c r="W111" i="4" a="1"/>
  <c r="W111" i="4" s="1"/>
  <c r="W112" i="4" a="1"/>
  <c r="W112" i="4" s="1"/>
  <c r="W113" i="4" a="1"/>
  <c r="W113" i="4" s="1"/>
  <c r="W114" i="4" a="1"/>
  <c r="W114" i="4" s="1"/>
  <c r="W115" i="4" a="1"/>
  <c r="W115" i="4" s="1"/>
  <c r="W116" i="4" a="1"/>
  <c r="W116" i="4" s="1"/>
  <c r="W117" i="4" a="1"/>
  <c r="W117" i="4" s="1"/>
  <c r="W118" i="4" a="1"/>
  <c r="W118" i="4" s="1"/>
  <c r="W119" i="4" a="1"/>
  <c r="W119" i="4" s="1"/>
  <c r="W120" i="4" a="1"/>
  <c r="W120" i="4" s="1"/>
  <c r="W121" i="4" a="1"/>
  <c r="W121" i="4" s="1"/>
  <c r="W122" i="4" a="1"/>
  <c r="W122" i="4" s="1"/>
  <c r="W123" i="4" a="1"/>
  <c r="W123" i="4" s="1"/>
  <c r="W124" i="4" a="1"/>
  <c r="W124" i="4" s="1"/>
  <c r="W125" i="4" a="1"/>
  <c r="W125" i="4" s="1"/>
  <c r="W126" i="4" a="1"/>
  <c r="W126" i="4" s="1"/>
  <c r="W127" i="4" a="1"/>
  <c r="W127" i="4" s="1"/>
  <c r="W128" i="4" a="1"/>
  <c r="W128" i="4" s="1"/>
  <c r="W129" i="4" a="1"/>
  <c r="W129" i="4" s="1"/>
  <c r="W130" i="4" a="1"/>
  <c r="W130" i="4" s="1"/>
  <c r="W131" i="4" a="1"/>
  <c r="W131" i="4" s="1"/>
  <c r="W132" i="4" a="1"/>
  <c r="W132" i="4" s="1"/>
  <c r="W133" i="4" a="1"/>
  <c r="W133" i="4" s="1"/>
  <c r="W134" i="4" a="1"/>
  <c r="W134" i="4" s="1"/>
  <c r="W135" i="4" a="1"/>
  <c r="W135" i="4" s="1"/>
  <c r="W136" i="4" a="1"/>
  <c r="W136" i="4" s="1"/>
  <c r="W137" i="4" a="1"/>
  <c r="W137" i="4" s="1"/>
  <c r="W138" i="4" a="1"/>
  <c r="W138" i="4" s="1"/>
  <c r="W139" i="4" a="1"/>
  <c r="W139" i="4" s="1"/>
  <c r="W140" i="4" a="1"/>
  <c r="W140" i="4" s="1"/>
  <c r="W141" i="4" a="1"/>
  <c r="W141" i="4" s="1"/>
  <c r="W142" i="4" a="1"/>
  <c r="W142" i="4" s="1"/>
  <c r="W143" i="4" a="1"/>
  <c r="W143" i="4" s="1"/>
  <c r="W144" i="4" a="1"/>
  <c r="W144" i="4" s="1"/>
  <c r="W145" i="4" a="1"/>
  <c r="W145" i="4" s="1"/>
  <c r="W146" i="4" a="1"/>
  <c r="W146" i="4" s="1"/>
  <c r="W147" i="4" a="1"/>
  <c r="W147" i="4" s="1"/>
  <c r="W148" i="4" a="1"/>
  <c r="W148" i="4" s="1"/>
  <c r="W149" i="4" a="1"/>
  <c r="W149" i="4" s="1"/>
  <c r="W150" i="4" a="1"/>
  <c r="W150" i="4" s="1"/>
  <c r="W151" i="4" a="1"/>
  <c r="W151" i="4" s="1"/>
  <c r="W152" i="4" a="1"/>
  <c r="W152" i="4" s="1"/>
  <c r="W153" i="4" a="1"/>
  <c r="W153" i="4" s="1"/>
  <c r="W154" i="4" a="1"/>
  <c r="W154" i="4" s="1"/>
  <c r="W155" i="4" a="1"/>
  <c r="W155" i="4" s="1"/>
  <c r="W156" i="4" a="1"/>
  <c r="W156" i="4" s="1"/>
  <c r="W157" i="4" a="1"/>
  <c r="W157" i="4" s="1"/>
  <c r="W158" i="4" a="1"/>
  <c r="W158" i="4" s="1"/>
  <c r="W159" i="4" a="1"/>
  <c r="W159" i="4" s="1"/>
  <c r="W160" i="4" a="1"/>
  <c r="W160" i="4" s="1"/>
  <c r="W161" i="4" a="1"/>
  <c r="W161" i="4" s="1"/>
  <c r="W162" i="4" a="1"/>
  <c r="W162" i="4" s="1"/>
  <c r="W163" i="4" a="1"/>
  <c r="W163" i="4" s="1"/>
  <c r="W164" i="4" a="1"/>
  <c r="W164" i="4" s="1"/>
  <c r="W165" i="4" a="1"/>
  <c r="W165" i="4" s="1"/>
  <c r="W166" i="4" a="1"/>
  <c r="W166" i="4" s="1"/>
  <c r="W167" i="4" a="1"/>
  <c r="W167" i="4" s="1"/>
  <c r="W168" i="4" a="1"/>
  <c r="W168" i="4" s="1"/>
  <c r="W169" i="4" a="1"/>
  <c r="W169" i="4" s="1"/>
  <c r="W170" i="4" a="1"/>
  <c r="W170" i="4" s="1"/>
  <c r="W171" i="4" a="1"/>
  <c r="W171" i="4" s="1"/>
  <c r="W172" i="4" a="1"/>
  <c r="W172" i="4" s="1"/>
  <c r="W173" i="4" a="1"/>
  <c r="W173" i="4" s="1"/>
  <c r="W174" i="4" a="1"/>
  <c r="W174" i="4" s="1"/>
  <c r="W175" i="4" a="1"/>
  <c r="W175" i="4" s="1"/>
  <c r="W176" i="4" a="1"/>
  <c r="W176" i="4" s="1"/>
  <c r="W177" i="4" a="1"/>
  <c r="W177" i="4" s="1"/>
  <c r="W178" i="4" a="1"/>
  <c r="W178" i="4" s="1"/>
  <c r="W179" i="4" a="1"/>
  <c r="W179" i="4" s="1"/>
  <c r="W180" i="4" a="1"/>
  <c r="W180" i="4" s="1"/>
  <c r="W181" i="4" a="1"/>
  <c r="W181" i="4" s="1"/>
  <c r="W182" i="4" a="1"/>
  <c r="W182" i="4" s="1"/>
  <c r="W183" i="4" a="1"/>
  <c r="W183" i="4" s="1"/>
  <c r="W184" i="4" a="1"/>
  <c r="W184" i="4" s="1"/>
  <c r="W185" i="4" a="1"/>
  <c r="W185" i="4" s="1"/>
  <c r="W186" i="4" a="1"/>
  <c r="W186" i="4" s="1"/>
  <c r="W187" i="4" a="1"/>
  <c r="W187" i="4" s="1"/>
  <c r="W188" i="4" a="1"/>
  <c r="W188" i="4" s="1"/>
  <c r="W189" i="4" a="1"/>
  <c r="W189" i="4" s="1"/>
  <c r="W190" i="4" a="1"/>
  <c r="W190" i="4" s="1"/>
  <c r="W191" i="4" a="1"/>
  <c r="W191" i="4" s="1"/>
  <c r="W192" i="4" a="1"/>
  <c r="W192" i="4" s="1"/>
  <c r="W193" i="4" a="1"/>
  <c r="W193" i="4" s="1"/>
  <c r="W194" i="4" a="1"/>
  <c r="W194" i="4" s="1"/>
  <c r="W195" i="4" a="1"/>
  <c r="W195" i="4" s="1"/>
  <c r="W196" i="4" a="1"/>
  <c r="W196" i="4" s="1"/>
  <c r="W197" i="4" a="1"/>
  <c r="W197" i="4" s="1"/>
  <c r="W198" i="4" a="1"/>
  <c r="W198" i="4" s="1"/>
  <c r="W199" i="4" a="1"/>
  <c r="W199" i="4" s="1"/>
  <c r="W200" i="4" a="1"/>
  <c r="W200" i="4" s="1"/>
  <c r="W201" i="4" a="1"/>
  <c r="W201" i="4" s="1"/>
  <c r="W202" i="4" a="1"/>
  <c r="W202" i="4" s="1"/>
  <c r="W203" i="4" a="1"/>
  <c r="W203" i="4" s="1"/>
  <c r="W204" i="4" a="1"/>
  <c r="W204" i="4" s="1"/>
  <c r="W205" i="4" a="1"/>
  <c r="W205" i="4" s="1"/>
  <c r="W206" i="4" a="1"/>
  <c r="W206" i="4" s="1"/>
  <c r="W207" i="4" a="1"/>
  <c r="W207" i="4" s="1"/>
  <c r="W208" i="4" a="1"/>
  <c r="W208" i="4" s="1"/>
  <c r="W209" i="4" a="1"/>
  <c r="W209" i="4" s="1"/>
  <c r="W210" i="4" a="1"/>
  <c r="W210" i="4" s="1"/>
  <c r="W211" i="4" a="1"/>
  <c r="W211" i="4" s="1"/>
  <c r="W212" i="4" a="1"/>
  <c r="W212" i="4" s="1"/>
  <c r="W213" i="4" a="1"/>
  <c r="W213" i="4" s="1"/>
  <c r="W214" i="4" a="1"/>
  <c r="W214" i="4" s="1"/>
  <c r="W215" i="4" a="1"/>
  <c r="W215" i="4" s="1"/>
  <c r="W216" i="4" a="1"/>
  <c r="W216" i="4" s="1"/>
  <c r="W217" i="4" a="1"/>
  <c r="W217" i="4" s="1"/>
  <c r="W218" i="4" a="1"/>
  <c r="W218" i="4" s="1"/>
  <c r="W219" i="4" a="1"/>
  <c r="W219" i="4" s="1"/>
  <c r="W220" i="4" a="1"/>
  <c r="W220" i="4" s="1"/>
  <c r="W221" i="4" a="1"/>
  <c r="W221" i="4" s="1"/>
  <c r="W222" i="4" a="1"/>
  <c r="W222" i="4" s="1"/>
  <c r="W223" i="4" a="1"/>
  <c r="W223" i="4" s="1"/>
  <c r="W224" i="4" a="1"/>
  <c r="W224" i="4" s="1"/>
  <c r="W225" i="4" a="1"/>
  <c r="W225" i="4" s="1"/>
  <c r="W226" i="4" a="1"/>
  <c r="W226" i="4" s="1"/>
  <c r="W227" i="4" a="1"/>
  <c r="W227" i="4" s="1"/>
  <c r="W228" i="4" a="1"/>
  <c r="W228" i="4" s="1"/>
  <c r="W229" i="4" a="1"/>
  <c r="W229" i="4" s="1"/>
  <c r="W230" i="4" a="1"/>
  <c r="W230" i="4" s="1"/>
  <c r="W231" i="4" a="1"/>
  <c r="W231" i="4" s="1"/>
  <c r="W232" i="4" a="1"/>
  <c r="W232" i="4" s="1"/>
  <c r="W233" i="4" a="1"/>
  <c r="W233" i="4" s="1"/>
  <c r="W234" i="4" a="1"/>
  <c r="W234" i="4" s="1"/>
  <c r="W235" i="4" a="1"/>
  <c r="W235" i="4" s="1"/>
  <c r="W236" i="4" a="1"/>
  <c r="W236" i="4" s="1"/>
  <c r="W237" i="4" a="1"/>
  <c r="W237" i="4" s="1"/>
  <c r="W238" i="4" a="1"/>
  <c r="W238" i="4" s="1"/>
  <c r="W239" i="4" a="1"/>
  <c r="W239" i="4" s="1"/>
  <c r="W240" i="4" a="1"/>
  <c r="W240" i="4" s="1"/>
  <c r="W241" i="4" a="1"/>
  <c r="W241" i="4" s="1"/>
  <c r="W242" i="4" a="1"/>
  <c r="W242" i="4" s="1"/>
  <c r="W243" i="4" a="1"/>
  <c r="W243" i="4" s="1"/>
  <c r="W244" i="4" a="1"/>
  <c r="W244" i="4" s="1"/>
  <c r="W245" i="4" a="1"/>
  <c r="W245" i="4" s="1"/>
  <c r="W246" i="4" a="1"/>
  <c r="W246" i="4" s="1"/>
  <c r="W247" i="4" a="1"/>
  <c r="W247" i="4" s="1"/>
  <c r="W248" i="4" a="1"/>
  <c r="W248" i="4" s="1"/>
  <c r="W249" i="4" a="1"/>
  <c r="W249" i="4" s="1"/>
  <c r="W250" i="4" a="1"/>
  <c r="W250" i="4" s="1"/>
  <c r="W251" i="4" a="1"/>
  <c r="W251" i="4" s="1"/>
  <c r="W252" i="4" a="1"/>
  <c r="W252" i="4" s="1"/>
  <c r="W253" i="4" a="1"/>
  <c r="W253" i="4" s="1"/>
  <c r="W254" i="4" a="1"/>
  <c r="W254" i="4" s="1"/>
  <c r="W255" i="4" a="1"/>
  <c r="W255" i="4" s="1"/>
  <c r="W256" i="4" a="1"/>
  <c r="W256" i="4" s="1"/>
  <c r="W257" i="4" a="1"/>
  <c r="W257" i="4" s="1"/>
  <c r="W258" i="4" a="1"/>
  <c r="W258" i="4" s="1"/>
  <c r="W259" i="4" a="1"/>
  <c r="W259" i="4" s="1"/>
  <c r="W260" i="4" a="1"/>
  <c r="W260" i="4" s="1"/>
  <c r="W261" i="4" a="1"/>
  <c r="W261" i="4" s="1"/>
  <c r="W262" i="4" a="1"/>
  <c r="W262" i="4" s="1"/>
  <c r="W263" i="4" a="1"/>
  <c r="W263" i="4" s="1"/>
  <c r="W264" i="4" a="1"/>
  <c r="W264" i="4" s="1"/>
  <c r="W265" i="4" a="1"/>
  <c r="W265" i="4" s="1"/>
  <c r="W266" i="4" a="1"/>
  <c r="W266" i="4" s="1"/>
  <c r="W267" i="4" a="1"/>
  <c r="W267" i="4" s="1"/>
  <c r="W268" i="4" a="1"/>
  <c r="W268" i="4" s="1"/>
  <c r="W269" i="4" a="1"/>
  <c r="W269" i="4" s="1"/>
  <c r="W270" i="4" a="1"/>
  <c r="W270" i="4" s="1"/>
  <c r="W271" i="4" a="1"/>
  <c r="W271" i="4" s="1"/>
  <c r="W272" i="4" a="1"/>
  <c r="W272" i="4" s="1"/>
  <c r="W273" i="4" a="1"/>
  <c r="W273" i="4" s="1"/>
  <c r="W274" i="4" a="1"/>
  <c r="W274" i="4" s="1"/>
  <c r="W275" i="4" a="1"/>
  <c r="W275" i="4" s="1"/>
  <c r="W276" i="4" a="1"/>
  <c r="W276" i="4" s="1"/>
  <c r="W277" i="4" a="1"/>
  <c r="W277" i="4" s="1"/>
  <c r="W278" i="4" a="1"/>
  <c r="W278" i="4" s="1"/>
  <c r="W279" i="4" a="1"/>
  <c r="W279" i="4" s="1"/>
  <c r="W280" i="4" a="1"/>
  <c r="W280" i="4" s="1"/>
  <c r="W281" i="4" a="1"/>
  <c r="W281" i="4" s="1"/>
  <c r="W282" i="4" a="1"/>
  <c r="W282" i="4" s="1"/>
  <c r="W283" i="4" a="1"/>
  <c r="W283" i="4" s="1"/>
  <c r="W284" i="4" a="1"/>
  <c r="W284" i="4" s="1"/>
  <c r="W285" i="4" a="1"/>
  <c r="W285" i="4" s="1"/>
  <c r="W286" i="4" a="1"/>
  <c r="W286" i="4" s="1"/>
  <c r="W287" i="4" a="1"/>
  <c r="W287" i="4" s="1"/>
  <c r="W288" i="4" a="1"/>
  <c r="W288" i="4" s="1"/>
  <c r="W289" i="4" a="1"/>
  <c r="W289" i="4" s="1"/>
  <c r="W290" i="4" a="1"/>
  <c r="W290" i="4" s="1"/>
  <c r="W291" i="4" a="1"/>
  <c r="W291" i="4" s="1"/>
  <c r="W292" i="4" a="1"/>
  <c r="W292" i="4" s="1"/>
  <c r="W293" i="4" a="1"/>
  <c r="W293" i="4" s="1"/>
  <c r="W294" i="4" a="1"/>
  <c r="W294" i="4" s="1"/>
  <c r="W295" i="4" a="1"/>
  <c r="W295" i="4" s="1"/>
  <c r="W296" i="4" a="1"/>
  <c r="W296" i="4" s="1"/>
  <c r="W297" i="4" a="1"/>
  <c r="W297" i="4" s="1"/>
  <c r="W298" i="4" a="1"/>
  <c r="W298" i="4" s="1"/>
  <c r="W299" i="4" a="1"/>
  <c r="W299" i="4" s="1"/>
  <c r="W300" i="4" a="1"/>
  <c r="W300" i="4" s="1"/>
  <c r="W301" i="4" a="1"/>
  <c r="W301" i="4" s="1"/>
  <c r="W302" i="4" a="1"/>
  <c r="W302" i="4" s="1"/>
  <c r="W303" i="4" a="1"/>
  <c r="W303" i="4" s="1"/>
  <c r="W304" i="4" a="1"/>
  <c r="W304" i="4" s="1"/>
  <c r="W305" i="4" a="1"/>
  <c r="W305" i="4" s="1"/>
  <c r="W306" i="4" a="1"/>
  <c r="W306" i="4" s="1"/>
  <c r="W307" i="4" a="1"/>
  <c r="W307" i="4" s="1"/>
  <c r="W308" i="4" a="1"/>
  <c r="W308" i="4" s="1"/>
  <c r="W309" i="4" a="1"/>
  <c r="W309" i="4" s="1"/>
  <c r="W310" i="4" a="1"/>
  <c r="W310" i="4" s="1"/>
  <c r="W311" i="4" a="1"/>
  <c r="W311" i="4" s="1"/>
  <c r="W312" i="4" a="1"/>
  <c r="W312" i="4" s="1"/>
  <c r="W313" i="4" a="1"/>
  <c r="W313" i="4" s="1"/>
  <c r="W314" i="4" a="1"/>
  <c r="W314" i="4" s="1"/>
  <c r="W315" i="4" a="1"/>
  <c r="W315" i="4" s="1"/>
  <c r="W316" i="4" a="1"/>
  <c r="W316" i="4" s="1"/>
  <c r="W317" i="4" a="1"/>
  <c r="W317" i="4" s="1"/>
  <c r="W318" i="4" a="1"/>
  <c r="W318" i="4" s="1"/>
  <c r="W319" i="4" a="1"/>
  <c r="W319" i="4" s="1"/>
  <c r="W320" i="4" a="1"/>
  <c r="W320" i="4" s="1"/>
  <c r="W321" i="4" a="1"/>
  <c r="W321" i="4" s="1"/>
  <c r="W322" i="4" a="1"/>
  <c r="W322" i="4" s="1"/>
  <c r="W323" i="4" a="1"/>
  <c r="W323" i="4" s="1"/>
  <c r="W324" i="4" a="1"/>
  <c r="W324" i="4" s="1"/>
  <c r="W325" i="4" a="1"/>
  <c r="W325" i="4" s="1"/>
  <c r="W326" i="4" a="1"/>
  <c r="W326" i="4" s="1"/>
  <c r="W327" i="4" a="1"/>
  <c r="W327" i="4" s="1"/>
  <c r="W328" i="4" a="1"/>
  <c r="W328" i="4" s="1"/>
  <c r="W329" i="4" a="1"/>
  <c r="W329" i="4" s="1"/>
  <c r="W330" i="4" a="1"/>
  <c r="W330" i="4" s="1"/>
  <c r="W331" i="4" a="1"/>
  <c r="W331" i="4" s="1"/>
  <c r="W332" i="4" a="1"/>
  <c r="W332" i="4" s="1"/>
  <c r="W333" i="4" a="1"/>
  <c r="W333" i="4" s="1"/>
  <c r="W334" i="4" a="1"/>
  <c r="W334" i="4" s="1"/>
  <c r="W335" i="4" a="1"/>
  <c r="W335" i="4" s="1"/>
  <c r="W336" i="4" a="1"/>
  <c r="W336" i="4" s="1"/>
  <c r="W337" i="4" a="1"/>
  <c r="W337" i="4" s="1"/>
  <c r="W338" i="4" a="1"/>
  <c r="W338" i="4" s="1"/>
  <c r="W339" i="4" a="1"/>
  <c r="W339" i="4" s="1"/>
  <c r="W340" i="4" a="1"/>
  <c r="W340" i="4" s="1"/>
  <c r="W341" i="4" a="1"/>
  <c r="W341" i="4" s="1"/>
  <c r="W342" i="4" a="1"/>
  <c r="W342" i="4" s="1"/>
  <c r="W343" i="4" a="1"/>
  <c r="W343" i="4" s="1"/>
  <c r="W344" i="4" a="1"/>
  <c r="W344" i="4" s="1"/>
  <c r="W345" i="4" a="1"/>
  <c r="W345" i="4" s="1"/>
  <c r="W346" i="4" a="1"/>
  <c r="W346" i="4" s="1"/>
  <c r="W347" i="4" a="1"/>
  <c r="W347" i="4" s="1"/>
  <c r="W348" i="4" a="1"/>
  <c r="W348" i="4" s="1"/>
  <c r="W349" i="4" a="1"/>
  <c r="W349" i="4" s="1"/>
  <c r="W350" i="4" a="1"/>
  <c r="W350" i="4" s="1"/>
  <c r="W351" i="4" a="1"/>
  <c r="W351" i="4" s="1"/>
  <c r="W352" i="4" a="1"/>
  <c r="W352" i="4" s="1"/>
  <c r="W353" i="4" a="1"/>
  <c r="W353" i="4" s="1"/>
  <c r="W354" i="4" a="1"/>
  <c r="W354" i="4" s="1"/>
  <c r="W355" i="4" a="1"/>
  <c r="W355" i="4" s="1"/>
  <c r="W356" i="4" a="1"/>
  <c r="W356" i="4" s="1"/>
  <c r="W357" i="4" a="1"/>
  <c r="W357" i="4" s="1"/>
  <c r="W358" i="4" a="1"/>
  <c r="W358" i="4" s="1"/>
  <c r="W359" i="4" a="1"/>
  <c r="W359" i="4" s="1"/>
  <c r="W360" i="4" a="1"/>
  <c r="W360" i="4" s="1"/>
  <c r="W361" i="4" a="1"/>
  <c r="W361" i="4" s="1"/>
  <c r="W362" i="4" a="1"/>
  <c r="W362" i="4" s="1"/>
  <c r="W363" i="4" a="1"/>
  <c r="W363" i="4" s="1"/>
  <c r="W364" i="4" a="1"/>
  <c r="W364" i="4" s="1"/>
  <c r="W365" i="4" a="1"/>
  <c r="W365" i="4" s="1"/>
  <c r="W366" i="4" a="1"/>
  <c r="W366" i="4" s="1"/>
  <c r="W367" i="4" a="1"/>
  <c r="W367" i="4" s="1"/>
  <c r="W368" i="4" a="1"/>
  <c r="W368" i="4" s="1"/>
  <c r="W369" i="4" a="1"/>
  <c r="W369" i="4" s="1"/>
  <c r="W370" i="4" a="1"/>
  <c r="W370" i="4" s="1"/>
  <c r="W371" i="4" a="1"/>
  <c r="W371" i="4" s="1"/>
  <c r="W372" i="4" a="1"/>
  <c r="W372" i="4" s="1"/>
  <c r="W373" i="4" a="1"/>
  <c r="W373" i="4" s="1"/>
  <c r="W374" i="4" a="1"/>
  <c r="W374" i="4" s="1"/>
  <c r="W375" i="4" a="1"/>
  <c r="W375" i="4" s="1"/>
  <c r="W376" i="4" a="1"/>
  <c r="W376" i="4" s="1"/>
  <c r="W377" i="4" a="1"/>
  <c r="W377" i="4" s="1"/>
  <c r="W378" i="4" a="1"/>
  <c r="W378" i="4" s="1"/>
  <c r="W379" i="4" a="1"/>
  <c r="W379" i="4" s="1"/>
  <c r="W380" i="4" a="1"/>
  <c r="W380" i="4" s="1"/>
  <c r="W381" i="4" a="1"/>
  <c r="W381" i="4" s="1"/>
  <c r="W382" i="4" a="1"/>
  <c r="W382" i="4" s="1"/>
  <c r="W383" i="4" a="1"/>
  <c r="W383" i="4" s="1"/>
  <c r="W384" i="4" a="1"/>
  <c r="W384" i="4" s="1"/>
  <c r="W385" i="4" a="1"/>
  <c r="W385" i="4" s="1"/>
  <c r="W386" i="4" a="1"/>
  <c r="W386" i="4" s="1"/>
  <c r="W387" i="4" a="1"/>
  <c r="W387" i="4" s="1"/>
  <c r="W388" i="4" a="1"/>
  <c r="W388" i="4" s="1"/>
  <c r="W389" i="4" a="1"/>
  <c r="W389" i="4" s="1"/>
  <c r="W390" i="4" a="1"/>
  <c r="W390" i="4" s="1"/>
  <c r="W391" i="4" a="1"/>
  <c r="W391" i="4" s="1"/>
  <c r="W392" i="4" a="1"/>
  <c r="W392" i="4" s="1"/>
  <c r="W393" i="4" a="1"/>
  <c r="W393" i="4" s="1"/>
  <c r="W394" i="4" a="1"/>
  <c r="W394" i="4" s="1"/>
  <c r="W395" i="4" a="1"/>
  <c r="W395" i="4" s="1"/>
  <c r="W396" i="4" a="1"/>
  <c r="W396" i="4" s="1"/>
  <c r="W397" i="4" a="1"/>
  <c r="W397" i="4" s="1"/>
  <c r="W398" i="4" a="1"/>
  <c r="W398" i="4" s="1"/>
  <c r="W399" i="4" a="1"/>
  <c r="W399" i="4" s="1"/>
  <c r="W400" i="4" a="1"/>
  <c r="W400" i="4" s="1"/>
  <c r="W401" i="4" a="1"/>
  <c r="W401" i="4" s="1"/>
  <c r="W2" i="4" a="1"/>
  <c r="W2" i="4" s="1"/>
  <c r="T3" i="4"/>
  <c r="P3" i="4" s="1" a="1"/>
  <c r="P3" i="4" s="1"/>
  <c r="AA3" i="4" s="1"/>
  <c r="AC3" i="4" s="1"/>
  <c r="T4" i="4"/>
  <c r="P4" i="4" s="1" a="1"/>
  <c r="P4" i="4" s="1"/>
  <c r="AA4" i="4" s="1"/>
  <c r="AC4" i="4" s="1"/>
  <c r="T5" i="4"/>
  <c r="P5" i="4" s="1" a="1"/>
  <c r="P5" i="4" s="1"/>
  <c r="AA5" i="4" s="1"/>
  <c r="AC5" i="4" s="1"/>
  <c r="T6" i="4"/>
  <c r="P6" i="4" s="1" a="1"/>
  <c r="P6" i="4" s="1"/>
  <c r="AA6" i="4" s="1"/>
  <c r="AC6" i="4" s="1"/>
  <c r="T7" i="4"/>
  <c r="P7" i="4" s="1" a="1"/>
  <c r="P7" i="4" s="1"/>
  <c r="AA7" i="4" s="1"/>
  <c r="AC7" i="4" s="1"/>
  <c r="T8" i="4"/>
  <c r="P8" i="4" s="1" a="1"/>
  <c r="P8" i="4" s="1"/>
  <c r="AA8" i="4" s="1"/>
  <c r="AC8" i="4" s="1"/>
  <c r="T9" i="4"/>
  <c r="P9" i="4" s="1" a="1"/>
  <c r="P9" i="4" s="1"/>
  <c r="AA9" i="4" s="1"/>
  <c r="AC9" i="4" s="1"/>
  <c r="T10" i="4"/>
  <c r="P10" i="4" s="1" a="1"/>
  <c r="P10" i="4" s="1"/>
  <c r="AA10" i="4" s="1"/>
  <c r="AC10" i="4" s="1"/>
  <c r="T11" i="4"/>
  <c r="P11" i="4" s="1" a="1"/>
  <c r="P11" i="4" s="1"/>
  <c r="AA11" i="4" s="1"/>
  <c r="AC11" i="4" s="1"/>
  <c r="T12" i="4"/>
  <c r="P12" i="4" s="1" a="1"/>
  <c r="P12" i="4" s="1"/>
  <c r="AA12" i="4" s="1"/>
  <c r="AC12" i="4" s="1"/>
  <c r="T13" i="4"/>
  <c r="P13" i="4" s="1" a="1"/>
  <c r="P13" i="4" s="1"/>
  <c r="AA13" i="4" s="1"/>
  <c r="AC13" i="4" s="1"/>
  <c r="T14" i="4"/>
  <c r="P14" i="4" s="1" a="1"/>
  <c r="P14" i="4" s="1"/>
  <c r="AA14" i="4" s="1"/>
  <c r="AC14" i="4" s="1"/>
  <c r="T15" i="4"/>
  <c r="P15" i="4" s="1" a="1"/>
  <c r="P15" i="4" s="1"/>
  <c r="AA15" i="4" s="1"/>
  <c r="AC15" i="4" s="1"/>
  <c r="T16" i="4"/>
  <c r="P16" i="4" s="1" a="1"/>
  <c r="P16" i="4" s="1"/>
  <c r="AA16" i="4" s="1"/>
  <c r="AC16" i="4" s="1"/>
  <c r="T17" i="4"/>
  <c r="P17" i="4" s="1" a="1"/>
  <c r="P17" i="4" s="1"/>
  <c r="AA17" i="4" s="1"/>
  <c r="AC17" i="4" s="1"/>
  <c r="T18" i="4"/>
  <c r="P18" i="4" s="1" a="1"/>
  <c r="P18" i="4" s="1"/>
  <c r="AA18" i="4" s="1"/>
  <c r="AC18" i="4" s="1"/>
  <c r="T19" i="4"/>
  <c r="P19" i="4" s="1" a="1"/>
  <c r="P19" i="4" s="1"/>
  <c r="AA19" i="4" s="1"/>
  <c r="AC19" i="4" s="1"/>
  <c r="T20" i="4"/>
  <c r="P20" i="4" s="1" a="1"/>
  <c r="P20" i="4" s="1"/>
  <c r="AA20" i="4" s="1"/>
  <c r="T21" i="4"/>
  <c r="P21" i="4" s="1" a="1"/>
  <c r="P21" i="4" s="1"/>
  <c r="AA21" i="4" s="1"/>
  <c r="AC21" i="4" s="1"/>
  <c r="T22" i="4"/>
  <c r="P22" i="4" s="1" a="1"/>
  <c r="P22" i="4" s="1"/>
  <c r="AA22" i="4" s="1"/>
  <c r="AC22" i="4" s="1"/>
  <c r="T23" i="4"/>
  <c r="P23" i="4" s="1" a="1"/>
  <c r="P23" i="4" s="1"/>
  <c r="AA23" i="4" s="1"/>
  <c r="AC23" i="4" s="1"/>
  <c r="T24" i="4"/>
  <c r="P24" i="4" s="1" a="1"/>
  <c r="P24" i="4" s="1"/>
  <c r="AA24" i="4" s="1"/>
  <c r="T25" i="4"/>
  <c r="P25" i="4" s="1" a="1"/>
  <c r="P25" i="4" s="1"/>
  <c r="AA25" i="4" s="1"/>
  <c r="T26" i="4"/>
  <c r="P26" i="4" s="1" a="1"/>
  <c r="P26" i="4" s="1"/>
  <c r="AA26" i="4" s="1"/>
  <c r="T27" i="4"/>
  <c r="P27" i="4" s="1" a="1"/>
  <c r="P27" i="4" s="1"/>
  <c r="AA27" i="4" s="1"/>
  <c r="T28" i="4"/>
  <c r="P28" i="4" s="1" a="1"/>
  <c r="P28" i="4" s="1"/>
  <c r="AA28" i="4" s="1"/>
  <c r="T29" i="4"/>
  <c r="P29" i="4" s="1" a="1"/>
  <c r="P29" i="4" s="1"/>
  <c r="AA29" i="4" s="1"/>
  <c r="T30" i="4"/>
  <c r="P30" i="4" s="1" a="1"/>
  <c r="P30" i="4" s="1"/>
  <c r="AA30" i="4" s="1"/>
  <c r="T31" i="4"/>
  <c r="P31" i="4" s="1" a="1"/>
  <c r="P31" i="4" s="1"/>
  <c r="AA31" i="4" s="1"/>
  <c r="T32" i="4"/>
  <c r="P32" i="4" s="1" a="1"/>
  <c r="P32" i="4" s="1"/>
  <c r="AA32" i="4" s="1"/>
  <c r="T33" i="4"/>
  <c r="P33" i="4" s="1" a="1"/>
  <c r="P33" i="4" s="1"/>
  <c r="AA33" i="4" s="1"/>
  <c r="T34" i="4"/>
  <c r="P34" i="4" s="1" a="1"/>
  <c r="P34" i="4" s="1"/>
  <c r="AA34" i="4" s="1"/>
  <c r="T35" i="4"/>
  <c r="P35" i="4" s="1" a="1"/>
  <c r="P35" i="4" s="1"/>
  <c r="AA35" i="4" s="1"/>
  <c r="AC35" i="4" s="1"/>
  <c r="T36" i="4"/>
  <c r="P36" i="4" s="1" a="1"/>
  <c r="P36" i="4" s="1"/>
  <c r="AA36" i="4" s="1"/>
  <c r="AC36" i="4" s="1"/>
  <c r="T37" i="4"/>
  <c r="P37" i="4" s="1" a="1"/>
  <c r="P37" i="4" s="1"/>
  <c r="AA37" i="4" s="1"/>
  <c r="AC37" i="4" s="1"/>
  <c r="T38" i="4"/>
  <c r="P38" i="4" s="1" a="1"/>
  <c r="P38" i="4" s="1"/>
  <c r="AA38" i="4" s="1"/>
  <c r="AC38" i="4" s="1"/>
  <c r="T39" i="4"/>
  <c r="P39" i="4" s="1" a="1"/>
  <c r="P39" i="4" s="1"/>
  <c r="AA39" i="4" s="1"/>
  <c r="AC39" i="4" s="1"/>
  <c r="T40" i="4"/>
  <c r="P40" i="4" s="1" a="1"/>
  <c r="P40" i="4" s="1"/>
  <c r="AA40" i="4" s="1"/>
  <c r="AC40" i="4" s="1"/>
  <c r="T41" i="4"/>
  <c r="P41" i="4" s="1" a="1"/>
  <c r="P41" i="4" s="1"/>
  <c r="AA41" i="4" s="1"/>
  <c r="AC41" i="4" s="1"/>
  <c r="T42" i="4"/>
  <c r="P42" i="4" s="1" a="1"/>
  <c r="P42" i="4" s="1"/>
  <c r="AA42" i="4" s="1"/>
  <c r="AC42" i="4" s="1"/>
  <c r="T43" i="4"/>
  <c r="P43" i="4" s="1" a="1"/>
  <c r="P43" i="4" s="1"/>
  <c r="AA43" i="4" s="1"/>
  <c r="AC43" i="4" s="1"/>
  <c r="T44" i="4"/>
  <c r="P44" i="4" s="1" a="1"/>
  <c r="P44" i="4" s="1"/>
  <c r="AA44" i="4" s="1"/>
  <c r="AC44" i="4" s="1"/>
  <c r="T45" i="4"/>
  <c r="P45" i="4" s="1" a="1"/>
  <c r="P45" i="4" s="1"/>
  <c r="AA45" i="4" s="1"/>
  <c r="AC45" i="4" s="1"/>
  <c r="T46" i="4"/>
  <c r="P46" i="4" s="1" a="1"/>
  <c r="P46" i="4" s="1"/>
  <c r="AA46" i="4" s="1"/>
  <c r="AC46" i="4" s="1"/>
  <c r="T47" i="4"/>
  <c r="P47" i="4" s="1" a="1"/>
  <c r="P47" i="4" s="1"/>
  <c r="AA47" i="4" s="1"/>
  <c r="AC47" i="4" s="1"/>
  <c r="T48" i="4"/>
  <c r="P48" i="4" s="1" a="1"/>
  <c r="P48" i="4" s="1"/>
  <c r="AA48" i="4" s="1"/>
  <c r="AC48" i="4" s="1"/>
  <c r="T49" i="4"/>
  <c r="P49" i="4" s="1" a="1"/>
  <c r="P49" i="4" s="1"/>
  <c r="AA49" i="4" s="1"/>
  <c r="AC49" i="4" s="1"/>
  <c r="T50" i="4"/>
  <c r="P50" i="4" s="1" a="1"/>
  <c r="P50" i="4" s="1"/>
  <c r="AA50" i="4" s="1"/>
  <c r="AC50" i="4" s="1"/>
  <c r="T51" i="4"/>
  <c r="P51" i="4" s="1" a="1"/>
  <c r="P51" i="4" s="1"/>
  <c r="AA51" i="4" s="1"/>
  <c r="AC51" i="4" s="1"/>
  <c r="T52" i="4"/>
  <c r="P52" i="4" s="1" a="1"/>
  <c r="P52" i="4" s="1"/>
  <c r="AA52" i="4" s="1"/>
  <c r="AC52" i="4" s="1"/>
  <c r="T53" i="4"/>
  <c r="P53" i="4" s="1" a="1"/>
  <c r="P53" i="4" s="1"/>
  <c r="AA53" i="4" s="1"/>
  <c r="AC53" i="4" s="1"/>
  <c r="T54" i="4"/>
  <c r="P54" i="4" s="1" a="1"/>
  <c r="P54" i="4" s="1"/>
  <c r="AA54" i="4" s="1"/>
  <c r="AC54" i="4" s="1"/>
  <c r="T55" i="4"/>
  <c r="P55" i="4" s="1" a="1"/>
  <c r="P55" i="4" s="1"/>
  <c r="AA55" i="4" s="1"/>
  <c r="AC55" i="4" s="1"/>
  <c r="T56" i="4"/>
  <c r="P56" i="4" s="1" a="1"/>
  <c r="P56" i="4" s="1"/>
  <c r="AA56" i="4" s="1"/>
  <c r="AC56" i="4" s="1"/>
  <c r="T57" i="4"/>
  <c r="P57" i="4" s="1" a="1"/>
  <c r="P57" i="4" s="1"/>
  <c r="AA57" i="4" s="1"/>
  <c r="AC57" i="4" s="1"/>
  <c r="T58" i="4"/>
  <c r="P58" i="4" s="1" a="1"/>
  <c r="P58" i="4" s="1"/>
  <c r="AA58" i="4" s="1"/>
  <c r="AC58" i="4" s="1"/>
  <c r="T59" i="4"/>
  <c r="P59" i="4" s="1" a="1"/>
  <c r="P59" i="4" s="1"/>
  <c r="AA59" i="4" s="1"/>
  <c r="AC59" i="4" s="1"/>
  <c r="T60" i="4"/>
  <c r="P60" i="4" s="1" a="1"/>
  <c r="P60" i="4" s="1"/>
  <c r="AA60" i="4" s="1"/>
  <c r="AC60" i="4" s="1"/>
  <c r="T61" i="4"/>
  <c r="P61" i="4" s="1" a="1"/>
  <c r="P61" i="4" s="1"/>
  <c r="AA61" i="4" s="1"/>
  <c r="AC61" i="4" s="1"/>
  <c r="T62" i="4"/>
  <c r="P62" i="4" s="1" a="1"/>
  <c r="P62" i="4" s="1"/>
  <c r="AA62" i="4" s="1"/>
  <c r="AC62" i="4" s="1"/>
  <c r="T63" i="4"/>
  <c r="P63" i="4" s="1" a="1"/>
  <c r="P63" i="4" s="1"/>
  <c r="AA63" i="4" s="1"/>
  <c r="AC63" i="4" s="1"/>
  <c r="T64" i="4"/>
  <c r="P64" i="4" s="1" a="1"/>
  <c r="P64" i="4" s="1"/>
  <c r="AA64" i="4" s="1"/>
  <c r="AC64" i="4" s="1"/>
  <c r="T65" i="4"/>
  <c r="P65" i="4" s="1" a="1"/>
  <c r="P65" i="4" s="1"/>
  <c r="AA65" i="4" s="1"/>
  <c r="AC65" i="4" s="1"/>
  <c r="T66" i="4"/>
  <c r="P66" i="4" s="1" a="1"/>
  <c r="P66" i="4" s="1"/>
  <c r="AA66" i="4" s="1"/>
  <c r="AC66" i="4" s="1"/>
  <c r="T67" i="4"/>
  <c r="P67" i="4" s="1" a="1"/>
  <c r="P67" i="4" s="1"/>
  <c r="AA67" i="4" s="1"/>
  <c r="AC67" i="4" s="1"/>
  <c r="T68" i="4"/>
  <c r="P68" i="4" s="1" a="1"/>
  <c r="P68" i="4" s="1"/>
  <c r="AA68" i="4" s="1"/>
  <c r="AC68" i="4" s="1"/>
  <c r="T69" i="4"/>
  <c r="P69" i="4" s="1" a="1"/>
  <c r="P69" i="4" s="1"/>
  <c r="AA69" i="4" s="1"/>
  <c r="AC69" i="4" s="1"/>
  <c r="T70" i="4"/>
  <c r="P70" i="4" s="1" a="1"/>
  <c r="P70" i="4" s="1"/>
  <c r="AA70" i="4" s="1"/>
  <c r="AC70" i="4" s="1"/>
  <c r="T71" i="4"/>
  <c r="P71" i="4" s="1" a="1"/>
  <c r="P71" i="4" s="1"/>
  <c r="AA71" i="4" s="1"/>
  <c r="T72" i="4"/>
  <c r="P72" i="4" s="1" a="1"/>
  <c r="P72" i="4" s="1"/>
  <c r="AA72" i="4" s="1"/>
  <c r="AC72" i="4" s="1"/>
  <c r="T73" i="4"/>
  <c r="P73" i="4" s="1" a="1"/>
  <c r="P73" i="4" s="1"/>
  <c r="AA73" i="4" s="1"/>
  <c r="AC73" i="4" s="1"/>
  <c r="T74" i="4"/>
  <c r="P74" i="4" s="1" a="1"/>
  <c r="P74" i="4" s="1"/>
  <c r="AA74" i="4" s="1"/>
  <c r="AC74" i="4" s="1"/>
  <c r="T75" i="4"/>
  <c r="P75" i="4" s="1" a="1"/>
  <c r="P75" i="4" s="1"/>
  <c r="AA75" i="4" s="1"/>
  <c r="T76" i="4"/>
  <c r="P76" i="4" s="1" a="1"/>
  <c r="P76" i="4" s="1"/>
  <c r="AA76" i="4" s="1"/>
  <c r="AC76" i="4" s="1"/>
  <c r="T77" i="4"/>
  <c r="P77" i="4" s="1" a="1"/>
  <c r="P77" i="4" s="1"/>
  <c r="AA77" i="4" s="1"/>
  <c r="AC77" i="4" s="1"/>
  <c r="T78" i="4"/>
  <c r="P78" i="4" s="1" a="1"/>
  <c r="P78" i="4" s="1"/>
  <c r="AA78" i="4" s="1"/>
  <c r="AC78" i="4" s="1"/>
  <c r="T79" i="4"/>
  <c r="P79" i="4" s="1" a="1"/>
  <c r="P79" i="4" s="1"/>
  <c r="AA79" i="4" s="1"/>
  <c r="AC79" i="4" s="1"/>
  <c r="T80" i="4"/>
  <c r="P80" i="4" s="1" a="1"/>
  <c r="P80" i="4" s="1"/>
  <c r="AA80" i="4" s="1"/>
  <c r="AC80" i="4" s="1"/>
  <c r="T81" i="4"/>
  <c r="P81" i="4" s="1" a="1"/>
  <c r="P81" i="4" s="1"/>
  <c r="AA81" i="4" s="1"/>
  <c r="AC81" i="4" s="1"/>
  <c r="T82" i="4"/>
  <c r="P82" i="4" s="1" a="1"/>
  <c r="P82" i="4" s="1"/>
  <c r="AA82" i="4" s="1"/>
  <c r="AC82" i="4" s="1"/>
  <c r="T83" i="4"/>
  <c r="P83" i="4" s="1" a="1"/>
  <c r="P83" i="4" s="1"/>
  <c r="AA83" i="4" s="1"/>
  <c r="AC83" i="4" s="1"/>
  <c r="T84" i="4"/>
  <c r="P84" i="4" s="1" a="1"/>
  <c r="P84" i="4" s="1"/>
  <c r="AA84" i="4" s="1"/>
  <c r="AC84" i="4" s="1"/>
  <c r="T85" i="4"/>
  <c r="P85" i="4" s="1" a="1"/>
  <c r="P85" i="4" s="1"/>
  <c r="AA85" i="4" s="1"/>
  <c r="AC85" i="4" s="1"/>
  <c r="T86" i="4"/>
  <c r="P86" i="4" s="1" a="1"/>
  <c r="P86" i="4" s="1"/>
  <c r="AA86" i="4" s="1"/>
  <c r="AC86" i="4" s="1"/>
  <c r="T87" i="4"/>
  <c r="P87" i="4" s="1" a="1"/>
  <c r="P87" i="4" s="1"/>
  <c r="AA87" i="4" s="1"/>
  <c r="AC87" i="4" s="1"/>
  <c r="T88" i="4"/>
  <c r="P88" i="4" s="1" a="1"/>
  <c r="P88" i="4" s="1"/>
  <c r="AA88" i="4" s="1"/>
  <c r="AC88" i="4" s="1"/>
  <c r="T89" i="4"/>
  <c r="P89" i="4" s="1" a="1"/>
  <c r="P89" i="4" s="1"/>
  <c r="AA89" i="4" s="1"/>
  <c r="AC89" i="4" s="1"/>
  <c r="T90" i="4"/>
  <c r="P90" i="4" s="1" a="1"/>
  <c r="P90" i="4" s="1"/>
  <c r="AA90" i="4" s="1"/>
  <c r="AC90" i="4" s="1"/>
  <c r="T91" i="4"/>
  <c r="P91" i="4" s="1" a="1"/>
  <c r="P91" i="4" s="1"/>
  <c r="AA91" i="4" s="1"/>
  <c r="AC91" i="4" s="1"/>
  <c r="T92" i="4"/>
  <c r="P92" i="4" s="1" a="1"/>
  <c r="P92" i="4" s="1"/>
  <c r="AA92" i="4" s="1"/>
  <c r="AC92" i="4" s="1"/>
  <c r="T93" i="4"/>
  <c r="P93" i="4" s="1" a="1"/>
  <c r="P93" i="4" s="1"/>
  <c r="AA93" i="4" s="1"/>
  <c r="AC93" i="4" s="1"/>
  <c r="T94" i="4"/>
  <c r="P94" i="4" s="1" a="1"/>
  <c r="P94" i="4" s="1"/>
  <c r="AA94" i="4" s="1"/>
  <c r="AC94" i="4" s="1"/>
  <c r="T95" i="4"/>
  <c r="P95" i="4" s="1" a="1"/>
  <c r="P95" i="4" s="1"/>
  <c r="AA95" i="4" s="1"/>
  <c r="AC95" i="4" s="1"/>
  <c r="T96" i="4"/>
  <c r="P96" i="4" s="1" a="1"/>
  <c r="P96" i="4" s="1"/>
  <c r="AA96" i="4" s="1"/>
  <c r="AC96" i="4" s="1"/>
  <c r="T97" i="4"/>
  <c r="P97" i="4" s="1" a="1"/>
  <c r="P97" i="4" s="1"/>
  <c r="AA97" i="4" s="1"/>
  <c r="AC97" i="4" s="1"/>
  <c r="T98" i="4"/>
  <c r="P98" i="4" s="1" a="1"/>
  <c r="P98" i="4" s="1"/>
  <c r="AA98" i="4" s="1"/>
  <c r="AC98" i="4" s="1"/>
  <c r="T99" i="4"/>
  <c r="P99" i="4" s="1" a="1"/>
  <c r="P99" i="4" s="1"/>
  <c r="AA99" i="4" s="1"/>
  <c r="AC99" i="4" s="1"/>
  <c r="T100" i="4"/>
  <c r="P100" i="4" s="1" a="1"/>
  <c r="P100" i="4" s="1"/>
  <c r="AA100" i="4" s="1"/>
  <c r="AC100" i="4" s="1"/>
  <c r="T101" i="4"/>
  <c r="P101" i="4" s="1" a="1"/>
  <c r="P101" i="4" s="1"/>
  <c r="AA101" i="4" s="1"/>
  <c r="AC101" i="4" s="1"/>
  <c r="T102" i="4"/>
  <c r="P102" i="4" s="1" a="1"/>
  <c r="P102" i="4" s="1"/>
  <c r="AA102" i="4" s="1"/>
  <c r="AC102" i="4" s="1"/>
  <c r="T103" i="4"/>
  <c r="P103" i="4" s="1" a="1"/>
  <c r="P103" i="4" s="1"/>
  <c r="AA103" i="4" s="1"/>
  <c r="AC103" i="4" s="1"/>
  <c r="T104" i="4"/>
  <c r="P104" i="4" s="1" a="1"/>
  <c r="P104" i="4" s="1"/>
  <c r="AA104" i="4" s="1"/>
  <c r="AC104" i="4" s="1"/>
  <c r="T105" i="4"/>
  <c r="P105" i="4" s="1" a="1"/>
  <c r="P105" i="4" s="1"/>
  <c r="AA105" i="4" s="1"/>
  <c r="AC105" i="4" s="1"/>
  <c r="T106" i="4"/>
  <c r="P106" i="4" s="1" a="1"/>
  <c r="P106" i="4" s="1"/>
  <c r="AA106" i="4" s="1"/>
  <c r="AC106" i="4" s="1"/>
  <c r="T107" i="4"/>
  <c r="P107" i="4" s="1" a="1"/>
  <c r="P107" i="4" s="1"/>
  <c r="AA107" i="4" s="1"/>
  <c r="AC107" i="4" s="1"/>
  <c r="T108" i="4"/>
  <c r="P108" i="4" s="1" a="1"/>
  <c r="P108" i="4" s="1"/>
  <c r="AA108" i="4" s="1"/>
  <c r="AC108" i="4" s="1"/>
  <c r="T109" i="4"/>
  <c r="P109" i="4" s="1" a="1"/>
  <c r="P109" i="4" s="1"/>
  <c r="AA109" i="4" s="1"/>
  <c r="AC109" i="4" s="1"/>
  <c r="T110" i="4"/>
  <c r="P110" i="4" s="1" a="1"/>
  <c r="P110" i="4" s="1"/>
  <c r="AA110" i="4" s="1"/>
  <c r="AC110" i="4" s="1"/>
  <c r="T111" i="4"/>
  <c r="P111" i="4" s="1" a="1"/>
  <c r="P111" i="4" s="1"/>
  <c r="AA111" i="4" s="1"/>
  <c r="AC111" i="4" s="1"/>
  <c r="T112" i="4"/>
  <c r="P112" i="4" s="1" a="1"/>
  <c r="P112" i="4" s="1"/>
  <c r="AA112" i="4" s="1"/>
  <c r="AC112" i="4" s="1"/>
  <c r="T113" i="4"/>
  <c r="P113" i="4" s="1" a="1"/>
  <c r="P113" i="4" s="1"/>
  <c r="AA113" i="4" s="1"/>
  <c r="AC113" i="4" s="1"/>
  <c r="T114" i="4"/>
  <c r="P114" i="4" s="1" a="1"/>
  <c r="P114" i="4" s="1"/>
  <c r="AA114" i="4" s="1"/>
  <c r="AC114" i="4" s="1"/>
  <c r="T115" i="4"/>
  <c r="P115" i="4" s="1" a="1"/>
  <c r="P115" i="4" s="1"/>
  <c r="AA115" i="4" s="1"/>
  <c r="AC115" i="4" s="1"/>
  <c r="T116" i="4"/>
  <c r="P116" i="4" s="1" a="1"/>
  <c r="P116" i="4" s="1"/>
  <c r="AA116" i="4" s="1"/>
  <c r="AC116" i="4" s="1"/>
  <c r="T117" i="4"/>
  <c r="P117" i="4" s="1" a="1"/>
  <c r="P117" i="4" s="1"/>
  <c r="AA117" i="4" s="1"/>
  <c r="AC117" i="4" s="1"/>
  <c r="T118" i="4"/>
  <c r="P118" i="4" s="1" a="1"/>
  <c r="P118" i="4" s="1"/>
  <c r="AA118" i="4" s="1"/>
  <c r="AC118" i="4" s="1"/>
  <c r="T119" i="4"/>
  <c r="P119" i="4" s="1" a="1"/>
  <c r="P119" i="4" s="1"/>
  <c r="AA119" i="4" s="1"/>
  <c r="AC119" i="4" s="1"/>
  <c r="T120" i="4"/>
  <c r="P120" i="4" s="1" a="1"/>
  <c r="P120" i="4" s="1"/>
  <c r="AA120" i="4" s="1"/>
  <c r="AC120" i="4" s="1"/>
  <c r="T121" i="4"/>
  <c r="P121" i="4" s="1" a="1"/>
  <c r="P121" i="4" s="1"/>
  <c r="AA121" i="4" s="1"/>
  <c r="AC121" i="4" s="1"/>
  <c r="T122" i="4"/>
  <c r="P122" i="4" s="1" a="1"/>
  <c r="P122" i="4" s="1"/>
  <c r="AA122" i="4" s="1"/>
  <c r="T123" i="4"/>
  <c r="P123" i="4" s="1" a="1"/>
  <c r="P123" i="4" s="1"/>
  <c r="AA123" i="4" s="1"/>
  <c r="AC123" i="4" s="1"/>
  <c r="T124" i="4"/>
  <c r="P124" i="4" s="1" a="1"/>
  <c r="P124" i="4" s="1"/>
  <c r="AA124" i="4" s="1"/>
  <c r="AC124" i="4" s="1"/>
  <c r="T125" i="4"/>
  <c r="P125" i="4" s="1" a="1"/>
  <c r="P125" i="4" s="1"/>
  <c r="AA125" i="4" s="1"/>
  <c r="AC125" i="4" s="1"/>
  <c r="T2" i="4"/>
  <c r="P2" i="4" s="1" a="1"/>
  <c r="P2" i="4" s="1"/>
  <c r="AA2" i="4" s="1"/>
  <c r="AC2" i="4" s="1"/>
  <c r="R3" i="4"/>
  <c r="M3" i="4" s="1" a="1"/>
  <c r="M3" i="4" s="1"/>
  <c r="Z3" i="4" s="1"/>
  <c r="AB3" i="4" s="1"/>
  <c r="R4" i="4"/>
  <c r="M4" i="4" s="1" a="1"/>
  <c r="M4" i="4" s="1"/>
  <c r="Z4" i="4" s="1"/>
  <c r="AB4" i="4" s="1"/>
  <c r="R5" i="4"/>
  <c r="M5" i="4" s="1" a="1"/>
  <c r="M5" i="4" s="1"/>
  <c r="Z5" i="4" s="1"/>
  <c r="AB5" i="4" s="1"/>
  <c r="R6" i="4"/>
  <c r="M6" i="4" s="1" a="1"/>
  <c r="M6" i="4" s="1"/>
  <c r="Z6" i="4" s="1"/>
  <c r="AB6" i="4" s="1"/>
  <c r="R7" i="4"/>
  <c r="M7" i="4" s="1" a="1"/>
  <c r="M7" i="4" s="1"/>
  <c r="Z7" i="4" s="1"/>
  <c r="AB7" i="4" s="1"/>
  <c r="R8" i="4"/>
  <c r="M8" i="4" s="1" a="1"/>
  <c r="M8" i="4" s="1"/>
  <c r="Z8" i="4" s="1"/>
  <c r="AB8" i="4" s="1"/>
  <c r="R9" i="4"/>
  <c r="M9" i="4" s="1" a="1"/>
  <c r="M9" i="4" s="1"/>
  <c r="Z9" i="4" s="1"/>
  <c r="AB9" i="4" s="1"/>
  <c r="R10" i="4"/>
  <c r="M10" i="4" s="1" a="1"/>
  <c r="M10" i="4" s="1"/>
  <c r="Z10" i="4" s="1"/>
  <c r="AB10" i="4" s="1"/>
  <c r="R11" i="4"/>
  <c r="M11" i="4" s="1" a="1"/>
  <c r="M11" i="4" s="1"/>
  <c r="Z11" i="4" s="1"/>
  <c r="AB11" i="4" s="1"/>
  <c r="R12" i="4"/>
  <c r="M12" i="4" s="1" a="1"/>
  <c r="M12" i="4" s="1"/>
  <c r="Z12" i="4" s="1"/>
  <c r="AB12" i="4" s="1"/>
  <c r="R13" i="4"/>
  <c r="M13" i="4" s="1" a="1"/>
  <c r="M13" i="4" s="1"/>
  <c r="Z13" i="4" s="1"/>
  <c r="AB13" i="4" s="1"/>
  <c r="R14" i="4"/>
  <c r="M14" i="4" s="1" a="1"/>
  <c r="M14" i="4" s="1"/>
  <c r="Z14" i="4" s="1"/>
  <c r="AB14" i="4" s="1"/>
  <c r="R15" i="4"/>
  <c r="M15" i="4" s="1" a="1"/>
  <c r="M15" i="4" s="1"/>
  <c r="Z15" i="4" s="1"/>
  <c r="AB15" i="4" s="1"/>
  <c r="R16" i="4"/>
  <c r="M16" i="4" s="1" a="1"/>
  <c r="M16" i="4" s="1"/>
  <c r="Z16" i="4" s="1"/>
  <c r="AB16" i="4" s="1"/>
  <c r="R17" i="4"/>
  <c r="M17" i="4" s="1" a="1"/>
  <c r="M17" i="4" s="1"/>
  <c r="Z17" i="4" s="1"/>
  <c r="AB17" i="4" s="1"/>
  <c r="R18" i="4"/>
  <c r="M18" i="4" s="1" a="1"/>
  <c r="M18" i="4" s="1"/>
  <c r="Z18" i="4" s="1"/>
  <c r="AB18" i="4" s="1"/>
  <c r="R19" i="4"/>
  <c r="M19" i="4" s="1" a="1"/>
  <c r="M19" i="4" s="1"/>
  <c r="Z19" i="4" s="1"/>
  <c r="AB19" i="4" s="1"/>
  <c r="R20" i="4"/>
  <c r="M20" i="4" s="1" a="1"/>
  <c r="M20" i="4" s="1"/>
  <c r="Z20" i="4" s="1"/>
  <c r="R21" i="4"/>
  <c r="M21" i="4" s="1" a="1"/>
  <c r="M21" i="4" s="1"/>
  <c r="Z21" i="4" s="1"/>
  <c r="AB21" i="4" s="1"/>
  <c r="R22" i="4"/>
  <c r="M22" i="4" s="1" a="1"/>
  <c r="M22" i="4" s="1"/>
  <c r="Z22" i="4" s="1"/>
  <c r="AB22" i="4" s="1"/>
  <c r="R23" i="4"/>
  <c r="M23" i="4" s="1" a="1"/>
  <c r="M23" i="4" s="1"/>
  <c r="Z23" i="4" s="1"/>
  <c r="AB23" i="4" s="1"/>
  <c r="R24" i="4"/>
  <c r="M24" i="4" s="1" a="1"/>
  <c r="M24" i="4" s="1"/>
  <c r="Z24" i="4" s="1"/>
  <c r="R25" i="4"/>
  <c r="M25" i="4" s="1" a="1"/>
  <c r="M25" i="4" s="1"/>
  <c r="Z25" i="4" s="1"/>
  <c r="R26" i="4"/>
  <c r="M26" i="4" s="1" a="1"/>
  <c r="M26" i="4" s="1"/>
  <c r="Z26" i="4" s="1"/>
  <c r="R27" i="4"/>
  <c r="M27" i="4" s="1" a="1"/>
  <c r="M27" i="4" s="1"/>
  <c r="Z27" i="4" s="1"/>
  <c r="R28" i="4"/>
  <c r="M28" i="4" s="1" a="1"/>
  <c r="M28" i="4" s="1"/>
  <c r="Z28" i="4" s="1"/>
  <c r="R29" i="4"/>
  <c r="M29" i="4" s="1" a="1"/>
  <c r="M29" i="4" s="1"/>
  <c r="Z29" i="4" s="1"/>
  <c r="R30" i="4"/>
  <c r="M30" i="4" s="1" a="1"/>
  <c r="M30" i="4" s="1"/>
  <c r="Z30" i="4" s="1"/>
  <c r="R31" i="4"/>
  <c r="M31" i="4" s="1" a="1"/>
  <c r="M31" i="4" s="1"/>
  <c r="Z31" i="4" s="1"/>
  <c r="R32" i="4"/>
  <c r="M32" i="4" s="1" a="1"/>
  <c r="M32" i="4" s="1"/>
  <c r="Z32" i="4" s="1"/>
  <c r="R33" i="4"/>
  <c r="M33" i="4" s="1" a="1"/>
  <c r="M33" i="4" s="1"/>
  <c r="Z33" i="4" s="1"/>
  <c r="R34" i="4"/>
  <c r="M34" i="4" s="1" a="1"/>
  <c r="M34" i="4" s="1"/>
  <c r="Z34" i="4" s="1"/>
  <c r="R35" i="4"/>
  <c r="M35" i="4" s="1" a="1"/>
  <c r="M35" i="4" s="1"/>
  <c r="Z35" i="4" s="1"/>
  <c r="AB35" i="4" s="1"/>
  <c r="R36" i="4"/>
  <c r="M36" i="4" s="1" a="1"/>
  <c r="M36" i="4" s="1"/>
  <c r="Z36" i="4" s="1"/>
  <c r="AB36" i="4" s="1"/>
  <c r="R37" i="4"/>
  <c r="M37" i="4" s="1" a="1"/>
  <c r="M37" i="4" s="1"/>
  <c r="Z37" i="4" s="1"/>
  <c r="AB37" i="4" s="1"/>
  <c r="R38" i="4"/>
  <c r="M38" i="4" s="1" a="1"/>
  <c r="M38" i="4" s="1"/>
  <c r="Z38" i="4" s="1"/>
  <c r="AB38" i="4" s="1"/>
  <c r="R39" i="4"/>
  <c r="M39" i="4" s="1" a="1"/>
  <c r="M39" i="4" s="1"/>
  <c r="Z39" i="4" s="1"/>
  <c r="AB39" i="4" s="1"/>
  <c r="R40" i="4"/>
  <c r="M40" i="4" s="1" a="1"/>
  <c r="M40" i="4" s="1"/>
  <c r="Z40" i="4" s="1"/>
  <c r="AB40" i="4" s="1"/>
  <c r="R41" i="4"/>
  <c r="M41" i="4" s="1" a="1"/>
  <c r="M41" i="4" s="1"/>
  <c r="Z41" i="4" s="1"/>
  <c r="AB41" i="4" s="1"/>
  <c r="R42" i="4"/>
  <c r="M42" i="4" s="1" a="1"/>
  <c r="M42" i="4" s="1"/>
  <c r="Z42" i="4" s="1"/>
  <c r="AB42" i="4" s="1"/>
  <c r="R43" i="4"/>
  <c r="M43" i="4" s="1" a="1"/>
  <c r="M43" i="4" s="1"/>
  <c r="Z43" i="4" s="1"/>
  <c r="AB43" i="4" s="1"/>
  <c r="R44" i="4"/>
  <c r="M44" i="4" s="1" a="1"/>
  <c r="M44" i="4" s="1"/>
  <c r="Z44" i="4" s="1"/>
  <c r="AB44" i="4" s="1"/>
  <c r="R45" i="4"/>
  <c r="M45" i="4" s="1" a="1"/>
  <c r="M45" i="4" s="1"/>
  <c r="Z45" i="4" s="1"/>
  <c r="AB45" i="4" s="1"/>
  <c r="R46" i="4"/>
  <c r="M46" i="4" s="1" a="1"/>
  <c r="M46" i="4" s="1"/>
  <c r="Z46" i="4" s="1"/>
  <c r="AB46" i="4" s="1"/>
  <c r="R47" i="4"/>
  <c r="M47" i="4" s="1" a="1"/>
  <c r="M47" i="4" s="1"/>
  <c r="Z47" i="4" s="1"/>
  <c r="AB47" i="4" s="1"/>
  <c r="R48" i="4"/>
  <c r="M48" i="4" s="1" a="1"/>
  <c r="M48" i="4" s="1"/>
  <c r="Z48" i="4" s="1"/>
  <c r="AB48" i="4" s="1"/>
  <c r="R49" i="4"/>
  <c r="M49" i="4" s="1" a="1"/>
  <c r="M49" i="4" s="1"/>
  <c r="Z49" i="4" s="1"/>
  <c r="AB49" i="4" s="1"/>
  <c r="R50" i="4"/>
  <c r="M50" i="4" s="1" a="1"/>
  <c r="M50" i="4" s="1"/>
  <c r="Z50" i="4" s="1"/>
  <c r="AB50" i="4" s="1"/>
  <c r="R51" i="4"/>
  <c r="M51" i="4" s="1" a="1"/>
  <c r="M51" i="4" s="1"/>
  <c r="Z51" i="4" s="1"/>
  <c r="AB51" i="4" s="1"/>
  <c r="R52" i="4"/>
  <c r="M52" i="4" s="1" a="1"/>
  <c r="M52" i="4" s="1"/>
  <c r="Z52" i="4" s="1"/>
  <c r="AB52" i="4" s="1"/>
  <c r="R53" i="4"/>
  <c r="M53" i="4" s="1" a="1"/>
  <c r="M53" i="4" s="1"/>
  <c r="Z53" i="4" s="1"/>
  <c r="AB53" i="4" s="1"/>
  <c r="R54" i="4"/>
  <c r="M54" i="4" s="1" a="1"/>
  <c r="M54" i="4" s="1"/>
  <c r="Z54" i="4" s="1"/>
  <c r="AB54" i="4" s="1"/>
  <c r="R55" i="4"/>
  <c r="M55" i="4" s="1" a="1"/>
  <c r="M55" i="4" s="1"/>
  <c r="Z55" i="4" s="1"/>
  <c r="AB55" i="4" s="1"/>
  <c r="R56" i="4"/>
  <c r="M56" i="4" s="1" a="1"/>
  <c r="M56" i="4" s="1"/>
  <c r="Z56" i="4" s="1"/>
  <c r="AB56" i="4" s="1"/>
  <c r="R57" i="4"/>
  <c r="M57" i="4" s="1" a="1"/>
  <c r="M57" i="4" s="1"/>
  <c r="Z57" i="4" s="1"/>
  <c r="AB57" i="4" s="1"/>
  <c r="R58" i="4"/>
  <c r="M58" i="4" s="1" a="1"/>
  <c r="M58" i="4" s="1"/>
  <c r="Z58" i="4" s="1"/>
  <c r="AB58" i="4" s="1"/>
  <c r="R59" i="4"/>
  <c r="M59" i="4" s="1" a="1"/>
  <c r="M59" i="4" s="1"/>
  <c r="Z59" i="4" s="1"/>
  <c r="AB59" i="4" s="1"/>
  <c r="R60" i="4"/>
  <c r="M60" i="4" s="1" a="1"/>
  <c r="M60" i="4" s="1"/>
  <c r="Z60" i="4" s="1"/>
  <c r="AB60" i="4" s="1"/>
  <c r="R61" i="4"/>
  <c r="M61" i="4" s="1" a="1"/>
  <c r="M61" i="4" s="1"/>
  <c r="Z61" i="4" s="1"/>
  <c r="AB61" i="4" s="1"/>
  <c r="R62" i="4"/>
  <c r="M62" i="4" s="1" a="1"/>
  <c r="M62" i="4" s="1"/>
  <c r="Z62" i="4" s="1"/>
  <c r="AB62" i="4" s="1"/>
  <c r="R63" i="4"/>
  <c r="M63" i="4" s="1" a="1"/>
  <c r="M63" i="4" s="1"/>
  <c r="Z63" i="4" s="1"/>
  <c r="AB63" i="4" s="1"/>
  <c r="R64" i="4"/>
  <c r="M64" i="4" s="1" a="1"/>
  <c r="M64" i="4" s="1"/>
  <c r="Z64" i="4" s="1"/>
  <c r="AB64" i="4" s="1"/>
  <c r="R65" i="4"/>
  <c r="M65" i="4" s="1" a="1"/>
  <c r="M65" i="4" s="1"/>
  <c r="Z65" i="4" s="1"/>
  <c r="AB65" i="4" s="1"/>
  <c r="R66" i="4"/>
  <c r="M66" i="4" s="1" a="1"/>
  <c r="M66" i="4" s="1"/>
  <c r="Z66" i="4" s="1"/>
  <c r="AB66" i="4" s="1"/>
  <c r="R67" i="4"/>
  <c r="M67" i="4" s="1" a="1"/>
  <c r="M67" i="4" s="1"/>
  <c r="Z67" i="4" s="1"/>
  <c r="AB67" i="4" s="1"/>
  <c r="R68" i="4"/>
  <c r="M68" i="4" s="1" a="1"/>
  <c r="M68" i="4" s="1"/>
  <c r="Z68" i="4" s="1"/>
  <c r="AB68" i="4" s="1"/>
  <c r="R69" i="4"/>
  <c r="M69" i="4" s="1" a="1"/>
  <c r="M69" i="4" s="1"/>
  <c r="Z69" i="4" s="1"/>
  <c r="AB69" i="4" s="1"/>
  <c r="R70" i="4"/>
  <c r="M70" i="4" s="1" a="1"/>
  <c r="M70" i="4" s="1"/>
  <c r="Z70" i="4" s="1"/>
  <c r="AB70" i="4" s="1"/>
  <c r="R71" i="4"/>
  <c r="M71" i="4" s="1" a="1"/>
  <c r="M71" i="4" s="1"/>
  <c r="Z71" i="4" s="1"/>
  <c r="R72" i="4"/>
  <c r="M72" i="4" s="1" a="1"/>
  <c r="M72" i="4" s="1"/>
  <c r="Z72" i="4" s="1"/>
  <c r="AB72" i="4" s="1"/>
  <c r="R73" i="4"/>
  <c r="M73" i="4" s="1" a="1"/>
  <c r="M73" i="4" s="1"/>
  <c r="Z73" i="4" s="1"/>
  <c r="AB73" i="4" s="1"/>
  <c r="R74" i="4"/>
  <c r="M74" i="4" s="1" a="1"/>
  <c r="M74" i="4" s="1"/>
  <c r="Z74" i="4" s="1"/>
  <c r="AB74" i="4" s="1"/>
  <c r="R75" i="4"/>
  <c r="M75" i="4" s="1" a="1"/>
  <c r="M75" i="4" s="1"/>
  <c r="Z75" i="4" s="1"/>
  <c r="R76" i="4"/>
  <c r="M76" i="4" s="1" a="1"/>
  <c r="M76" i="4" s="1"/>
  <c r="Z76" i="4" s="1"/>
  <c r="AB76" i="4" s="1"/>
  <c r="R77" i="4"/>
  <c r="M77" i="4" s="1" a="1"/>
  <c r="M77" i="4" s="1"/>
  <c r="Z77" i="4" s="1"/>
  <c r="AB77" i="4" s="1"/>
  <c r="R78" i="4"/>
  <c r="M78" i="4" s="1" a="1"/>
  <c r="M78" i="4" s="1"/>
  <c r="Z78" i="4" s="1"/>
  <c r="AB78" i="4" s="1"/>
  <c r="R79" i="4"/>
  <c r="M79" i="4" s="1" a="1"/>
  <c r="M79" i="4" s="1"/>
  <c r="Z79" i="4" s="1"/>
  <c r="AB79" i="4" s="1"/>
  <c r="R80" i="4"/>
  <c r="M80" i="4" s="1" a="1"/>
  <c r="M80" i="4" s="1"/>
  <c r="Z80" i="4" s="1"/>
  <c r="AB80" i="4" s="1"/>
  <c r="R81" i="4"/>
  <c r="M81" i="4" s="1" a="1"/>
  <c r="M81" i="4" s="1"/>
  <c r="Z81" i="4" s="1"/>
  <c r="AB81" i="4" s="1"/>
  <c r="R82" i="4"/>
  <c r="M82" i="4" s="1" a="1"/>
  <c r="M82" i="4" s="1"/>
  <c r="Z82" i="4" s="1"/>
  <c r="AB82" i="4" s="1"/>
  <c r="R83" i="4"/>
  <c r="M83" i="4" s="1" a="1"/>
  <c r="M83" i="4" s="1"/>
  <c r="Z83" i="4" s="1"/>
  <c r="AB83" i="4" s="1"/>
  <c r="R84" i="4"/>
  <c r="M84" i="4" s="1" a="1"/>
  <c r="M84" i="4" s="1"/>
  <c r="Z84" i="4" s="1"/>
  <c r="AB84" i="4" s="1"/>
  <c r="R85" i="4"/>
  <c r="M85" i="4" s="1" a="1"/>
  <c r="M85" i="4" s="1"/>
  <c r="Z85" i="4" s="1"/>
  <c r="AB85" i="4" s="1"/>
  <c r="R86" i="4"/>
  <c r="M86" i="4" s="1" a="1"/>
  <c r="M86" i="4" s="1"/>
  <c r="Z86" i="4" s="1"/>
  <c r="AB86" i="4" s="1"/>
  <c r="R87" i="4"/>
  <c r="M87" i="4" s="1" a="1"/>
  <c r="M87" i="4" s="1"/>
  <c r="Z87" i="4" s="1"/>
  <c r="AB87" i="4" s="1"/>
  <c r="R88" i="4"/>
  <c r="M88" i="4" s="1" a="1"/>
  <c r="M88" i="4" s="1"/>
  <c r="Z88" i="4" s="1"/>
  <c r="AB88" i="4" s="1"/>
  <c r="R89" i="4"/>
  <c r="M89" i="4" s="1" a="1"/>
  <c r="M89" i="4" s="1"/>
  <c r="Z89" i="4" s="1"/>
  <c r="AB89" i="4" s="1"/>
  <c r="R90" i="4"/>
  <c r="M90" i="4" s="1" a="1"/>
  <c r="M90" i="4" s="1"/>
  <c r="Z90" i="4" s="1"/>
  <c r="AB90" i="4" s="1"/>
  <c r="R91" i="4"/>
  <c r="M91" i="4" s="1" a="1"/>
  <c r="M91" i="4" s="1"/>
  <c r="Z91" i="4" s="1"/>
  <c r="AB91" i="4" s="1"/>
  <c r="R92" i="4"/>
  <c r="M92" i="4" s="1" a="1"/>
  <c r="M92" i="4" s="1"/>
  <c r="Z92" i="4" s="1"/>
  <c r="AB92" i="4" s="1"/>
  <c r="R93" i="4"/>
  <c r="M93" i="4" s="1" a="1"/>
  <c r="M93" i="4" s="1"/>
  <c r="Z93" i="4" s="1"/>
  <c r="AB93" i="4" s="1"/>
  <c r="R94" i="4"/>
  <c r="M94" i="4" s="1" a="1"/>
  <c r="M94" i="4" s="1"/>
  <c r="Z94" i="4" s="1"/>
  <c r="AB94" i="4" s="1"/>
  <c r="R95" i="4"/>
  <c r="M95" i="4" s="1" a="1"/>
  <c r="M95" i="4" s="1"/>
  <c r="Z95" i="4" s="1"/>
  <c r="AB95" i="4" s="1"/>
  <c r="R96" i="4"/>
  <c r="M96" i="4" s="1" a="1"/>
  <c r="M96" i="4" s="1"/>
  <c r="Z96" i="4" s="1"/>
  <c r="AB96" i="4" s="1"/>
  <c r="R97" i="4"/>
  <c r="M97" i="4" s="1" a="1"/>
  <c r="M97" i="4" s="1"/>
  <c r="Z97" i="4" s="1"/>
  <c r="AB97" i="4" s="1"/>
  <c r="R98" i="4"/>
  <c r="M98" i="4" s="1" a="1"/>
  <c r="M98" i="4" s="1"/>
  <c r="Z98" i="4" s="1"/>
  <c r="AB98" i="4" s="1"/>
  <c r="R99" i="4"/>
  <c r="M99" i="4" s="1" a="1"/>
  <c r="M99" i="4" s="1"/>
  <c r="Z99" i="4" s="1"/>
  <c r="AB99" i="4" s="1"/>
  <c r="R100" i="4"/>
  <c r="M100" i="4" s="1" a="1"/>
  <c r="M100" i="4" s="1"/>
  <c r="Z100" i="4" s="1"/>
  <c r="AB100" i="4" s="1"/>
  <c r="R101" i="4"/>
  <c r="M101" i="4" s="1" a="1"/>
  <c r="M101" i="4" s="1"/>
  <c r="Z101" i="4" s="1"/>
  <c r="AB101" i="4" s="1"/>
  <c r="R102" i="4"/>
  <c r="M102" i="4" s="1" a="1"/>
  <c r="M102" i="4" s="1"/>
  <c r="Z102" i="4" s="1"/>
  <c r="AB102" i="4" s="1"/>
  <c r="R103" i="4"/>
  <c r="M103" i="4" s="1" a="1"/>
  <c r="M103" i="4" s="1"/>
  <c r="Z103" i="4" s="1"/>
  <c r="AB103" i="4" s="1"/>
  <c r="R104" i="4"/>
  <c r="M104" i="4" s="1" a="1"/>
  <c r="M104" i="4" s="1"/>
  <c r="Z104" i="4" s="1"/>
  <c r="AB104" i="4" s="1"/>
  <c r="R105" i="4"/>
  <c r="M105" i="4" s="1" a="1"/>
  <c r="M105" i="4" s="1"/>
  <c r="Z105" i="4" s="1"/>
  <c r="AB105" i="4" s="1"/>
  <c r="R106" i="4"/>
  <c r="M106" i="4" s="1" a="1"/>
  <c r="M106" i="4" s="1"/>
  <c r="Z106" i="4" s="1"/>
  <c r="AB106" i="4" s="1"/>
  <c r="R107" i="4"/>
  <c r="M107" i="4" s="1" a="1"/>
  <c r="M107" i="4" s="1"/>
  <c r="Z107" i="4" s="1"/>
  <c r="AB107" i="4" s="1"/>
  <c r="R108" i="4"/>
  <c r="M108" i="4" s="1" a="1"/>
  <c r="M108" i="4" s="1"/>
  <c r="Z108" i="4" s="1"/>
  <c r="AB108" i="4" s="1"/>
  <c r="R109" i="4"/>
  <c r="M109" i="4" s="1" a="1"/>
  <c r="M109" i="4" s="1"/>
  <c r="Z109" i="4" s="1"/>
  <c r="AB109" i="4" s="1"/>
  <c r="R110" i="4"/>
  <c r="M110" i="4" s="1" a="1"/>
  <c r="M110" i="4" s="1"/>
  <c r="Z110" i="4" s="1"/>
  <c r="AB110" i="4" s="1"/>
  <c r="R111" i="4"/>
  <c r="M111" i="4" s="1" a="1"/>
  <c r="M111" i="4" s="1"/>
  <c r="Z111" i="4" s="1"/>
  <c r="AB111" i="4" s="1"/>
  <c r="R112" i="4"/>
  <c r="M112" i="4" s="1" a="1"/>
  <c r="M112" i="4" s="1"/>
  <c r="Z112" i="4" s="1"/>
  <c r="AB112" i="4" s="1"/>
  <c r="R113" i="4"/>
  <c r="M113" i="4" s="1" a="1"/>
  <c r="M113" i="4" s="1"/>
  <c r="Z113" i="4" s="1"/>
  <c r="AB113" i="4" s="1"/>
  <c r="R114" i="4"/>
  <c r="M114" i="4" s="1" a="1"/>
  <c r="M114" i="4" s="1"/>
  <c r="Z114" i="4" s="1"/>
  <c r="AB114" i="4" s="1"/>
  <c r="R115" i="4"/>
  <c r="M115" i="4" s="1" a="1"/>
  <c r="M115" i="4" s="1"/>
  <c r="Z115" i="4" s="1"/>
  <c r="AB115" i="4" s="1"/>
  <c r="R116" i="4"/>
  <c r="M116" i="4" s="1" a="1"/>
  <c r="M116" i="4" s="1"/>
  <c r="Z116" i="4" s="1"/>
  <c r="AB116" i="4" s="1"/>
  <c r="R117" i="4"/>
  <c r="M117" i="4" s="1" a="1"/>
  <c r="M117" i="4" s="1"/>
  <c r="Z117" i="4" s="1"/>
  <c r="AB117" i="4" s="1"/>
  <c r="R118" i="4"/>
  <c r="M118" i="4" s="1" a="1"/>
  <c r="M118" i="4" s="1"/>
  <c r="Z118" i="4" s="1"/>
  <c r="AB118" i="4" s="1"/>
  <c r="R119" i="4"/>
  <c r="M119" i="4" s="1" a="1"/>
  <c r="M119" i="4" s="1"/>
  <c r="Z119" i="4" s="1"/>
  <c r="AB119" i="4" s="1"/>
  <c r="R120" i="4"/>
  <c r="M120" i="4" s="1" a="1"/>
  <c r="M120" i="4" s="1"/>
  <c r="Z120" i="4" s="1"/>
  <c r="AB120" i="4" s="1"/>
  <c r="R121" i="4"/>
  <c r="M121" i="4" s="1" a="1"/>
  <c r="M121" i="4" s="1"/>
  <c r="Z121" i="4" s="1"/>
  <c r="AB121" i="4" s="1"/>
  <c r="R122" i="4"/>
  <c r="M122" i="4" s="1" a="1"/>
  <c r="M122" i="4" s="1"/>
  <c r="Z122" i="4" s="1"/>
  <c r="R123" i="4"/>
  <c r="M123" i="4" s="1" a="1"/>
  <c r="M123" i="4" s="1"/>
  <c r="Z123" i="4" s="1"/>
  <c r="AB123" i="4" s="1"/>
  <c r="R124" i="4"/>
  <c r="M124" i="4" s="1" a="1"/>
  <c r="M124" i="4" s="1"/>
  <c r="Z124" i="4" s="1"/>
  <c r="AB124" i="4" s="1"/>
  <c r="R125" i="4"/>
  <c r="M125" i="4" s="1" a="1"/>
  <c r="M125" i="4" s="1"/>
  <c r="Z125" i="4" s="1"/>
  <c r="AB125" i="4" s="1"/>
  <c r="M2" i="4" a="1"/>
  <c r="M2" i="4" s="1"/>
  <c r="Z2" i="4" s="1"/>
  <c r="AB2" i="4" s="1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2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H3" i="4"/>
  <c r="I3" i="4" s="1"/>
  <c r="H4" i="4"/>
  <c r="I4" i="4" s="1"/>
  <c r="H5" i="4"/>
  <c r="I5" i="4" s="1"/>
  <c r="H6" i="4"/>
  <c r="I6" i="4" s="1"/>
  <c r="H7" i="4"/>
  <c r="I7" i="4" s="1"/>
  <c r="H8" i="4"/>
  <c r="I8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J84" i="4" s="1"/>
  <c r="H23" i="4"/>
  <c r="I23" i="4" s="1"/>
  <c r="H24" i="4"/>
  <c r="I24" i="4" s="1"/>
  <c r="H25" i="4"/>
  <c r="I25" i="4" s="1"/>
  <c r="H26" i="4"/>
  <c r="I26" i="4" s="1"/>
  <c r="J82" i="4" s="1"/>
  <c r="H27" i="4"/>
  <c r="I27" i="4" s="1"/>
  <c r="J81" i="4" s="1"/>
  <c r="H28" i="4"/>
  <c r="I28" i="4" s="1"/>
  <c r="H29" i="4"/>
  <c r="I29" i="4" s="1"/>
  <c r="H30" i="4"/>
  <c r="I30" i="4" s="1"/>
  <c r="H31" i="4"/>
  <c r="I31" i="4" s="1"/>
  <c r="H32" i="4"/>
  <c r="I32" i="4" s="1"/>
  <c r="H33" i="4"/>
  <c r="I33" i="4" s="1"/>
  <c r="H34" i="4"/>
  <c r="I34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1" i="4"/>
  <c r="I41" i="4" s="1"/>
  <c r="H42" i="4"/>
  <c r="I42" i="4" s="1"/>
  <c r="H43" i="4"/>
  <c r="I43" i="4" s="1"/>
  <c r="H44" i="4"/>
  <c r="I44" i="4" s="1"/>
  <c r="H45" i="4"/>
  <c r="I45" i="4" s="1"/>
  <c r="J88" i="4" s="1"/>
  <c r="H46" i="4"/>
  <c r="I46" i="4" s="1"/>
  <c r="H47" i="4"/>
  <c r="I47" i="4" s="1"/>
  <c r="H48" i="4"/>
  <c r="I48" i="4" s="1"/>
  <c r="H49" i="4"/>
  <c r="I49" i="4" s="1"/>
  <c r="H50" i="4"/>
  <c r="I50" i="4" s="1"/>
  <c r="H51" i="4"/>
  <c r="I51" i="4" s="1"/>
  <c r="H52" i="4"/>
  <c r="I52" i="4" s="1"/>
  <c r="H53" i="4"/>
  <c r="I53" i="4" s="1"/>
  <c r="H54" i="4"/>
  <c r="I54" i="4" s="1"/>
  <c r="H55" i="4"/>
  <c r="I55" i="4" s="1"/>
  <c r="H56" i="4"/>
  <c r="I56" i="4" s="1"/>
  <c r="H57" i="4"/>
  <c r="I57" i="4" s="1"/>
  <c r="H58" i="4"/>
  <c r="I58" i="4" s="1"/>
  <c r="H59" i="4"/>
  <c r="I59" i="4" s="1"/>
  <c r="H60" i="4"/>
  <c r="I60" i="4" s="1"/>
  <c r="H61" i="4"/>
  <c r="I61" i="4" s="1"/>
  <c r="H62" i="4"/>
  <c r="I62" i="4" s="1"/>
  <c r="H63" i="4"/>
  <c r="I63" i="4" s="1"/>
  <c r="H64" i="4"/>
  <c r="I64" i="4" s="1"/>
  <c r="H65" i="4"/>
  <c r="I65" i="4" s="1"/>
  <c r="H66" i="4"/>
  <c r="I66" i="4" s="1"/>
  <c r="H67" i="4"/>
  <c r="I67" i="4" s="1"/>
  <c r="H68" i="4"/>
  <c r="I68" i="4" s="1"/>
  <c r="H69" i="4"/>
  <c r="I69" i="4" s="1"/>
  <c r="H70" i="4"/>
  <c r="I70" i="4" s="1"/>
  <c r="H71" i="4"/>
  <c r="I71" i="4" s="1"/>
  <c r="H72" i="4"/>
  <c r="I72" i="4" s="1"/>
  <c r="J75" i="4" s="1"/>
  <c r="H73" i="4"/>
  <c r="I73" i="4" s="1"/>
  <c r="H74" i="4"/>
  <c r="I74" i="4" s="1"/>
  <c r="H75" i="4"/>
  <c r="I75" i="4" s="1"/>
  <c r="H76" i="4"/>
  <c r="I76" i="4" s="1"/>
  <c r="H77" i="4"/>
  <c r="I77" i="4" s="1"/>
  <c r="H78" i="4"/>
  <c r="I78" i="4" s="1"/>
  <c r="H79" i="4"/>
  <c r="I79" i="4" s="1"/>
  <c r="H80" i="4"/>
  <c r="I80" i="4" s="1"/>
  <c r="H81" i="4"/>
  <c r="I81" i="4" s="1"/>
  <c r="H82" i="4"/>
  <c r="I82" i="4" s="1"/>
  <c r="H83" i="4"/>
  <c r="I83" i="4" s="1"/>
  <c r="H84" i="4"/>
  <c r="I84" i="4" s="1"/>
  <c r="H85" i="4"/>
  <c r="I85" i="4" s="1"/>
  <c r="H86" i="4"/>
  <c r="I86" i="4" s="1"/>
  <c r="H87" i="4"/>
  <c r="I87" i="4" s="1"/>
  <c r="H88" i="4"/>
  <c r="I88" i="4" s="1"/>
  <c r="H89" i="4"/>
  <c r="I89" i="4" s="1"/>
  <c r="H90" i="4"/>
  <c r="I90" i="4" s="1"/>
  <c r="H91" i="4"/>
  <c r="I91" i="4" s="1"/>
  <c r="H92" i="4"/>
  <c r="I92" i="4" s="1"/>
  <c r="H93" i="4"/>
  <c r="I93" i="4" s="1"/>
  <c r="H94" i="4"/>
  <c r="I94" i="4" s="1"/>
  <c r="H95" i="4"/>
  <c r="I95" i="4" s="1"/>
  <c r="H96" i="4"/>
  <c r="I96" i="4" s="1"/>
  <c r="H97" i="4"/>
  <c r="I97" i="4" s="1"/>
  <c r="H98" i="4"/>
  <c r="I98" i="4" s="1"/>
  <c r="H99" i="4"/>
  <c r="I99" i="4" s="1"/>
  <c r="H100" i="4"/>
  <c r="I100" i="4" s="1"/>
  <c r="H101" i="4"/>
  <c r="I101" i="4" s="1"/>
  <c r="H102" i="4"/>
  <c r="I102" i="4" s="1"/>
  <c r="H103" i="4"/>
  <c r="I103" i="4" s="1"/>
  <c r="H104" i="4"/>
  <c r="I104" i="4" s="1"/>
  <c r="H105" i="4"/>
  <c r="I105" i="4" s="1"/>
  <c r="H106" i="4"/>
  <c r="I106" i="4" s="1"/>
  <c r="H107" i="4"/>
  <c r="I107" i="4" s="1"/>
  <c r="H108" i="4"/>
  <c r="I108" i="4" s="1"/>
  <c r="H109" i="4"/>
  <c r="I109" i="4" s="1"/>
  <c r="H110" i="4"/>
  <c r="I110" i="4" s="1"/>
  <c r="H111" i="4"/>
  <c r="I111" i="4" s="1"/>
  <c r="H112" i="4"/>
  <c r="I112" i="4" s="1"/>
  <c r="H113" i="4"/>
  <c r="I113" i="4" s="1"/>
  <c r="H114" i="4"/>
  <c r="I114" i="4" s="1"/>
  <c r="H115" i="4"/>
  <c r="I115" i="4" s="1"/>
  <c r="H116" i="4"/>
  <c r="I116" i="4" s="1"/>
  <c r="H117" i="4"/>
  <c r="I117" i="4" s="1"/>
  <c r="H118" i="4"/>
  <c r="I118" i="4" s="1"/>
  <c r="H119" i="4"/>
  <c r="I119" i="4" s="1"/>
  <c r="H120" i="4"/>
  <c r="I120" i="4" s="1"/>
  <c r="H121" i="4"/>
  <c r="I121" i="4" s="1"/>
  <c r="H122" i="4"/>
  <c r="I122" i="4" s="1"/>
  <c r="H123" i="4"/>
  <c r="I123" i="4" s="1"/>
  <c r="H124" i="4"/>
  <c r="I124" i="4" s="1"/>
  <c r="H125" i="4"/>
  <c r="I125" i="4" s="1"/>
  <c r="H126" i="4"/>
  <c r="I126" i="4" s="1"/>
  <c r="H127" i="4"/>
  <c r="I127" i="4" s="1"/>
  <c r="H128" i="4"/>
  <c r="I128" i="4" s="1"/>
  <c r="H129" i="4"/>
  <c r="I129" i="4" s="1"/>
  <c r="H130" i="4"/>
  <c r="I130" i="4" s="1"/>
  <c r="H131" i="4"/>
  <c r="I131" i="4" s="1"/>
  <c r="H132" i="4"/>
  <c r="I132" i="4" s="1"/>
  <c r="H133" i="4"/>
  <c r="I133" i="4" s="1"/>
  <c r="H134" i="4"/>
  <c r="I134" i="4" s="1"/>
  <c r="H135" i="4"/>
  <c r="I135" i="4" s="1"/>
  <c r="H136" i="4"/>
  <c r="I136" i="4" s="1"/>
  <c r="H137" i="4"/>
  <c r="I137" i="4" s="1"/>
  <c r="H138" i="4"/>
  <c r="I138" i="4" s="1"/>
  <c r="H139" i="4"/>
  <c r="I139" i="4" s="1"/>
  <c r="H140" i="4"/>
  <c r="I140" i="4" s="1"/>
  <c r="H141" i="4"/>
  <c r="I141" i="4" s="1"/>
  <c r="H142" i="4"/>
  <c r="I142" i="4" s="1"/>
  <c r="H143" i="4"/>
  <c r="I143" i="4" s="1"/>
  <c r="H144" i="4"/>
  <c r="I144" i="4" s="1"/>
  <c r="H145" i="4"/>
  <c r="I145" i="4" s="1"/>
  <c r="H146" i="4"/>
  <c r="I146" i="4" s="1"/>
  <c r="H147" i="4"/>
  <c r="I147" i="4" s="1"/>
  <c r="H148" i="4"/>
  <c r="I148" i="4" s="1"/>
  <c r="H149" i="4"/>
  <c r="I149" i="4" s="1"/>
  <c r="H150" i="4"/>
  <c r="I150" i="4" s="1"/>
  <c r="H151" i="4"/>
  <c r="I151" i="4" s="1"/>
  <c r="H152" i="4"/>
  <c r="I152" i="4" s="1"/>
  <c r="H153" i="4"/>
  <c r="I153" i="4" s="1"/>
  <c r="H154" i="4"/>
  <c r="I154" i="4" s="1"/>
  <c r="H155" i="4"/>
  <c r="I155" i="4" s="1"/>
  <c r="H156" i="4"/>
  <c r="I156" i="4" s="1"/>
  <c r="H157" i="4"/>
  <c r="I157" i="4" s="1"/>
  <c r="H158" i="4"/>
  <c r="I158" i="4" s="1"/>
  <c r="H159" i="4"/>
  <c r="I159" i="4" s="1"/>
  <c r="H160" i="4"/>
  <c r="I160" i="4" s="1"/>
  <c r="H161" i="4"/>
  <c r="I161" i="4" s="1"/>
  <c r="H162" i="4"/>
  <c r="I162" i="4" s="1"/>
  <c r="H163" i="4"/>
  <c r="I163" i="4" s="1"/>
  <c r="H164" i="4"/>
  <c r="I164" i="4" s="1"/>
  <c r="H165" i="4"/>
  <c r="I165" i="4" s="1"/>
  <c r="H166" i="4"/>
  <c r="I166" i="4" s="1"/>
  <c r="H167" i="4"/>
  <c r="I167" i="4" s="1"/>
  <c r="H168" i="4"/>
  <c r="I168" i="4" s="1"/>
  <c r="H169" i="4"/>
  <c r="I169" i="4" s="1"/>
  <c r="H170" i="4"/>
  <c r="I170" i="4" s="1"/>
  <c r="H171" i="4"/>
  <c r="I171" i="4" s="1"/>
  <c r="H172" i="4"/>
  <c r="I172" i="4" s="1"/>
  <c r="H173" i="4"/>
  <c r="I173" i="4" s="1"/>
  <c r="H174" i="4"/>
  <c r="I174" i="4" s="1"/>
  <c r="H175" i="4"/>
  <c r="I175" i="4" s="1"/>
  <c r="H176" i="4"/>
  <c r="I176" i="4" s="1"/>
  <c r="H177" i="4"/>
  <c r="I177" i="4" s="1"/>
  <c r="H178" i="4"/>
  <c r="I178" i="4" s="1"/>
  <c r="H179" i="4"/>
  <c r="I179" i="4" s="1"/>
  <c r="H180" i="4"/>
  <c r="I180" i="4" s="1"/>
  <c r="H181" i="4"/>
  <c r="I181" i="4" s="1"/>
  <c r="H182" i="4"/>
  <c r="I182" i="4" s="1"/>
  <c r="H183" i="4"/>
  <c r="I183" i="4" s="1"/>
  <c r="H184" i="4"/>
  <c r="I184" i="4" s="1"/>
  <c r="H185" i="4"/>
  <c r="I185" i="4" s="1"/>
  <c r="H186" i="4"/>
  <c r="I186" i="4" s="1"/>
  <c r="H187" i="4"/>
  <c r="I187" i="4" s="1"/>
  <c r="H188" i="4"/>
  <c r="I188" i="4" s="1"/>
  <c r="H189" i="4"/>
  <c r="I189" i="4" s="1"/>
  <c r="H190" i="4"/>
  <c r="I190" i="4" s="1"/>
  <c r="H191" i="4"/>
  <c r="I191" i="4" s="1"/>
  <c r="H192" i="4"/>
  <c r="I192" i="4" s="1"/>
  <c r="H193" i="4"/>
  <c r="I193" i="4" s="1"/>
  <c r="H194" i="4"/>
  <c r="I194" i="4" s="1"/>
  <c r="H195" i="4"/>
  <c r="I195" i="4" s="1"/>
  <c r="H196" i="4"/>
  <c r="I196" i="4" s="1"/>
  <c r="H197" i="4"/>
  <c r="I197" i="4" s="1"/>
  <c r="H198" i="4"/>
  <c r="I198" i="4" s="1"/>
  <c r="H199" i="4"/>
  <c r="I199" i="4" s="1"/>
  <c r="H200" i="4"/>
  <c r="I200" i="4" s="1"/>
  <c r="J107" i="4" s="1"/>
  <c r="H201" i="4"/>
  <c r="I201" i="4" s="1"/>
  <c r="H202" i="4"/>
  <c r="I202" i="4" s="1"/>
  <c r="H203" i="4"/>
  <c r="I203" i="4" s="1"/>
  <c r="H204" i="4"/>
  <c r="I204" i="4" s="1"/>
  <c r="H205" i="4"/>
  <c r="I205" i="4" s="1"/>
  <c r="H206" i="4"/>
  <c r="I206" i="4" s="1"/>
  <c r="H207" i="4"/>
  <c r="I207" i="4" s="1"/>
  <c r="H208" i="4"/>
  <c r="I208" i="4" s="1"/>
  <c r="H209" i="4"/>
  <c r="I209" i="4" s="1"/>
  <c r="H210" i="4"/>
  <c r="I210" i="4" s="1"/>
  <c r="H211" i="4"/>
  <c r="I211" i="4" s="1"/>
  <c r="H212" i="4"/>
  <c r="I212" i="4" s="1"/>
  <c r="H213" i="4"/>
  <c r="I213" i="4" s="1"/>
  <c r="H214" i="4"/>
  <c r="I214" i="4" s="1"/>
  <c r="H215" i="4"/>
  <c r="I215" i="4" s="1"/>
  <c r="H216" i="4"/>
  <c r="I216" i="4" s="1"/>
  <c r="H217" i="4"/>
  <c r="I217" i="4" s="1"/>
  <c r="H218" i="4"/>
  <c r="I218" i="4" s="1"/>
  <c r="H219" i="4"/>
  <c r="I219" i="4" s="1"/>
  <c r="H220" i="4"/>
  <c r="I220" i="4" s="1"/>
  <c r="H221" i="4"/>
  <c r="I221" i="4" s="1"/>
  <c r="H222" i="4"/>
  <c r="I222" i="4" s="1"/>
  <c r="H223" i="4"/>
  <c r="I223" i="4" s="1"/>
  <c r="H224" i="4"/>
  <c r="I224" i="4" s="1"/>
  <c r="H225" i="4"/>
  <c r="I225" i="4" s="1"/>
  <c r="H226" i="4"/>
  <c r="I226" i="4" s="1"/>
  <c r="H227" i="4"/>
  <c r="I227" i="4" s="1"/>
  <c r="H228" i="4"/>
  <c r="I228" i="4" s="1"/>
  <c r="H229" i="4"/>
  <c r="I229" i="4" s="1"/>
  <c r="H230" i="4"/>
  <c r="I230" i="4" s="1"/>
  <c r="H231" i="4"/>
  <c r="I231" i="4" s="1"/>
  <c r="H232" i="4"/>
  <c r="I232" i="4" s="1"/>
  <c r="H233" i="4"/>
  <c r="I233" i="4" s="1"/>
  <c r="H234" i="4"/>
  <c r="I234" i="4" s="1"/>
  <c r="H235" i="4"/>
  <c r="I235" i="4" s="1"/>
  <c r="H236" i="4"/>
  <c r="I236" i="4" s="1"/>
  <c r="H237" i="4"/>
  <c r="I237" i="4" s="1"/>
  <c r="H238" i="4"/>
  <c r="I238" i="4" s="1"/>
  <c r="H239" i="4"/>
  <c r="I239" i="4" s="1"/>
  <c r="H240" i="4"/>
  <c r="I240" i="4" s="1"/>
  <c r="H241" i="4"/>
  <c r="I241" i="4" s="1"/>
  <c r="H242" i="4"/>
  <c r="I242" i="4" s="1"/>
  <c r="H243" i="4"/>
  <c r="I243" i="4" s="1"/>
  <c r="H244" i="4"/>
  <c r="I244" i="4" s="1"/>
  <c r="H245" i="4"/>
  <c r="I245" i="4" s="1"/>
  <c r="H246" i="4"/>
  <c r="I246" i="4" s="1"/>
  <c r="H247" i="4"/>
  <c r="I247" i="4" s="1"/>
  <c r="H248" i="4"/>
  <c r="I248" i="4" s="1"/>
  <c r="H249" i="4"/>
  <c r="I249" i="4" s="1"/>
  <c r="H250" i="4"/>
  <c r="I250" i="4" s="1"/>
  <c r="H251" i="4"/>
  <c r="I251" i="4" s="1"/>
  <c r="H252" i="4"/>
  <c r="I252" i="4" s="1"/>
  <c r="H253" i="4"/>
  <c r="I253" i="4" s="1"/>
  <c r="H254" i="4"/>
  <c r="I254" i="4" s="1"/>
  <c r="H255" i="4"/>
  <c r="I255" i="4" s="1"/>
  <c r="H256" i="4"/>
  <c r="I256" i="4" s="1"/>
  <c r="H257" i="4"/>
  <c r="I257" i="4" s="1"/>
  <c r="H258" i="4"/>
  <c r="I258" i="4" s="1"/>
  <c r="H259" i="4"/>
  <c r="I259" i="4" s="1"/>
  <c r="H260" i="4"/>
  <c r="I260" i="4" s="1"/>
  <c r="H261" i="4"/>
  <c r="I261" i="4" s="1"/>
  <c r="H262" i="4"/>
  <c r="I262" i="4" s="1"/>
  <c r="H263" i="4"/>
  <c r="I263" i="4" s="1"/>
  <c r="H264" i="4"/>
  <c r="I264" i="4" s="1"/>
  <c r="J16" i="4" s="1"/>
  <c r="H265" i="4"/>
  <c r="I265" i="4" s="1"/>
  <c r="H266" i="4"/>
  <c r="I266" i="4" s="1"/>
  <c r="H267" i="4"/>
  <c r="I267" i="4" s="1"/>
  <c r="H268" i="4"/>
  <c r="I268" i="4" s="1"/>
  <c r="H269" i="4"/>
  <c r="I269" i="4" s="1"/>
  <c r="H270" i="4"/>
  <c r="I270" i="4" s="1"/>
  <c r="H271" i="4"/>
  <c r="I271" i="4" s="1"/>
  <c r="H272" i="4"/>
  <c r="I272" i="4" s="1"/>
  <c r="H273" i="4"/>
  <c r="I273" i="4" s="1"/>
  <c r="H274" i="4"/>
  <c r="I274" i="4" s="1"/>
  <c r="H275" i="4"/>
  <c r="I275" i="4" s="1"/>
  <c r="H276" i="4"/>
  <c r="I276" i="4" s="1"/>
  <c r="H277" i="4"/>
  <c r="I277" i="4" s="1"/>
  <c r="H278" i="4"/>
  <c r="I278" i="4" s="1"/>
  <c r="H279" i="4"/>
  <c r="I279" i="4" s="1"/>
  <c r="H280" i="4"/>
  <c r="I280" i="4" s="1"/>
  <c r="H281" i="4"/>
  <c r="I281" i="4" s="1"/>
  <c r="H282" i="4"/>
  <c r="I282" i="4" s="1"/>
  <c r="H283" i="4"/>
  <c r="I283" i="4" s="1"/>
  <c r="H284" i="4"/>
  <c r="I284" i="4" s="1"/>
  <c r="H285" i="4"/>
  <c r="I285" i="4" s="1"/>
  <c r="H286" i="4"/>
  <c r="I286" i="4" s="1"/>
  <c r="H287" i="4"/>
  <c r="I287" i="4" s="1"/>
  <c r="H288" i="4"/>
  <c r="I288" i="4" s="1"/>
  <c r="J97" i="4" s="1"/>
  <c r="H289" i="4"/>
  <c r="I289" i="4" s="1"/>
  <c r="H290" i="4"/>
  <c r="I290" i="4" s="1"/>
  <c r="H291" i="4"/>
  <c r="I291" i="4" s="1"/>
  <c r="H292" i="4"/>
  <c r="I292" i="4" s="1"/>
  <c r="H293" i="4"/>
  <c r="I293" i="4" s="1"/>
  <c r="H294" i="4"/>
  <c r="I294" i="4" s="1"/>
  <c r="H295" i="4"/>
  <c r="I295" i="4" s="1"/>
  <c r="H296" i="4"/>
  <c r="I296" i="4" s="1"/>
  <c r="H297" i="4"/>
  <c r="I297" i="4" s="1"/>
  <c r="H298" i="4"/>
  <c r="I298" i="4" s="1"/>
  <c r="H299" i="4"/>
  <c r="I299" i="4" s="1"/>
  <c r="H300" i="4"/>
  <c r="I300" i="4" s="1"/>
  <c r="H301" i="4"/>
  <c r="I301" i="4" s="1"/>
  <c r="H302" i="4"/>
  <c r="I302" i="4" s="1"/>
  <c r="H303" i="4"/>
  <c r="I303" i="4" s="1"/>
  <c r="H304" i="4"/>
  <c r="I304" i="4" s="1"/>
  <c r="H305" i="4"/>
  <c r="I305" i="4" s="1"/>
  <c r="H306" i="4"/>
  <c r="I306" i="4" s="1"/>
  <c r="H307" i="4"/>
  <c r="I307" i="4" s="1"/>
  <c r="H308" i="4"/>
  <c r="I308" i="4" s="1"/>
  <c r="H309" i="4"/>
  <c r="I309" i="4" s="1"/>
  <c r="H310" i="4"/>
  <c r="I310" i="4" s="1"/>
  <c r="H311" i="4"/>
  <c r="I311" i="4" s="1"/>
  <c r="J6" i="4" s="1"/>
  <c r="H312" i="4"/>
  <c r="I312" i="4" s="1"/>
  <c r="H313" i="4"/>
  <c r="I313" i="4" s="1"/>
  <c r="H314" i="4"/>
  <c r="I314" i="4" s="1"/>
  <c r="H315" i="4"/>
  <c r="I315" i="4" s="1"/>
  <c r="H316" i="4"/>
  <c r="I316" i="4" s="1"/>
  <c r="H317" i="4"/>
  <c r="I317" i="4" s="1"/>
  <c r="H318" i="4"/>
  <c r="I318" i="4" s="1"/>
  <c r="H319" i="4"/>
  <c r="I319" i="4" s="1"/>
  <c r="H320" i="4"/>
  <c r="I320" i="4" s="1"/>
  <c r="H321" i="4"/>
  <c r="I321" i="4" s="1"/>
  <c r="H322" i="4"/>
  <c r="I322" i="4" s="1"/>
  <c r="H323" i="4"/>
  <c r="I323" i="4" s="1"/>
  <c r="J94" i="4" s="1"/>
  <c r="H324" i="4"/>
  <c r="I324" i="4" s="1"/>
  <c r="H325" i="4"/>
  <c r="I325" i="4" s="1"/>
  <c r="H326" i="4"/>
  <c r="I326" i="4" s="1"/>
  <c r="H327" i="4"/>
  <c r="I327" i="4" s="1"/>
  <c r="H328" i="4"/>
  <c r="I328" i="4" s="1"/>
  <c r="H329" i="4"/>
  <c r="I329" i="4" s="1"/>
  <c r="J93" i="4" s="1"/>
  <c r="H330" i="4"/>
  <c r="I330" i="4" s="1"/>
  <c r="H331" i="4"/>
  <c r="I331" i="4" s="1"/>
  <c r="H332" i="4"/>
  <c r="I332" i="4" s="1"/>
  <c r="H333" i="4"/>
  <c r="I333" i="4" s="1"/>
  <c r="H334" i="4"/>
  <c r="I334" i="4" s="1"/>
  <c r="H335" i="4"/>
  <c r="I335" i="4" s="1"/>
  <c r="H336" i="4"/>
  <c r="I336" i="4" s="1"/>
  <c r="H337" i="4"/>
  <c r="I337" i="4" s="1"/>
  <c r="H338" i="4"/>
  <c r="I338" i="4" s="1"/>
  <c r="H339" i="4"/>
  <c r="I339" i="4" s="1"/>
  <c r="H340" i="4"/>
  <c r="I340" i="4" s="1"/>
  <c r="H341" i="4"/>
  <c r="I341" i="4" s="1"/>
  <c r="J7" i="4" s="1"/>
  <c r="H342" i="4"/>
  <c r="I342" i="4" s="1"/>
  <c r="H343" i="4"/>
  <c r="I343" i="4" s="1"/>
  <c r="H344" i="4"/>
  <c r="I344" i="4" s="1"/>
  <c r="H345" i="4"/>
  <c r="I345" i="4" s="1"/>
  <c r="H346" i="4"/>
  <c r="I346" i="4" s="1"/>
  <c r="H347" i="4"/>
  <c r="I347" i="4" s="1"/>
  <c r="H348" i="4"/>
  <c r="I348" i="4" s="1"/>
  <c r="H349" i="4"/>
  <c r="I349" i="4" s="1"/>
  <c r="H350" i="4"/>
  <c r="I350" i="4" s="1"/>
  <c r="H351" i="4"/>
  <c r="I351" i="4" s="1"/>
  <c r="H352" i="4"/>
  <c r="I352" i="4" s="1"/>
  <c r="H353" i="4"/>
  <c r="I353" i="4" s="1"/>
  <c r="H354" i="4"/>
  <c r="I354" i="4" s="1"/>
  <c r="H355" i="4"/>
  <c r="I355" i="4" s="1"/>
  <c r="H356" i="4"/>
  <c r="I356" i="4" s="1"/>
  <c r="H357" i="4"/>
  <c r="I357" i="4" s="1"/>
  <c r="H358" i="4"/>
  <c r="I358" i="4" s="1"/>
  <c r="H359" i="4"/>
  <c r="I359" i="4" s="1"/>
  <c r="H360" i="4"/>
  <c r="I360" i="4" s="1"/>
  <c r="J43" i="4" s="1"/>
  <c r="H361" i="4"/>
  <c r="I361" i="4" s="1"/>
  <c r="H362" i="4"/>
  <c r="I362" i="4" s="1"/>
  <c r="H363" i="4"/>
  <c r="I363" i="4" s="1"/>
  <c r="H364" i="4"/>
  <c r="I364" i="4" s="1"/>
  <c r="H365" i="4"/>
  <c r="I365" i="4" s="1"/>
  <c r="H366" i="4"/>
  <c r="I366" i="4" s="1"/>
  <c r="H367" i="4"/>
  <c r="I367" i="4" s="1"/>
  <c r="H368" i="4"/>
  <c r="I368" i="4" s="1"/>
  <c r="H369" i="4"/>
  <c r="I369" i="4" s="1"/>
  <c r="H370" i="4"/>
  <c r="I370" i="4" s="1"/>
  <c r="H371" i="4"/>
  <c r="I371" i="4" s="1"/>
  <c r="H372" i="4"/>
  <c r="I372" i="4" s="1"/>
  <c r="H373" i="4"/>
  <c r="I373" i="4" s="1"/>
  <c r="H374" i="4"/>
  <c r="I374" i="4" s="1"/>
  <c r="H375" i="4"/>
  <c r="I375" i="4" s="1"/>
  <c r="H376" i="4"/>
  <c r="I376" i="4" s="1"/>
  <c r="H377" i="4"/>
  <c r="I377" i="4" s="1"/>
  <c r="H378" i="4"/>
  <c r="I378" i="4" s="1"/>
  <c r="H379" i="4"/>
  <c r="I379" i="4" s="1"/>
  <c r="H380" i="4"/>
  <c r="I380" i="4" s="1"/>
  <c r="H381" i="4"/>
  <c r="I381" i="4" s="1"/>
  <c r="H382" i="4"/>
  <c r="I382" i="4" s="1"/>
  <c r="H383" i="4"/>
  <c r="I383" i="4" s="1"/>
  <c r="H384" i="4"/>
  <c r="I384" i="4" s="1"/>
  <c r="H385" i="4"/>
  <c r="I385" i="4" s="1"/>
  <c r="H386" i="4"/>
  <c r="I386" i="4" s="1"/>
  <c r="H387" i="4"/>
  <c r="I387" i="4" s="1"/>
  <c r="H388" i="4"/>
  <c r="I388" i="4" s="1"/>
  <c r="H389" i="4"/>
  <c r="I389" i="4" s="1"/>
  <c r="H390" i="4"/>
  <c r="I390" i="4" s="1"/>
  <c r="H391" i="4"/>
  <c r="I391" i="4" s="1"/>
  <c r="H392" i="4"/>
  <c r="I392" i="4" s="1"/>
  <c r="H393" i="4"/>
  <c r="I393" i="4" s="1"/>
  <c r="H394" i="4"/>
  <c r="I394" i="4" s="1"/>
  <c r="H395" i="4"/>
  <c r="I395" i="4" s="1"/>
  <c r="H396" i="4"/>
  <c r="I396" i="4" s="1"/>
  <c r="H397" i="4"/>
  <c r="I397" i="4" s="1"/>
  <c r="H398" i="4"/>
  <c r="I398" i="4" s="1"/>
  <c r="H399" i="4"/>
  <c r="I399" i="4" s="1"/>
  <c r="J36" i="4" s="1"/>
  <c r="H400" i="4"/>
  <c r="I400" i="4" s="1"/>
  <c r="H401" i="4"/>
  <c r="I401" i="4" s="1"/>
  <c r="H2" i="4"/>
  <c r="I2" i="4" s="1"/>
  <c r="AD2" i="4" l="1"/>
  <c r="AC75" i="4"/>
  <c r="AD79" i="4"/>
  <c r="AD63" i="4"/>
  <c r="AD47" i="4"/>
  <c r="AD15" i="4"/>
  <c r="AD87" i="4"/>
  <c r="AD55" i="4"/>
  <c r="AD39" i="4"/>
  <c r="AD23" i="4"/>
  <c r="AD7" i="4"/>
  <c r="AD86" i="4"/>
  <c r="AD78" i="4"/>
  <c r="AD70" i="4"/>
  <c r="AD54" i="4"/>
  <c r="AD46" i="4"/>
  <c r="AD38" i="4"/>
  <c r="AD22" i="4"/>
  <c r="AD6" i="4"/>
  <c r="AD62" i="4"/>
  <c r="AD14" i="4"/>
  <c r="AD113" i="4"/>
  <c r="AD101" i="4"/>
  <c r="AD124" i="4"/>
  <c r="AD120" i="4"/>
  <c r="AD116" i="4"/>
  <c r="AD112" i="4"/>
  <c r="AD108" i="4"/>
  <c r="AD104" i="4"/>
  <c r="AD100" i="4"/>
  <c r="AD96" i="4"/>
  <c r="AD92" i="4"/>
  <c r="AD125" i="4"/>
  <c r="AD109" i="4"/>
  <c r="AD97" i="4"/>
  <c r="AD123" i="4"/>
  <c r="AD119" i="4"/>
  <c r="AD111" i="4"/>
  <c r="AD107" i="4"/>
  <c r="AD103" i="4"/>
  <c r="AD99" i="4"/>
  <c r="AD95" i="4"/>
  <c r="AD91" i="4"/>
  <c r="AD83" i="4"/>
  <c r="AD59" i="4"/>
  <c r="AD43" i="4"/>
  <c r="AD35" i="4"/>
  <c r="AD19" i="4"/>
  <c r="AD11" i="4"/>
  <c r="AD3" i="4"/>
  <c r="AD117" i="4"/>
  <c r="AD93" i="4"/>
  <c r="AD118" i="4"/>
  <c r="AD114" i="4"/>
  <c r="AD106" i="4"/>
  <c r="AD102" i="4"/>
  <c r="AD98" i="4"/>
  <c r="AD94" i="4"/>
  <c r="AD90" i="4"/>
  <c r="AD82" i="4"/>
  <c r="AD74" i="4"/>
  <c r="AD66" i="4"/>
  <c r="AD58" i="4"/>
  <c r="AD50" i="4"/>
  <c r="AD42" i="4"/>
  <c r="AD18" i="4"/>
  <c r="AD10" i="4"/>
  <c r="AD121" i="4"/>
  <c r="AD105" i="4"/>
  <c r="AD115" i="4"/>
  <c r="AD67" i="4"/>
  <c r="AD51" i="4"/>
  <c r="AD110" i="4"/>
  <c r="AD89" i="4"/>
  <c r="AD81" i="4"/>
  <c r="AD73" i="4"/>
  <c r="AD65" i="4"/>
  <c r="AD57" i="4"/>
  <c r="AD49" i="4"/>
  <c r="AD41" i="4"/>
  <c r="AD17" i="4"/>
  <c r="AD9" i="4"/>
  <c r="AD84" i="4"/>
  <c r="AD76" i="4"/>
  <c r="AD68" i="4"/>
  <c r="AD60" i="4"/>
  <c r="AD52" i="4"/>
  <c r="AD44" i="4"/>
  <c r="AD36" i="4"/>
  <c r="AD12" i="4"/>
  <c r="AD8" i="4"/>
  <c r="AD4" i="4"/>
  <c r="AB75" i="4"/>
  <c r="AD85" i="4"/>
  <c r="AD77" i="4"/>
  <c r="AD69" i="4"/>
  <c r="AD61" i="4"/>
  <c r="AD53" i="4"/>
  <c r="AD45" i="4"/>
  <c r="AD37" i="4"/>
  <c r="AD21" i="4"/>
  <c r="AD13" i="4"/>
  <c r="AD5" i="4"/>
  <c r="AD88" i="4"/>
  <c r="AD80" i="4"/>
  <c r="AD72" i="4"/>
  <c r="AD64" i="4"/>
  <c r="AD56" i="4"/>
  <c r="AD48" i="4"/>
  <c r="AD40" i="4"/>
  <c r="AD16" i="4"/>
  <c r="AB25" i="4"/>
  <c r="AB122" i="4"/>
  <c r="AB34" i="4"/>
  <c r="AC26" i="4"/>
  <c r="AB28" i="4"/>
  <c r="AB29" i="4"/>
  <c r="AB33" i="4"/>
  <c r="AB27" i="4"/>
  <c r="J2" i="4"/>
  <c r="AC24" i="4"/>
  <c r="AB20" i="4"/>
  <c r="AB31" i="4"/>
  <c r="AB32" i="4"/>
  <c r="AB30" i="4"/>
  <c r="AB71" i="4"/>
  <c r="J100" i="4"/>
  <c r="J123" i="4"/>
  <c r="J80" i="4"/>
  <c r="J92" i="4"/>
  <c r="J5" i="4"/>
  <c r="J20" i="4"/>
  <c r="J22" i="4"/>
  <c r="J112" i="4"/>
  <c r="J74" i="4"/>
  <c r="J85" i="4"/>
  <c r="J35" i="4"/>
  <c r="J38" i="4"/>
  <c r="J52" i="4"/>
  <c r="J77" i="4"/>
  <c r="J27" i="4"/>
  <c r="J10" i="4"/>
  <c r="J105" i="4"/>
  <c r="J110" i="4"/>
  <c r="J116" i="4"/>
  <c r="J89" i="4"/>
  <c r="J79" i="4"/>
  <c r="J83" i="4"/>
  <c r="J31" i="4"/>
  <c r="J45" i="4"/>
  <c r="J96" i="4"/>
  <c r="J54" i="4"/>
  <c r="J98" i="4"/>
  <c r="J24" i="4"/>
  <c r="J18" i="4"/>
  <c r="J37" i="4"/>
  <c r="J53" i="4"/>
  <c r="J117" i="4"/>
  <c r="J25" i="4"/>
  <c r="J29" i="4"/>
  <c r="J41" i="4"/>
  <c r="J101" i="4"/>
  <c r="J13" i="4"/>
  <c r="J91" i="4"/>
  <c r="J39" i="4"/>
  <c r="J61" i="4"/>
  <c r="J47" i="4"/>
  <c r="J49" i="4"/>
  <c r="J8" i="4"/>
  <c r="J55" i="4"/>
  <c r="J102" i="4"/>
  <c r="J21" i="4"/>
  <c r="J65" i="4"/>
  <c r="J59" i="4"/>
  <c r="J114" i="4"/>
  <c r="J115" i="4"/>
  <c r="J67" i="4"/>
  <c r="J125" i="4"/>
  <c r="J69" i="4"/>
  <c r="J70" i="4"/>
  <c r="J124" i="4"/>
  <c r="J121" i="4"/>
  <c r="J76" i="4"/>
  <c r="J87" i="4"/>
  <c r="J32" i="4"/>
  <c r="J42" i="4"/>
  <c r="J46" i="4"/>
  <c r="J48" i="4"/>
  <c r="J11" i="4"/>
  <c r="J99" i="4"/>
  <c r="J14" i="4"/>
  <c r="J15" i="4"/>
  <c r="J64" i="4"/>
  <c r="J106" i="4"/>
  <c r="J108" i="4"/>
  <c r="J122" i="4"/>
  <c r="J58" i="4"/>
  <c r="J34" i="4"/>
  <c r="J118" i="4"/>
  <c r="J68" i="4"/>
  <c r="J119" i="4"/>
  <c r="J120" i="4"/>
  <c r="J72" i="4"/>
  <c r="J26" i="4"/>
  <c r="J28" i="4"/>
  <c r="J3" i="4"/>
  <c r="J44" i="4"/>
  <c r="J50" i="4"/>
  <c r="J51" i="4"/>
  <c r="J9" i="4"/>
  <c r="J57" i="4"/>
  <c r="J17" i="4"/>
  <c r="J23" i="4"/>
  <c r="J109" i="4"/>
  <c r="J113" i="4"/>
  <c r="J33" i="4"/>
  <c r="J73" i="4"/>
  <c r="J78" i="4"/>
  <c r="J30" i="4"/>
  <c r="J90" i="4"/>
  <c r="J40" i="4"/>
  <c r="J4" i="4"/>
  <c r="J95" i="4"/>
  <c r="J62" i="4"/>
  <c r="J56" i="4"/>
  <c r="J12" i="4"/>
  <c r="J63" i="4"/>
  <c r="J19" i="4"/>
  <c r="J103" i="4"/>
  <c r="J104" i="4"/>
  <c r="J111" i="4"/>
  <c r="J60" i="4"/>
  <c r="J66" i="4"/>
  <c r="J71" i="4"/>
  <c r="J86" i="4"/>
  <c r="AD75" i="4" l="1"/>
  <c r="AB24" i="4"/>
  <c r="AD24" i="4" s="1"/>
  <c r="AC31" i="4"/>
  <c r="AD31" i="4" s="1"/>
  <c r="AC28" i="4"/>
  <c r="AD28" i="4" s="1"/>
  <c r="AC34" i="4"/>
  <c r="AD34" i="4" s="1"/>
  <c r="AC32" i="4"/>
  <c r="AD32" i="4" s="1"/>
  <c r="AB26" i="4"/>
  <c r="AD26" i="4" s="1"/>
  <c r="AC25" i="4"/>
  <c r="AD25" i="4" s="1"/>
  <c r="AC122" i="4"/>
  <c r="AD122" i="4" s="1"/>
  <c r="AC71" i="4"/>
  <c r="AD71" i="4" s="1"/>
  <c r="AC29" i="4"/>
  <c r="AD29" i="4" s="1"/>
  <c r="AC20" i="4"/>
  <c r="AD20" i="4" s="1"/>
  <c r="AC33" i="4"/>
  <c r="AD33" i="4" s="1"/>
  <c r="AC27" i="4"/>
  <c r="AD27" i="4" s="1"/>
  <c r="AC30" i="4"/>
  <c r="AD30" i="4" s="1"/>
  <c r="D4" i="1" l="1"/>
  <c r="D5" i="1"/>
  <c r="D3" i="1"/>
  <c r="C4" i="1"/>
  <c r="C5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<sst xmlns="http://schemas.openxmlformats.org/spreadsheetml/2006/main" count="1224" uniqueCount="191">
  <si>
    <t>AWB Number</t>
  </si>
  <si>
    <t>Sum of  Total weight as per X (KG)</t>
  </si>
  <si>
    <t>Sum of Total weight as per Courier Company (KG)</t>
  </si>
  <si>
    <t>Sum of Weight slab as per X (KG)</t>
  </si>
  <si>
    <t>Sum of Weight slab charged by Courier Company (KG)</t>
  </si>
  <si>
    <t>Payment Mode</t>
  </si>
  <si>
    <t>Count of Payment Mode</t>
  </si>
  <si>
    <t>Delivery Zone as per X</t>
  </si>
  <si>
    <t>Count of Delivery Zone as per X</t>
  </si>
  <si>
    <t>1091117221940</t>
  </si>
  <si>
    <t>COD</t>
  </si>
  <si>
    <t>b</t>
  </si>
  <si>
    <t>1091117222065</t>
  </si>
  <si>
    <t>Prepaid</t>
  </si>
  <si>
    <t>d</t>
  </si>
  <si>
    <t>1091117222080</t>
  </si>
  <si>
    <t>Grand Total</t>
  </si>
  <si>
    <t>e</t>
  </si>
  <si>
    <t>1091117222124</t>
  </si>
  <si>
    <t>1091117222135</t>
  </si>
  <si>
    <t>1091117222146</t>
  </si>
  <si>
    <t>1091117222194</t>
  </si>
  <si>
    <t>1091117222360</t>
  </si>
  <si>
    <t>1091117222570</t>
  </si>
  <si>
    <t>1091117222931</t>
  </si>
  <si>
    <t>1091117223211</t>
  </si>
  <si>
    <t>1091117223244</t>
  </si>
  <si>
    <t>1091117223351</t>
  </si>
  <si>
    <t>1091117224353</t>
  </si>
  <si>
    <t>1091117224611</t>
  </si>
  <si>
    <t>1091117224902</t>
  </si>
  <si>
    <t>1091117225016</t>
  </si>
  <si>
    <t>1091117225484</t>
  </si>
  <si>
    <t>1091117226221</t>
  </si>
  <si>
    <t>1091117226674</t>
  </si>
  <si>
    <t>1091117226711</t>
  </si>
  <si>
    <t>1091117226910</t>
  </si>
  <si>
    <t>1091117227116</t>
  </si>
  <si>
    <t>1091117227573</t>
  </si>
  <si>
    <t>1091117227816</t>
  </si>
  <si>
    <t>1091117228133</t>
  </si>
  <si>
    <t>1091117228192</t>
  </si>
  <si>
    <t>1091117229183</t>
  </si>
  <si>
    <t>1091117229290</t>
  </si>
  <si>
    <t>1091117229345</t>
  </si>
  <si>
    <t>1091117229555</t>
  </si>
  <si>
    <t>1091117229776</t>
  </si>
  <si>
    <t>1091117323005</t>
  </si>
  <si>
    <t>1091117323112</t>
  </si>
  <si>
    <t>1091117323215</t>
  </si>
  <si>
    <t>1091117323812</t>
  </si>
  <si>
    <t>1091117324011</t>
  </si>
  <si>
    <t>1091117324206</t>
  </si>
  <si>
    <t>1091117324346</t>
  </si>
  <si>
    <t>1091117324394</t>
  </si>
  <si>
    <t>1091117325094</t>
  </si>
  <si>
    <t>1091117326424</t>
  </si>
  <si>
    <t>1091117326612</t>
  </si>
  <si>
    <t>1091117326925</t>
  </si>
  <si>
    <t>1091117327172</t>
  </si>
  <si>
    <t>1091117327275</t>
  </si>
  <si>
    <t>1091117327312</t>
  </si>
  <si>
    <t>1091117327474</t>
  </si>
  <si>
    <t>1091117327496</t>
  </si>
  <si>
    <t>1091117327570</t>
  </si>
  <si>
    <t>1091117327695</t>
  </si>
  <si>
    <t>1091117333100</t>
  </si>
  <si>
    <t>1091117333251</t>
  </si>
  <si>
    <t>1091117435005</t>
  </si>
  <si>
    <t>1091117435134</t>
  </si>
  <si>
    <t>1091117435370</t>
  </si>
  <si>
    <t>1091117435602</t>
  </si>
  <si>
    <t>1091117435661</t>
  </si>
  <si>
    <t>1091117436346</t>
  </si>
  <si>
    <t>1091117436383</t>
  </si>
  <si>
    <t>1091117436464</t>
  </si>
  <si>
    <t>1091117436652</t>
  </si>
  <si>
    <t>1091117437035</t>
  </si>
  <si>
    <t>1091117437050</t>
  </si>
  <si>
    <t>1091117437293</t>
  </si>
  <si>
    <t>1091117437680</t>
  </si>
  <si>
    <t>1091117437864</t>
  </si>
  <si>
    <t>1091117437890</t>
  </si>
  <si>
    <t>1091117438074</t>
  </si>
  <si>
    <t>1091117611501</t>
  </si>
  <si>
    <t>1091117613962</t>
  </si>
  <si>
    <t>1091117614452</t>
  </si>
  <si>
    <t>1091117616121</t>
  </si>
  <si>
    <t>1091117795531</t>
  </si>
  <si>
    <t>1091117795623</t>
  </si>
  <si>
    <t>1091117803511</t>
  </si>
  <si>
    <t>1091117804200</t>
  </si>
  <si>
    <t>1091117804314</t>
  </si>
  <si>
    <t>1091117805390</t>
  </si>
  <si>
    <t>1091117806263</t>
  </si>
  <si>
    <t>1091117807140</t>
  </si>
  <si>
    <t>1091117904860</t>
  </si>
  <si>
    <t>1091117905022</t>
  </si>
  <si>
    <t>1091117957533</t>
  </si>
  <si>
    <t>1091117957780</t>
  </si>
  <si>
    <t>1091117957942</t>
  </si>
  <si>
    <t>1091117958163</t>
  </si>
  <si>
    <t>1091117958395</t>
  </si>
  <si>
    <t>1091118001865</t>
  </si>
  <si>
    <t>1091118004245</t>
  </si>
  <si>
    <t>1091118009786</t>
  </si>
  <si>
    <t>1091118442390</t>
  </si>
  <si>
    <t>1091118547832</t>
  </si>
  <si>
    <t>1091118548333</t>
  </si>
  <si>
    <t>1091118551656</t>
  </si>
  <si>
    <t>1091118553701</t>
  </si>
  <si>
    <t>1091118591534</t>
  </si>
  <si>
    <t>1091118925110</t>
  </si>
  <si>
    <t>1091119169701</t>
  </si>
  <si>
    <t>1091119367193</t>
  </si>
  <si>
    <t>1091119398844</t>
  </si>
  <si>
    <t>1091119429202</t>
  </si>
  <si>
    <t>1091119630264</t>
  </si>
  <si>
    <t>1091120014461</t>
  </si>
  <si>
    <t>1091120352712</t>
  </si>
  <si>
    <t>1091120922803</t>
  </si>
  <si>
    <t>1091120959015</t>
  </si>
  <si>
    <t>1091120959225</t>
  </si>
  <si>
    <t>1091120962515</t>
  </si>
  <si>
    <t>1091121031745</t>
  </si>
  <si>
    <t>1091121034114</t>
  </si>
  <si>
    <t>1091121034350</t>
  </si>
  <si>
    <t>1091121034641</t>
  </si>
  <si>
    <t>1091121183730</t>
  </si>
  <si>
    <t>1091121185863</t>
  </si>
  <si>
    <t>1091121305541</t>
  </si>
  <si>
    <t>1091121306101</t>
  </si>
  <si>
    <t>1091121482593</t>
  </si>
  <si>
    <t>1091121485824</t>
  </si>
  <si>
    <t>1091121666133</t>
  </si>
  <si>
    <t>1091121844806</t>
  </si>
  <si>
    <t>1091121846136</t>
  </si>
  <si>
    <t>1091121981575</t>
  </si>
  <si>
    <t>1091122418320</t>
  </si>
  <si>
    <t>(blank)</t>
  </si>
  <si>
    <t>Total Orders</t>
  </si>
  <si>
    <t>Count</t>
  </si>
  <si>
    <t>Amount</t>
  </si>
  <si>
    <t xml:space="preserve"> Correctly Charged</t>
  </si>
  <si>
    <t>Over Charged</t>
  </si>
  <si>
    <t>Under Charged</t>
  </si>
  <si>
    <t>Unique Order ID</t>
  </si>
  <si>
    <t>Order ID</t>
  </si>
  <si>
    <t>SKU</t>
  </si>
  <si>
    <t>Order Qty</t>
  </si>
  <si>
    <t>Unique SKU</t>
  </si>
  <si>
    <t>Weight (g)</t>
  </si>
  <si>
    <t>Weight x SKU (g)</t>
  </si>
  <si>
    <t>Total Weight x SKU (Kg)</t>
  </si>
  <si>
    <t>Total weight x Order ID (Kg)</t>
  </si>
  <si>
    <t xml:space="preserve"> Total weight as per X (KG)</t>
  </si>
  <si>
    <t>Customer Pincode</t>
  </si>
  <si>
    <t>Weight slab as per X (KG)</t>
  </si>
  <si>
    <t>X &amp; C Zone Diference</t>
  </si>
  <si>
    <t>Total weight as per Courier Company (KG)</t>
  </si>
  <si>
    <t>Weight slab as per Courier Company (KG)</t>
  </si>
  <si>
    <t>Weight Slabs - X</t>
  </si>
  <si>
    <t>Delivery Zone as per Courier Company</t>
  </si>
  <si>
    <t>Weight Slabs - C</t>
  </si>
  <si>
    <t>Item Price(Per Qty.)</t>
  </si>
  <si>
    <t>Payment Amount</t>
  </si>
  <si>
    <t>COD Charge</t>
  </si>
  <si>
    <t>Type of Shipment</t>
  </si>
  <si>
    <t>Count of Forward Additional Weight Slab - X</t>
  </si>
  <si>
    <t>Count of Forward Additional Weight Slab - C</t>
  </si>
  <si>
    <t>Expected Charge as per X (Rs.)</t>
  </si>
  <si>
    <t>Charges Billed by Courier Company (Rs.)</t>
  </si>
  <si>
    <t>Difference Between Expected Charges and Billed Charges (Rs.)</t>
  </si>
  <si>
    <t>Forward charges</t>
  </si>
  <si>
    <t>GIFTBOX202002</t>
  </si>
  <si>
    <t>SACHETS001</t>
  </si>
  <si>
    <t>Forward and RTO charges</t>
  </si>
  <si>
    <t>GIFTBOX202001</t>
  </si>
  <si>
    <t>GIFTBOX202004</t>
  </si>
  <si>
    <t>GIFTBOX202003</t>
  </si>
  <si>
    <t>Zone</t>
  </si>
  <si>
    <t>Weight Slabs</t>
  </si>
  <si>
    <t>Forward Fixed Charge</t>
  </si>
  <si>
    <t>Forward Additional Weight Slab Charge</t>
  </si>
  <si>
    <t>RTO Fixed Charge</t>
  </si>
  <si>
    <t>RTO Additional Weight Slab Charge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</si>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</sst>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2" fillId="0" borderId="0" xfId="0" applyNumberFormat="1" applyFont="1"/>
    <xf numFmtId="0" fontId="0" fillId="3" borderId="0" xfId="0" applyFill="1"/>
    <xf numFmtId="0" fontId="4" fillId="4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Billing Data Analysis.xlsx]Pivots!PivotTable3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Modes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rgbClr val="000000"/>
            </a:solidFill>
            <a:prstDash val="solid"/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Pivots!$L$3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rgbClr val="000000"/>
                </a:solidFill>
                <a:prstDash val="solid"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Pivots!$K$4:$K$6</c:f>
              <c:strCache>
                <c:ptCount val="2"/>
                <c:pt idx="0">
                  <c:v>COD</c:v>
                </c:pt>
                <c:pt idx="1">
                  <c:v>Prepaid</c:v>
                </c:pt>
              </c:strCache>
            </c:strRef>
          </c:cat>
          <c:val>
            <c:numRef>
              <c:f>Pivots!$L$4:$L$6</c:f>
              <c:numCache>
                <c:formatCode>General</c:formatCode>
                <c:ptCount val="2"/>
                <c:pt idx="0">
                  <c:v>75</c:v>
                </c:pt>
                <c:pt idx="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28-49F4-89B6-C53371C15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Billing Data Analysis.xlsx]Pivots!PivotTable4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Delivary Zones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rgbClr val="000000"/>
            </a:solidFill>
            <a:prstDash val="solid"/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Pivots!$T$3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rgbClr val="000000"/>
                </a:solidFill>
                <a:prstDash val="solid"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rgbClr val="000000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Pivots!$S$4:$S$7</c:f>
              <c:strCache>
                <c:ptCount val="3"/>
                <c:pt idx="0">
                  <c:v>b</c:v>
                </c:pt>
                <c:pt idx="1">
                  <c:v>d</c:v>
                </c:pt>
                <c:pt idx="2">
                  <c:v>e</c:v>
                </c:pt>
              </c:strCache>
            </c:strRef>
          </c:cat>
          <c:val>
            <c:numRef>
              <c:f>Pivots!$T$4:$T$7</c:f>
              <c:numCache>
                <c:formatCode>General</c:formatCode>
                <c:ptCount val="3"/>
                <c:pt idx="0">
                  <c:v>79</c:v>
                </c:pt>
                <c:pt idx="1">
                  <c:v>38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2A-45F5-A1B0-AE1220A0E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3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Order Amount</a:t>
            </a:r>
          </a:p>
        </c:rich>
      </c:tx>
      <c:layout>
        <c:manualLayout>
          <c:xMode val="edge"/>
          <c:yMode val="edge"/>
          <c:x val="0.33954615449941472"/>
          <c:y val="4.44444250024387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Amount</c:v>
          </c:tx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A8-4BC9-A95F-C7208EBD673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625-4EDE-BD36-519A8846284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25-4EDE-BD36-519A884628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Summary!$B$3:$B$5</c:f>
              <c:strCache>
                <c:ptCount val="3"/>
                <c:pt idx="0">
                  <c:v> Correctly Charged</c:v>
                </c:pt>
                <c:pt idx="1">
                  <c:v>Over Charged</c:v>
                </c:pt>
                <c:pt idx="2">
                  <c:v>Under Charged</c:v>
                </c:pt>
              </c:strCache>
            </c:strRef>
          </c:cat>
          <c:val>
            <c:numRef>
              <c:f>Summary!$D$3:$D$5</c:f>
              <c:numCache>
                <c:formatCode>General</c:formatCode>
                <c:ptCount val="3"/>
                <c:pt idx="0">
                  <c:v>5054.5999999999967</c:v>
                </c:pt>
                <c:pt idx="1">
                  <c:v>1140.5000000000005</c:v>
                </c:pt>
                <c:pt idx="2">
                  <c:v>-826.09999999999945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25-4EDE-BD36-519A88462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7</xdr:row>
      <xdr:rowOff>180975</xdr:rowOff>
    </xdr:from>
    <xdr:to>
      <xdr:col>14</xdr:col>
      <xdr:colOff>333375</xdr:colOff>
      <xdr:row>22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360A15-2971-3F28-95FF-5C21A6C77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400050</xdr:colOff>
      <xdr:row>8</xdr:row>
      <xdr:rowOff>0</xdr:rowOff>
    </xdr:from>
    <xdr:to>
      <xdr:col>20</xdr:col>
      <xdr:colOff>0</xdr:colOff>
      <xdr:row>22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AD193D-2D77-332A-5A3A-0C23841E4458}"/>
            </a:ext>
            <a:ext uri="{147F2762-F138-4A5C-976F-8EAC2B608ADB}">
              <a16:predDERef xmlns:a16="http://schemas.microsoft.com/office/drawing/2014/main" pred="{5D360A15-2971-3F28-95FF-5C21A6C77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</xdr:row>
      <xdr:rowOff>9524</xdr:rowOff>
    </xdr:from>
    <xdr:to>
      <xdr:col>11</xdr:col>
      <xdr:colOff>0</xdr:colOff>
      <xdr:row>13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009D9D-18EF-BC7A-054A-8B84EEE6B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20.841988773151" createdVersion="8" refreshedVersion="8" minRefreshableVersion="3" recordCount="400" xr:uid="{456BAE92-7011-4852-BBE8-FF5B4D863816}">
  <cacheSource type="worksheet">
    <worksheetSource ref="A1:AD401" sheet="Raw-Data"/>
  </cacheSource>
  <cacheFields count="30">
    <cacheField name="Unique Order ID" numFmtId="0">
      <sharedItems containsString="0" containsBlank="1" containsNumber="1" containsInteger="1" minValue="2001806210" maxValue="2001827036"/>
    </cacheField>
    <cacheField name="AWB Number" numFmtId="0">
      <sharedItems containsBlank="1" count="125">
        <s v="1091117222124"/>
        <s v="1091117222194"/>
        <s v="1091117222931"/>
        <s v="1091117223244"/>
        <s v="1091117229345"/>
        <s v="1091117229555"/>
        <s v="1091117229776"/>
        <s v="1091117323112"/>
        <s v="1091117323812"/>
        <s v="1091117324206"/>
        <s v="1091117326612"/>
        <s v="1091117327172"/>
        <s v="1091117327275"/>
        <s v="1091117327312"/>
        <s v="1091117327695"/>
        <s v="1091117435005"/>
        <s v="1091117435134"/>
        <s v="1091117435370"/>
        <s v="1091117435661"/>
        <s v="1091117436383"/>
        <s v="1091117436464"/>
        <s v="1091117437050"/>
        <s v="1091117327496"/>
        <s v="1091118547832"/>
        <s v="1091119398844"/>
        <s v="1091119630264"/>
        <s v="1091120014461"/>
        <s v="1091120959015"/>
        <s v="1091121485824"/>
        <s v="1091121666133"/>
        <s v="1091121981575"/>
        <s v="1091117957780"/>
        <s v="1091121482593"/>
        <s v="1091117221940"/>
        <s v="1091117222065"/>
        <s v="1091117222080"/>
        <s v="1091117222135"/>
        <s v="1091117222146"/>
        <s v="1091117222570"/>
        <s v="1091117223211"/>
        <s v="1091117224353"/>
        <s v="1091117224611"/>
        <s v="1091117224902"/>
        <s v="1091117225016"/>
        <s v="1091117225484"/>
        <s v="1091117226221"/>
        <s v="1091117226674"/>
        <s v="1091117226711"/>
        <s v="1091117226910"/>
        <s v="1091117227573"/>
        <s v="1091117227816"/>
        <s v="1091117229290"/>
        <s v="1091117323005"/>
        <s v="1091117323215"/>
        <s v="1091117324394"/>
        <s v="1091117325094"/>
        <s v="1091117616121"/>
        <s v="1091117795531"/>
        <s v="1091117795623"/>
        <s v="1091117223351"/>
        <s v="1091117324011"/>
        <s v="1091117327570"/>
        <s v="1091117435602"/>
        <s v="1091117437680"/>
        <s v="1091117804200"/>
        <s v="1091117957533"/>
        <s v="1091117957942"/>
        <s v="1091117958395"/>
        <s v="1091118001865"/>
        <s v="1091118009786"/>
        <s v="1091118548333"/>
        <s v="1091118553701"/>
        <s v="1091118591534"/>
        <s v="1091118925110"/>
        <s v="1091119169701"/>
        <s v="1091119367193"/>
        <s v="1091119429202"/>
        <s v="1091120959225"/>
        <s v="1091120962515"/>
        <s v="1091121031745"/>
        <s v="1091121034114"/>
        <s v="1091121034350"/>
        <s v="1091121034641"/>
        <s v="1091121183730"/>
        <s v="1091121185863"/>
        <s v="1091121305541"/>
        <s v="1091121306101"/>
        <s v="1091118004245"/>
        <s v="1091120352712"/>
        <s v="1091122418320"/>
        <s v="1091117222360"/>
        <s v="1091117227116"/>
        <s v="1091117228133"/>
        <s v="1091117228192"/>
        <s v="1091117229183"/>
        <s v="1091117324346"/>
        <s v="1091117326424"/>
        <s v="1091117326925"/>
        <s v="1091117327474"/>
        <s v="1091117333100"/>
        <s v="1091117333251"/>
        <s v="1091117436346"/>
        <s v="1091117436652"/>
        <s v="1091117437035"/>
        <s v="1091117437293"/>
        <s v="1091117437864"/>
        <s v="1091117437890"/>
        <s v="1091117438074"/>
        <s v="1091117611501"/>
        <s v="1091117613962"/>
        <s v="1091117803511"/>
        <s v="1091117804314"/>
        <s v="1091117805390"/>
        <s v="1091117806263"/>
        <s v="1091117807140"/>
        <s v="1091117904860"/>
        <s v="1091117905022"/>
        <s v="1091117958163"/>
        <s v="1091118442390"/>
        <s v="1091118551656"/>
        <s v="1091117614452"/>
        <s v="1091120922803"/>
        <s v="1091121844806"/>
        <s v="1091121846136"/>
        <m/>
      </sharedItems>
    </cacheField>
    <cacheField name="Order ID" numFmtId="0">
      <sharedItems containsSemiMixedTypes="0" containsString="0" containsNumber="1" containsInteger="1" minValue="2001806210" maxValue="2001827036"/>
    </cacheField>
    <cacheField name="SKU" numFmtId="1">
      <sharedItems containsMixedTypes="1" containsNumber="1" containsInteger="1" minValue="8904223815682" maxValue="8904223819543"/>
    </cacheField>
    <cacheField name="Order Qty" numFmtId="0">
      <sharedItems containsSemiMixedTypes="0" containsString="0" containsNumber="1" containsInteger="1" minValue="1" maxValue="8"/>
    </cacheField>
    <cacheField name="Unique SKU" numFmtId="1">
      <sharedItems containsBlank="1" containsMixedTypes="1" containsNumber="1" containsInteger="1" minValue="8904223815682" maxValue="8904223819543"/>
    </cacheField>
    <cacheField name="Weight (g)" numFmtId="0">
      <sharedItems containsString="0" containsBlank="1" containsNumber="1" containsInteger="1" minValue="10" maxValue="600"/>
    </cacheField>
    <cacheField name="Weight x SKU (g)" numFmtId="0">
      <sharedItems containsSemiMixedTypes="0" containsString="0" containsNumber="1" containsInteger="1" minValue="10" maxValue="600"/>
    </cacheField>
    <cacheField name="Total Weight x SKU (Kg)" numFmtId="0">
      <sharedItems containsSemiMixedTypes="0" containsString="0" containsNumber="1" minValue="0.01" maxValue="1.1040000000000001"/>
    </cacheField>
    <cacheField name="Total weight x Order ID (Kg)" numFmtId="2">
      <sharedItems containsSemiMixedTypes="0" containsString="0" containsNumber="1" minValue="0" maxValue="3.080000000000001"/>
    </cacheField>
    <cacheField name=" Total weight as per X (KG)" numFmtId="0">
      <sharedItems containsString="0" containsBlank="1" containsNumber="1" minValue="6.5000000000000002E-2" maxValue="3.080000000000001" count="69">
        <n v="1.302"/>
        <n v="0.61499999999999999"/>
        <n v="2.2650000000000001"/>
        <n v="0.7"/>
        <n v="0.24"/>
        <n v="0.84"/>
        <n v="1.1679999999999999"/>
        <n v="0.5"/>
        <n v="0.60699999999999998"/>
        <n v="1.08"/>
        <n v="0.92999999999999994"/>
        <n v="1.157"/>
        <n v="0.34300000000000003"/>
        <n v="0.245"/>
        <n v="0.73399999999999999"/>
        <n v="1.1829999999999998"/>
        <n v="0.72099999999999997"/>
        <n v="0.55800000000000005"/>
        <n v="0.91999999999999993"/>
        <n v="0.84099999999999997"/>
        <n v="1.2"/>
        <n v="1.357"/>
        <n v="0.67200000000000004"/>
        <n v="1.5569999999999999"/>
        <n v="1.032"/>
        <n v="0.63"/>
        <n v="0.22"/>
        <n v="0.48"/>
        <n v="0.127"/>
        <n v="0.95199999999999996"/>
        <n v="0.96299999999999997"/>
        <n v="0.96699999999999997"/>
        <n v="0.61099999999999999"/>
        <n v="0.36099999999999999"/>
        <n v="1.4590000000000001"/>
        <n v="2.016"/>
        <n v="1.048"/>
        <n v="1.5050000000000001"/>
        <n v="1.5170000000000001"/>
        <n v="3.080000000000001"/>
        <n v="1.621"/>
        <n v="0.60099999999999998"/>
        <n v="0.73099999999999998"/>
        <n v="0.505"/>
        <n v="0.50800000000000001"/>
        <n v="2.5720000000000005"/>
        <n v="0.72"/>
        <n v="0.56300000000000006"/>
        <n v="0.55399999999999994"/>
        <n v="2.0979999999999999"/>
        <n v="0.17699999999999999"/>
        <n v="0.16500000000000001"/>
        <n v="0.755"/>
        <n v="0.47699999999999998"/>
        <n v="1.3759999999999999"/>
        <n v="6.5000000000000002E-2"/>
        <n v="0.27"/>
        <n v="1.6759999999999999"/>
        <n v="0.49"/>
        <n v="0.76500000000000001"/>
        <n v="0.83"/>
        <n v="0.6"/>
        <n v="0.98599999999999999"/>
        <n v="0.48799999999999999"/>
        <n v="0.94499999999999995"/>
        <n v="0.51500000000000001"/>
        <n v="0.68899999999999995"/>
        <n v="0.74999999999999989"/>
        <m/>
      </sharedItems>
    </cacheField>
    <cacheField name="Customer Pincode" numFmtId="1">
      <sharedItems containsString="0" containsBlank="1" containsNumber="1" containsInteger="1" minValue="140301" maxValue="845438"/>
    </cacheField>
    <cacheField name="Weight slab as per X (KG)" numFmtId="0">
      <sharedItems containsString="0" containsBlank="1" containsNumber="1" minValue="0.5" maxValue="3.75"/>
    </cacheField>
    <cacheField name="X &amp; C Zone Diference" numFmtId="0">
      <sharedItems containsBlank="1" containsMixedTypes="1" containsNumber="1" containsInteger="1" minValue="1" maxValue="1"/>
    </cacheField>
    <cacheField name="Total weight as per Courier Company (KG)" numFmtId="0">
      <sharedItems containsString="0" containsBlank="1" containsNumber="1" minValue="0.15" maxValue="4.13" count="55">
        <n v="1.3"/>
        <n v="1"/>
        <n v="2.5"/>
        <n v="0.15"/>
        <n v="1.1499999999999999"/>
        <n v="0.5"/>
        <n v="0.79"/>
        <n v="0.72"/>
        <n v="1.08"/>
        <n v="1.28"/>
        <n v="0.2"/>
        <n v="0.86"/>
        <n v="1.2"/>
        <n v="0.7"/>
        <n v="0.6"/>
        <n v="0.99"/>
        <n v="0.8"/>
        <n v="1.6"/>
        <n v="1.1299999999999999"/>
        <n v="2.92"/>
        <n v="0.68"/>
        <n v="0.71"/>
        <n v="0.78"/>
        <n v="1.27"/>
        <n v="0.69"/>
        <n v="1.1599999999999999"/>
        <n v="2.86"/>
        <n v="1.35"/>
        <n v="1.64"/>
        <n v="0.67"/>
        <n v="2"/>
        <n v="1.5"/>
        <n v="3"/>
        <n v="1.7"/>
        <n v="0.77"/>
        <n v="0.76"/>
        <n v="0.59"/>
        <n v="2.94"/>
        <n v="0.61"/>
        <n v="2.1"/>
        <n v="1.1000000000000001"/>
        <n v="0.3"/>
        <n v="1.02"/>
        <n v="2.2799999999999998"/>
        <n v="0.74"/>
        <n v="4.13"/>
        <n v="0.73"/>
        <n v="1.04"/>
        <n v="1.63"/>
        <n v="2.4700000000000002"/>
        <n v="0.82"/>
        <n v="0.66"/>
        <n v="1.86"/>
        <n v="2.27"/>
        <m/>
      </sharedItems>
    </cacheField>
    <cacheField name="Weight slab charged by Courier Company (KG)" numFmtId="0">
      <sharedItems containsString="0" containsBlank="1" containsNumber="1" minValue="0.5" maxValue="5"/>
    </cacheField>
    <cacheField name="Delivery Zone as per X" numFmtId="0">
      <sharedItems containsBlank="1"/>
    </cacheField>
    <cacheField name="Weight Slabs - X" numFmtId="0">
      <sharedItems containsString="0" containsBlank="1" containsNumber="1" minValue="0.5" maxValue="1.5"/>
    </cacheField>
    <cacheField name="Delivery Zone charged by Courier Company" numFmtId="0">
      <sharedItems containsBlank="1"/>
    </cacheField>
    <cacheField name="Weight Slabs - C" numFmtId="0">
      <sharedItems containsString="0" containsBlank="1" containsNumber="1" minValue="0.5" maxValue="1.5"/>
    </cacheField>
    <cacheField name="Payment Mode" numFmtId="0">
      <sharedItems/>
    </cacheField>
    <cacheField name="Item Price(Per Qty.)" numFmtId="0">
      <sharedItems containsSemiMixedTypes="0" containsString="0" containsNumber="1" containsInteger="1" minValue="168" maxValue="7814"/>
    </cacheField>
    <cacheField name="Payment Amount" numFmtId="0">
      <sharedItems containsSemiMixedTypes="0" containsString="0" containsNumber="1" minValue="0" maxValue="3125.6"/>
    </cacheField>
    <cacheField name="COD Charge" numFmtId="0">
      <sharedItems containsString="0" containsBlank="1" containsNumber="1" minValue="0" maxValue="3246.1"/>
    </cacheField>
    <cacheField name="Type of Shipment" numFmtId="0">
      <sharedItems containsBlank="1"/>
    </cacheField>
    <cacheField name="Count of Forward Additional Weight Slab - X" numFmtId="0">
      <sharedItems containsString="0" containsBlank="1" containsNumber="1" containsInteger="1" minValue="0" maxValue="5"/>
    </cacheField>
    <cacheField name="Count of Forward Additional Weight Slab - C" numFmtId="0">
      <sharedItems containsString="0" containsBlank="1" containsNumber="1" containsInteger="1" minValue="0" maxValue="5"/>
    </cacheField>
    <cacheField name="Expected Charge as per X (Rs.)" numFmtId="0">
      <sharedItems containsString="0" containsBlank="1" containsNumber="1" minValue="33" maxValue="796.95"/>
    </cacheField>
    <cacheField name="Charges Billed by Courier Company (Rs.)" numFmtId="0">
      <sharedItems containsString="0" containsBlank="1" containsNumber="1" minValue="33" maxValue="796.95"/>
    </cacheField>
    <cacheField name="Difference Between Expected Charges and Billed Charges (Rs.)" numFmtId="0">
      <sharedItems containsString="0" containsBlank="1" containsNumber="1" minValue="-56" maxValue="141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20.866363541667" createdVersion="8" refreshedVersion="8" minRefreshableVersion="3" recordCount="124" xr:uid="{39FE65E0-FA20-42C6-9BE1-82EEFD755D3C}">
  <cacheSource type="worksheet">
    <worksheetSource ref="B1:AD125" sheet="Raw-Data"/>
  </cacheSource>
  <cacheFields count="29">
    <cacheField name="AWB Number" numFmtId="0">
      <sharedItems count="124">
        <s v="1091117222124"/>
        <s v="1091117222194"/>
        <s v="1091117222931"/>
        <s v="1091117223244"/>
        <s v="1091117229345"/>
        <s v="1091117229555"/>
        <s v="1091117229776"/>
        <s v="1091117323112"/>
        <s v="1091117323812"/>
        <s v="1091117324206"/>
        <s v="1091117326612"/>
        <s v="1091117327172"/>
        <s v="1091117327275"/>
        <s v="1091117327312"/>
        <s v="1091117327695"/>
        <s v="1091117435005"/>
        <s v="1091117435134"/>
        <s v="1091117435370"/>
        <s v="1091117435661"/>
        <s v="1091117436383"/>
        <s v="1091117436464"/>
        <s v="1091117437050"/>
        <s v="1091117327496"/>
        <s v="1091118547832"/>
        <s v="1091119398844"/>
        <s v="1091119630264"/>
        <s v="1091120014461"/>
        <s v="1091120959015"/>
        <s v="1091121485824"/>
        <s v="1091121666133"/>
        <s v="1091121981575"/>
        <s v="1091117957780"/>
        <s v="1091121482593"/>
        <s v="1091117221940"/>
        <s v="1091117222065"/>
        <s v="1091117222080"/>
        <s v="1091117222135"/>
        <s v="1091117222146"/>
        <s v="1091117222570"/>
        <s v="1091117223211"/>
        <s v="1091117224353"/>
        <s v="1091117224611"/>
        <s v="1091117224902"/>
        <s v="1091117225016"/>
        <s v="1091117225484"/>
        <s v="1091117226221"/>
        <s v="1091117226674"/>
        <s v="1091117226711"/>
        <s v="1091117226910"/>
        <s v="1091117227573"/>
        <s v="1091117227816"/>
        <s v="1091117229290"/>
        <s v="1091117323005"/>
        <s v="1091117323215"/>
        <s v="1091117324394"/>
        <s v="1091117325094"/>
        <s v="1091117616121"/>
        <s v="1091117795531"/>
        <s v="1091117795623"/>
        <s v="1091117223351"/>
        <s v="1091117324011"/>
        <s v="1091117327570"/>
        <s v="1091117435602"/>
        <s v="1091117437680"/>
        <s v="1091117804200"/>
        <s v="1091117957533"/>
        <s v="1091117957942"/>
        <s v="1091117958395"/>
        <s v="1091118001865"/>
        <s v="1091118009786"/>
        <s v="1091118548333"/>
        <s v="1091118553701"/>
        <s v="1091118591534"/>
        <s v="1091118925110"/>
        <s v="1091119169701"/>
        <s v="1091119367193"/>
        <s v="1091119429202"/>
        <s v="1091120959225"/>
        <s v="1091120962515"/>
        <s v="1091121031745"/>
        <s v="1091121034114"/>
        <s v="1091121034350"/>
        <s v="1091121034641"/>
        <s v="1091121183730"/>
        <s v="1091121185863"/>
        <s v="1091121305541"/>
        <s v="1091121306101"/>
        <s v="1091118004245"/>
        <s v="1091120352712"/>
        <s v="1091122418320"/>
        <s v="1091117222360"/>
        <s v="1091117227116"/>
        <s v="1091117228133"/>
        <s v="1091117228192"/>
        <s v="1091117229183"/>
        <s v="1091117324346"/>
        <s v="1091117326424"/>
        <s v="1091117326925"/>
        <s v="1091117327474"/>
        <s v="1091117333100"/>
        <s v="1091117333251"/>
        <s v="1091117436346"/>
        <s v="1091117436652"/>
        <s v="1091117437035"/>
        <s v="1091117437293"/>
        <s v="1091117437864"/>
        <s v="1091117437890"/>
        <s v="1091117438074"/>
        <s v="1091117611501"/>
        <s v="1091117613962"/>
        <s v="1091117803511"/>
        <s v="1091117804314"/>
        <s v="1091117805390"/>
        <s v="1091117806263"/>
        <s v="1091117807140"/>
        <s v="1091117904860"/>
        <s v="1091117905022"/>
        <s v="1091117958163"/>
        <s v="1091118442390"/>
        <s v="1091118551656"/>
        <s v="1091117614452"/>
        <s v="1091120922803"/>
        <s v="1091121844806"/>
        <s v="1091121846136"/>
      </sharedItems>
    </cacheField>
    <cacheField name="Order ID" numFmtId="0">
      <sharedItems containsSemiMixedTypes="0" containsString="0" containsNumber="1" containsInteger="1" minValue="2001811192" maxValue="2001827036"/>
    </cacheField>
    <cacheField name="SKU" numFmtId="1">
      <sharedItems containsMixedTypes="1" containsNumber="1" containsInteger="1" minValue="8904223815859" maxValue="8904223819543"/>
    </cacheField>
    <cacheField name="Order Qty" numFmtId="0">
      <sharedItems containsSemiMixedTypes="0" containsString="0" containsNumber="1" containsInteger="1" minValue="1" maxValue="8"/>
    </cacheField>
    <cacheField name="Unique SKU" numFmtId="1">
      <sharedItems containsBlank="1" containsMixedTypes="1" containsNumber="1" containsInteger="1" minValue="8904223815682" maxValue="8904223819543"/>
    </cacheField>
    <cacheField name="Weight (g)" numFmtId="0">
      <sharedItems containsString="0" containsBlank="1" containsNumber="1" containsInteger="1" minValue="10" maxValue="600"/>
    </cacheField>
    <cacheField name="Weight x SKU (g)" numFmtId="0">
      <sharedItems containsSemiMixedTypes="0" containsString="0" containsNumber="1" containsInteger="1" minValue="10" maxValue="600"/>
    </cacheField>
    <cacheField name="Total Weight x SKU (Kg)" numFmtId="0">
      <sharedItems containsSemiMixedTypes="0" containsString="0" containsNumber="1" minValue="0.01" maxValue="0.89600000000000002"/>
    </cacheField>
    <cacheField name="Total weight x Order ID (Kg)" numFmtId="2">
      <sharedItems containsSemiMixedTypes="0" containsString="0" containsNumber="1" minValue="6.5000000000000002E-2" maxValue="3.080000000000001"/>
    </cacheField>
    <cacheField name=" Total weight as per X (KG)" numFmtId="2">
      <sharedItems containsSemiMixedTypes="0" containsString="0" containsNumber="1" minValue="6.5000000000000002E-2" maxValue="3.080000000000001"/>
    </cacheField>
    <cacheField name="Customer Pincode" numFmtId="1">
      <sharedItems containsSemiMixedTypes="0" containsString="0" containsNumber="1" containsInteger="1" minValue="140301" maxValue="845438" count="108">
        <n v="507101"/>
        <n v="486886"/>
        <n v="532484"/>
        <n v="143001"/>
        <n v="515591"/>
        <n v="326502"/>
        <n v="208019"/>
        <n v="140301"/>
        <n v="396001"/>
        <n v="711106"/>
        <n v="284001"/>
        <n v="441601"/>
        <n v="248006"/>
        <n v="485001"/>
        <n v="845438"/>
        <n v="463106"/>
        <n v="495671"/>
        <n v="673002"/>
        <n v="208002"/>
        <n v="416010"/>
        <n v="226010"/>
        <n v="400705"/>
        <n v="262405"/>
        <n v="394210"/>
        <n v="411014"/>
        <n v="783301"/>
        <n v="486661"/>
        <n v="244001"/>
        <n v="492001"/>
        <n v="517128"/>
        <n v="562110"/>
        <n v="831006"/>
        <n v="140604"/>
        <n v="723146"/>
        <n v="421204"/>
        <n v="263139"/>
        <n v="743263"/>
        <n v="392150"/>
        <n v="382830"/>
        <n v="711303"/>
        <n v="283102"/>
        <n v="370201"/>
        <n v="248001"/>
        <n v="144001"/>
        <n v="403401"/>
        <n v="452001"/>
        <n v="721636"/>
        <n v="831002"/>
        <n v="226004"/>
        <n v="410206"/>
        <n v="516503"/>
        <n v="742103"/>
        <n v="452018"/>
        <n v="208001"/>
        <n v="244713"/>
        <n v="580007"/>
        <n v="360005"/>
        <n v="313027"/>
        <n v="341001"/>
        <n v="332715"/>
        <n v="302031"/>
        <n v="335001"/>
        <n v="334004"/>
        <n v="321001"/>
        <n v="324001"/>
        <n v="321608"/>
        <n v="302002"/>
        <n v="311011"/>
        <n v="306302"/>
        <n v="313001"/>
        <n v="322255"/>
        <n v="302017"/>
        <n v="335512"/>
        <n v="307026"/>
        <n v="327025"/>
        <n v="313333"/>
        <n v="342008"/>
        <n v="314401"/>
        <n v="342301"/>
        <n v="313003"/>
        <n v="173212"/>
        <n v="174101"/>
        <n v="173213"/>
        <n v="322201"/>
        <n v="314001"/>
        <n v="331022"/>
        <n v="305801"/>
        <n v="335502"/>
        <n v="306116"/>
        <n v="311001"/>
        <n v="302019"/>
        <n v="302039"/>
        <n v="335803"/>
        <n v="175101"/>
        <n v="303903"/>
        <n v="342012"/>
        <n v="334001"/>
        <n v="302012"/>
        <n v="342014"/>
        <n v="324005"/>
        <n v="302001"/>
        <n v="302004"/>
        <n v="302018"/>
        <n v="324008"/>
        <n v="302020"/>
        <n v="325207"/>
        <n v="303702"/>
        <n v="313301"/>
      </sharedItems>
    </cacheField>
    <cacheField name="Weight slab as per X (KG)" numFmtId="2">
      <sharedItems containsSemiMixedTypes="0" containsString="0" containsNumber="1" minValue="0.5" maxValue="3.75"/>
    </cacheField>
    <cacheField name="X &amp; C Zone Diference" numFmtId="0">
      <sharedItems containsMixedTypes="1" containsNumber="1" containsInteger="1" minValue="1" maxValue="1"/>
    </cacheField>
    <cacheField name="Total weight as per Courier Company (KG)" numFmtId="2">
      <sharedItems containsSemiMixedTypes="0" containsString="0" containsNumber="1" minValue="0.15" maxValue="4.13"/>
    </cacheField>
    <cacheField name="Weight slab charged by Courier Company (KG)" numFmtId="2">
      <sharedItems containsSemiMixedTypes="0" containsString="0" containsNumber="1" minValue="0.5" maxValue="5"/>
    </cacheField>
    <cacheField name="Delivery Zone as per X" numFmtId="0">
      <sharedItems count="3">
        <s v="d"/>
        <s v="b"/>
        <s v="e"/>
      </sharedItems>
    </cacheField>
    <cacheField name="Weight Slabs - X" numFmtId="2">
      <sharedItems containsSemiMixedTypes="0" containsString="0" containsNumber="1" minValue="0.5" maxValue="1.5"/>
    </cacheField>
    <cacheField name="Delivery Zone charged by Courier Company" numFmtId="0">
      <sharedItems count="3">
        <s v="d"/>
        <s v="b"/>
        <s v="e"/>
      </sharedItems>
    </cacheField>
    <cacheField name="Weight Slabs - C" numFmtId="2">
      <sharedItems containsSemiMixedTypes="0" containsString="0" containsNumber="1" minValue="0.5" maxValue="1.5"/>
    </cacheField>
    <cacheField name="Payment Mode" numFmtId="0">
      <sharedItems/>
    </cacheField>
    <cacheField name="Item Price(Per Qty.)" numFmtId="0">
      <sharedItems containsSemiMixedTypes="0" containsString="0" containsNumber="1" containsInteger="1" minValue="168" maxValue="7814"/>
    </cacheField>
    <cacheField name="Payment Amount" numFmtId="0">
      <sharedItems containsSemiMixedTypes="0" containsString="0" containsNumber="1" minValue="0" maxValue="3125.6"/>
    </cacheField>
    <cacheField name="COD Charge" numFmtId="0">
      <sharedItems containsSemiMixedTypes="0" containsString="0" containsNumber="1" minValue="0" maxValue="3246.1"/>
    </cacheField>
    <cacheField name="Type of Shipment" numFmtId="0">
      <sharedItems/>
    </cacheField>
    <cacheField name="Count of Forward Additional Weight Slab - X" numFmtId="0">
      <sharedItems containsSemiMixedTypes="0" containsString="0" containsNumber="1" containsInteger="1" minValue="0" maxValue="5"/>
    </cacheField>
    <cacheField name="Count of Forward Additional Weight Slab - C" numFmtId="0">
      <sharedItems containsSemiMixedTypes="0" containsString="0" containsNumber="1" containsInteger="1" minValue="0" maxValue="5"/>
    </cacheField>
    <cacheField name="Expected Charge as per X (Rs.)" numFmtId="0">
      <sharedItems containsSemiMixedTypes="0" containsString="0" containsNumber="1" minValue="33" maxValue="796.95"/>
    </cacheField>
    <cacheField name="Charges Billed by Courier Company (Rs.)" numFmtId="0">
      <sharedItems containsSemiMixedTypes="0" containsString="0" containsNumber="1" minValue="33" maxValue="796.95"/>
    </cacheField>
    <cacheField name="Difference Between Expected Charges and Billed Charges (Rs.)" numFmtId="2">
      <sharedItems containsSemiMixedTypes="0" containsString="0" containsNumber="1" minValue="-56" maxValue="141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20.888098958334" createdVersion="8" refreshedVersion="8" minRefreshableVersion="3" recordCount="124" xr:uid="{25686536-8B71-4855-9EAC-62CFE703EFB9}">
  <cacheSource type="worksheet">
    <worksheetSource ref="A1:AD125" sheet="Raw-Data"/>
  </cacheSource>
  <cacheFields count="30">
    <cacheField name="Unique Order ID" numFmtId="0">
      <sharedItems containsSemiMixedTypes="0" containsString="0" containsNumber="1" containsInteger="1" minValue="2001806210" maxValue="2001827036"/>
    </cacheField>
    <cacheField name="AWB Number" numFmtId="0">
      <sharedItems count="124">
        <s v="1091117222124"/>
        <s v="1091117222194"/>
        <s v="1091117222931"/>
        <s v="1091117223244"/>
        <s v="1091117229345"/>
        <s v="1091117229555"/>
        <s v="1091117229776"/>
        <s v="1091117323112"/>
        <s v="1091117323812"/>
        <s v="1091117324206"/>
        <s v="1091117326612"/>
        <s v="1091117327172"/>
        <s v="1091117327275"/>
        <s v="1091117327312"/>
        <s v="1091117327695"/>
        <s v="1091117435005"/>
        <s v="1091117435134"/>
        <s v="1091117435370"/>
        <s v="1091117435661"/>
        <s v="1091117436383"/>
        <s v="1091117436464"/>
        <s v="1091117437050"/>
        <s v="1091117327496"/>
        <s v="1091118547832"/>
        <s v="1091119398844"/>
        <s v="1091119630264"/>
        <s v="1091120014461"/>
        <s v="1091120959015"/>
        <s v="1091121485824"/>
        <s v="1091121666133"/>
        <s v="1091121981575"/>
        <s v="1091117957780"/>
        <s v="1091121482593"/>
        <s v="1091117221940"/>
        <s v="1091117222065"/>
        <s v="1091117222080"/>
        <s v="1091117222135"/>
        <s v="1091117222146"/>
        <s v="1091117222570"/>
        <s v="1091117223211"/>
        <s v="1091117224353"/>
        <s v="1091117224611"/>
        <s v="1091117224902"/>
        <s v="1091117225016"/>
        <s v="1091117225484"/>
        <s v="1091117226221"/>
        <s v="1091117226674"/>
        <s v="1091117226711"/>
        <s v="1091117226910"/>
        <s v="1091117227573"/>
        <s v="1091117227816"/>
        <s v="1091117229290"/>
        <s v="1091117323005"/>
        <s v="1091117323215"/>
        <s v="1091117324394"/>
        <s v="1091117325094"/>
        <s v="1091117616121"/>
        <s v="1091117795531"/>
        <s v="1091117795623"/>
        <s v="1091117223351"/>
        <s v="1091117324011"/>
        <s v="1091117327570"/>
        <s v="1091117435602"/>
        <s v="1091117437680"/>
        <s v="1091117804200"/>
        <s v="1091117957533"/>
        <s v="1091117957942"/>
        <s v="1091117958395"/>
        <s v="1091118001865"/>
        <s v="1091118009786"/>
        <s v="1091118548333"/>
        <s v="1091118553701"/>
        <s v="1091118591534"/>
        <s v="1091118925110"/>
        <s v="1091119169701"/>
        <s v="1091119367193"/>
        <s v="1091119429202"/>
        <s v="1091120959225"/>
        <s v="1091120962515"/>
        <s v="1091121031745"/>
        <s v="1091121034114"/>
        <s v="1091121034350"/>
        <s v="1091121034641"/>
        <s v="1091121183730"/>
        <s v="1091121185863"/>
        <s v="1091121305541"/>
        <s v="1091121306101"/>
        <s v="1091118004245"/>
        <s v="1091120352712"/>
        <s v="1091122418320"/>
        <s v="1091117222360"/>
        <s v="1091117227116"/>
        <s v="1091117228133"/>
        <s v="1091117228192"/>
        <s v="1091117229183"/>
        <s v="1091117324346"/>
        <s v="1091117326424"/>
        <s v="1091117326925"/>
        <s v="1091117327474"/>
        <s v="1091117333100"/>
        <s v="1091117333251"/>
        <s v="1091117436346"/>
        <s v="1091117436652"/>
        <s v="1091117437035"/>
        <s v="1091117437293"/>
        <s v="1091117437864"/>
        <s v="1091117437890"/>
        <s v="1091117438074"/>
        <s v="1091117611501"/>
        <s v="1091117613962"/>
        <s v="1091117803511"/>
        <s v="1091117804314"/>
        <s v="1091117805390"/>
        <s v="1091117806263"/>
        <s v="1091117807140"/>
        <s v="1091117904860"/>
        <s v="1091117905022"/>
        <s v="1091117958163"/>
        <s v="1091118442390"/>
        <s v="1091118551656"/>
        <s v="1091117614452"/>
        <s v="1091120922803"/>
        <s v="1091121844806"/>
        <s v="1091121846136"/>
      </sharedItems>
    </cacheField>
    <cacheField name="Order ID" numFmtId="0">
      <sharedItems containsSemiMixedTypes="0" containsString="0" containsNumber="1" containsInteger="1" minValue="2001811192" maxValue="2001827036"/>
    </cacheField>
    <cacheField name="SKU" numFmtId="1">
      <sharedItems containsMixedTypes="1" containsNumber="1" containsInteger="1" minValue="8904223815859" maxValue="8904223819543"/>
    </cacheField>
    <cacheField name="Order Qty" numFmtId="0">
      <sharedItems containsSemiMixedTypes="0" containsString="0" containsNumber="1" containsInteger="1" minValue="1" maxValue="8"/>
    </cacheField>
    <cacheField name="Unique SKU" numFmtId="1">
      <sharedItems containsBlank="1" containsMixedTypes="1" containsNumber="1" containsInteger="1" minValue="8904223815682" maxValue="8904223819543"/>
    </cacheField>
    <cacheField name="Weight (g)" numFmtId="0">
      <sharedItems containsString="0" containsBlank="1" containsNumber="1" containsInteger="1" minValue="10" maxValue="600"/>
    </cacheField>
    <cacheField name="Weight x SKU (g)" numFmtId="0">
      <sharedItems containsSemiMixedTypes="0" containsString="0" containsNumber="1" containsInteger="1" minValue="10" maxValue="600"/>
    </cacheField>
    <cacheField name="Total Weight x SKU (Kg)" numFmtId="0">
      <sharedItems containsSemiMixedTypes="0" containsString="0" containsNumber="1" minValue="0.01" maxValue="0.89600000000000002"/>
    </cacheField>
    <cacheField name="Total weight x Order ID (Kg)" numFmtId="2">
      <sharedItems containsSemiMixedTypes="0" containsString="0" containsNumber="1" minValue="6.5000000000000002E-2" maxValue="3.080000000000001"/>
    </cacheField>
    <cacheField name=" Total weight as per X (KG)" numFmtId="2">
      <sharedItems containsSemiMixedTypes="0" containsString="0" containsNumber="1" minValue="6.5000000000000002E-2" maxValue="3.080000000000001"/>
    </cacheField>
    <cacheField name="Customer Pincode" numFmtId="1">
      <sharedItems containsSemiMixedTypes="0" containsString="0" containsNumber="1" containsInteger="1" minValue="140301" maxValue="845438"/>
    </cacheField>
    <cacheField name="Weight slab as per X (KG)" numFmtId="2">
      <sharedItems containsSemiMixedTypes="0" containsString="0" containsNumber="1" minValue="0.5" maxValue="3.75"/>
    </cacheField>
    <cacheField name="X &amp; C Zone Diference" numFmtId="0">
      <sharedItems containsMixedTypes="1" containsNumber="1" containsInteger="1" minValue="1" maxValue="1"/>
    </cacheField>
    <cacheField name="Total weight as per Courier Company (KG)" numFmtId="2">
      <sharedItems containsSemiMixedTypes="0" containsString="0" containsNumber="1" minValue="0.15" maxValue="4.13"/>
    </cacheField>
    <cacheField name="Weight slab as per Courier Company (KG)" numFmtId="2">
      <sharedItems containsSemiMixedTypes="0" containsString="0" containsNumber="1" minValue="0.5" maxValue="5"/>
    </cacheField>
    <cacheField name="Delivery Zone as per X" numFmtId="0">
      <sharedItems count="3">
        <s v="d"/>
        <s v="b"/>
        <s v="e"/>
      </sharedItems>
    </cacheField>
    <cacheField name="Weight Slabs - X" numFmtId="2">
      <sharedItems containsSemiMixedTypes="0" containsString="0" containsNumber="1" minValue="0.5" maxValue="1.5"/>
    </cacheField>
    <cacheField name="Delivery Zone as per Courier Company" numFmtId="0">
      <sharedItems count="3">
        <s v="d"/>
        <s v="b"/>
        <s v="e"/>
      </sharedItems>
    </cacheField>
    <cacheField name="Weight Slabs - C" numFmtId="2">
      <sharedItems containsSemiMixedTypes="0" containsString="0" containsNumber="1" minValue="0.5" maxValue="1.5"/>
    </cacheField>
    <cacheField name="Payment Mode" numFmtId="0">
      <sharedItems count="2">
        <s v="COD"/>
        <s v="Prepaid"/>
      </sharedItems>
    </cacheField>
    <cacheField name="Item Price(Per Qty.)" numFmtId="0">
      <sharedItems containsSemiMixedTypes="0" containsString="0" containsNumber="1" containsInteger="1" minValue="168" maxValue="7814" count="53">
        <n v="233"/>
        <n v="470"/>
        <n v="659"/>
        <n v="570"/>
        <n v="350"/>
        <n v="3636"/>
        <n v="3907"/>
        <n v="855"/>
        <n v="301"/>
        <n v="1954"/>
        <n v="1031"/>
        <n v="1818"/>
        <n v="1205"/>
        <n v="7814"/>
        <n v="251"/>
        <n v="473"/>
        <n v="563"/>
        <n v="603"/>
        <n v="582"/>
        <n v="302"/>
        <n v="909"/>
        <n v="777"/>
        <n v="448"/>
        <n v="571"/>
        <n v="1998"/>
        <n v="222"/>
        <n v="668"/>
        <n v="951"/>
        <n v="168"/>
        <n v="403"/>
        <n v="286"/>
        <n v="932"/>
        <n v="999"/>
        <n v="626"/>
        <n v="865"/>
        <n v="402"/>
        <n v="922"/>
        <n v="534"/>
        <n v="819"/>
        <n v="322"/>
        <n v="804"/>
        <n v="1843"/>
        <n v="531"/>
        <n v="701"/>
        <n v="2061"/>
        <n v="602"/>
        <n v="960"/>
        <n v="516"/>
        <n v="948"/>
        <n v="181"/>
        <n v="761"/>
        <n v="653"/>
        <n v="479"/>
      </sharedItems>
    </cacheField>
    <cacheField name="Payment Amount" numFmtId="0">
      <sharedItems containsSemiMixedTypes="0" containsString="0" containsNumber="1" minValue="0" maxValue="3125.6"/>
    </cacheField>
    <cacheField name="COD Charge" numFmtId="0">
      <sharedItems containsSemiMixedTypes="0" containsString="0" containsNumber="1" minValue="0" maxValue="3246.1"/>
    </cacheField>
    <cacheField name="Type of Shipment" numFmtId="0">
      <sharedItems count="2">
        <s v="Forward charges"/>
        <s v="Forward and RTO charges"/>
      </sharedItems>
    </cacheField>
    <cacheField name="Count of Forward Additional Weight Slab - X" numFmtId="0">
      <sharedItems containsSemiMixedTypes="0" containsString="0" containsNumber="1" containsInteger="1" minValue="0" maxValue="5"/>
    </cacheField>
    <cacheField name="Count of Forward Additional Weight Slab - C" numFmtId="0">
      <sharedItems containsSemiMixedTypes="0" containsString="0" containsNumber="1" containsInteger="1" minValue="0" maxValue="5"/>
    </cacheField>
    <cacheField name="Expected Charge as per X (Rs.)" numFmtId="0">
      <sharedItems containsSemiMixedTypes="0" containsString="0" containsNumber="1" minValue="33" maxValue="796.95" count="22">
        <n v="90.199999999999989"/>
        <n v="45.4"/>
        <n v="61.3"/>
        <n v="89.6"/>
        <n v="33"/>
        <n v="181.60000000000002"/>
        <n v="86.699999999999989"/>
        <n v="551.4"/>
        <n v="161.25"/>
        <n v="358.65000000000003"/>
        <n v="147.94999999999999"/>
        <n v="796.95"/>
        <n v="176.3"/>
        <n v="178.89999999999998"/>
        <n v="117.9"/>
        <n v="135"/>
        <n v="110.1"/>
        <n v="174.5"/>
        <n v="68.5"/>
        <n v="146.19999999999999"/>
        <n v="56.6"/>
        <n v="112.1"/>
      </sharedItems>
    </cacheField>
    <cacheField name="Charges Billed by Courier Company (Rs.)" numFmtId="0">
      <sharedItems containsSemiMixedTypes="0" containsString="0" containsNumber="1" minValue="33" maxValue="796.95" count="19">
        <n v="90.199999999999989"/>
        <n v="45.4"/>
        <n v="135"/>
        <n v="89.6"/>
        <n v="61.3"/>
        <n v="181.60000000000002"/>
        <n v="86.699999999999989"/>
        <n v="551.4"/>
        <n v="161.25"/>
        <n v="358.65000000000003"/>
        <n v="147.94999999999999"/>
        <n v="796.95"/>
        <n v="176.3"/>
        <n v="178.89999999999998"/>
        <n v="174.5"/>
        <n v="117.9"/>
        <n v="101.69999999999999"/>
        <n v="33"/>
        <n v="179.79999999999998"/>
      </sharedItems>
    </cacheField>
    <cacheField name="Difference Between Expected Charges and Billed Charges (Rs.)" numFmtId="2">
      <sharedItems containsSemiMixedTypes="0" containsString="0" containsNumber="1" minValue="-56" maxValue="141.5" count="21">
        <n v="0"/>
        <n v="44.800000000000011"/>
        <n v="28.299999999999997"/>
        <n v="44.79999999999999"/>
        <n v="141.5"/>
        <n v="56.599999999999994"/>
        <n v="113.2"/>
        <n v="-27.700000000000017"/>
        <n v="-15.899999999999999"/>
        <n v="-23.400000000000006"/>
        <n v="-39.5"/>
        <n v="33.199999999999989"/>
        <n v="12.399999999999999"/>
        <n v="-56"/>
        <n v="-44.199999999999996"/>
        <n v="4.6999999999999957"/>
        <n v="-23.6"/>
        <n v="5.8000000000000114"/>
        <n v="57.199999999999989"/>
        <n v="118.49999999999999"/>
        <n v="28.89999999999999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n v="2001806232"/>
    <x v="0"/>
    <n v="2001827036"/>
    <n v="8904223818706"/>
    <n v="1"/>
    <n v="8904223815682"/>
    <n v="210"/>
    <n v="127"/>
    <n v="0.127"/>
    <n v="1.302"/>
    <x v="0"/>
    <n v="507101"/>
    <n v="2.5"/>
    <n v="1"/>
    <x v="0"/>
    <n v="2.5"/>
    <s v="d"/>
    <n v="1.25"/>
    <s v="d"/>
    <n v="1.25"/>
    <s v="COD"/>
    <n v="233"/>
    <n v="15"/>
    <n v="548.5"/>
    <s v="Forward charges"/>
    <n v="1"/>
    <n v="1"/>
    <n v="90.199999999999989"/>
    <n v="90.199999999999989"/>
    <n v="0"/>
  </r>
  <r>
    <n v="2001806273"/>
    <x v="1"/>
    <n v="2001827036"/>
    <n v="8904223819093"/>
    <n v="1"/>
    <n v="8904223815859"/>
    <n v="165"/>
    <n v="150"/>
    <n v="0.15"/>
    <n v="0.61499999999999999"/>
    <x v="1"/>
    <n v="486886"/>
    <n v="1.25"/>
    <n v="1"/>
    <x v="1"/>
    <n v="1.25"/>
    <s v="d"/>
    <n v="1.25"/>
    <s v="d"/>
    <n v="1.25"/>
    <s v="COD"/>
    <n v="233"/>
    <n v="15"/>
    <n v="88.25"/>
    <s v="Forward charges"/>
    <n v="0"/>
    <n v="0"/>
    <n v="45.4"/>
    <n v="45.4"/>
    <n v="0"/>
  </r>
  <r>
    <n v="2001806408"/>
    <x v="2"/>
    <n v="2001827036"/>
    <n v="8904223819109"/>
    <n v="1"/>
    <n v="8904223815866"/>
    <n v="113"/>
    <n v="100"/>
    <n v="0.1"/>
    <n v="2.2650000000000001"/>
    <x v="2"/>
    <n v="532484"/>
    <n v="2.5"/>
    <n v="1"/>
    <x v="2"/>
    <n v="3.75"/>
    <s v="d"/>
    <n v="1.25"/>
    <s v="d"/>
    <n v="1.25"/>
    <s v="COD"/>
    <n v="233"/>
    <n v="15"/>
    <n v="0"/>
    <s v="Forward charges"/>
    <n v="1"/>
    <n v="2"/>
    <n v="90.199999999999989"/>
    <n v="135"/>
    <n v="44.800000000000011"/>
  </r>
  <r>
    <n v="2001806458"/>
    <x v="3"/>
    <n v="2001827036"/>
    <n v="8904223818430"/>
    <n v="1"/>
    <n v="8904223815873"/>
    <n v="65"/>
    <n v="165"/>
    <n v="0.16500000000000001"/>
    <n v="0.7"/>
    <x v="3"/>
    <n v="143001"/>
    <n v="1"/>
    <n v="1"/>
    <x v="1"/>
    <n v="1.5"/>
    <s v="b"/>
    <n v="0.5"/>
    <s v="b"/>
    <n v="0.5"/>
    <s v="COD"/>
    <n v="470"/>
    <n v="23.5"/>
    <n v="0"/>
    <s v="Forward charges"/>
    <n v="1"/>
    <n v="2"/>
    <n v="61.3"/>
    <n v="89.6"/>
    <n v="28.299999999999997"/>
  </r>
  <r>
    <n v="2001807012"/>
    <x v="4"/>
    <n v="2001827036"/>
    <n v="8904223819277"/>
    <n v="1"/>
    <n v="8904223816214"/>
    <n v="120"/>
    <n v="350"/>
    <n v="0.35"/>
    <n v="0.24"/>
    <x v="4"/>
    <n v="515591"/>
    <n v="1.25"/>
    <n v="1"/>
    <x v="3"/>
    <n v="1.25"/>
    <s v="d"/>
    <n v="1.25"/>
    <s v="d"/>
    <n v="1.25"/>
    <s v="COD"/>
    <n v="233"/>
    <n v="15"/>
    <n v="0"/>
    <s v="Forward charges"/>
    <n v="0"/>
    <n v="0"/>
    <n v="45.4"/>
    <n v="45.4"/>
    <n v="0"/>
  </r>
  <r>
    <n v="2001806686"/>
    <x v="5"/>
    <n v="2001827036"/>
    <s v="GIFTBOX202002"/>
    <n v="1"/>
    <n v="8904223816665"/>
    <n v="102"/>
    <n v="500"/>
    <n v="0.5"/>
    <n v="0.24"/>
    <x v="4"/>
    <n v="326502"/>
    <n v="1.25"/>
    <n v="1"/>
    <x v="3"/>
    <n v="1.25"/>
    <s v="d"/>
    <n v="1.25"/>
    <s v="d"/>
    <n v="1.25"/>
    <s v="COD"/>
    <n v="659"/>
    <n v="32.950000000000003"/>
    <n v="30.15"/>
    <s v="Forward charges"/>
    <n v="0"/>
    <n v="0"/>
    <n v="45.4"/>
    <n v="45.4"/>
    <n v="0"/>
  </r>
  <r>
    <n v="2001806885"/>
    <x v="6"/>
    <n v="2001827036"/>
    <n v="8904223818638"/>
    <n v="2"/>
    <n v="8904223817273"/>
    <n v="65"/>
    <n v="137"/>
    <n v="0.27400000000000002"/>
    <n v="0.84"/>
    <x v="5"/>
    <n v="208019"/>
    <n v="1"/>
    <n v="1"/>
    <x v="1"/>
    <n v="1.5"/>
    <s v="b"/>
    <n v="0.5"/>
    <s v="b"/>
    <n v="0.5"/>
    <s v="COD"/>
    <n v="570"/>
    <n v="57"/>
    <n v="384"/>
    <s v="Forward charges"/>
    <n v="1"/>
    <n v="2"/>
    <n v="61.3"/>
    <n v="89.6"/>
    <n v="28.299999999999997"/>
  </r>
  <r>
    <n v="2001807058"/>
    <x v="7"/>
    <n v="2001827036"/>
    <s v="SACHETS001"/>
    <n v="1"/>
    <n v="8904223817334"/>
    <n v="170"/>
    <n v="10"/>
    <n v="0.01"/>
    <n v="1.1679999999999999"/>
    <x v="6"/>
    <n v="140301"/>
    <n v="1.5"/>
    <n v="1"/>
    <x v="4"/>
    <n v="1.5"/>
    <s v="b"/>
    <n v="0.5"/>
    <s v="b"/>
    <n v="0.5"/>
    <s v="COD"/>
    <n v="350"/>
    <n v="17.5"/>
    <n v="0"/>
    <s v="Forward charges"/>
    <n v="2"/>
    <n v="2"/>
    <n v="89.6"/>
    <n v="89.6"/>
    <n v="0"/>
  </r>
  <r>
    <n v="2001807186"/>
    <x v="8"/>
    <n v="2001825261"/>
    <n v="8904223819024"/>
    <n v="4"/>
    <n v="8904223817501"/>
    <n v="350"/>
    <n v="112"/>
    <n v="0.44800000000000001"/>
    <n v="0.5"/>
    <x v="7"/>
    <n v="396001"/>
    <n v="1.25"/>
    <n v="1"/>
    <x v="5"/>
    <n v="1.25"/>
    <s v="d"/>
    <n v="1.25"/>
    <s v="d"/>
    <n v="1.25"/>
    <s v="Prepaid"/>
    <n v="3636"/>
    <n v="0"/>
    <n v="0"/>
    <s v="Forward charges"/>
    <n v="0"/>
    <n v="0"/>
    <n v="45.4"/>
    <n v="45.4"/>
    <n v="0"/>
  </r>
  <r>
    <n v="2001807290"/>
    <x v="9"/>
    <n v="2001825261"/>
    <n v="8904223819291"/>
    <n v="4"/>
    <n v="8904223818430"/>
    <n v="165"/>
    <n v="112"/>
    <n v="0.44800000000000001"/>
    <n v="0.5"/>
    <x v="7"/>
    <n v="711106"/>
    <n v="1.25"/>
    <n v="1"/>
    <x v="5"/>
    <n v="1.25"/>
    <s v="d"/>
    <n v="1.25"/>
    <s v="d"/>
    <n v="1.25"/>
    <s v="Prepaid"/>
    <n v="3907"/>
    <n v="0"/>
    <n v="0"/>
    <s v="Forward charges"/>
    <n v="0"/>
    <n v="0"/>
    <n v="45.4"/>
    <n v="45.4"/>
    <n v="0"/>
  </r>
  <r>
    <n v="2001807814"/>
    <x v="10"/>
    <n v="2001825261"/>
    <n v="8904223818638"/>
    <n v="3"/>
    <n v="8904223818478"/>
    <n v="350"/>
    <n v="137"/>
    <n v="0.41100000000000003"/>
    <n v="0.60699999999999998"/>
    <x v="8"/>
    <n v="284001"/>
    <n v="1"/>
    <n v="1"/>
    <x v="6"/>
    <n v="1"/>
    <s v="b"/>
    <n v="0.5"/>
    <s v="b"/>
    <n v="0.5"/>
    <s v="Prepaid"/>
    <n v="855"/>
    <n v="0"/>
    <n v="0"/>
    <s v="Forward charges"/>
    <n v="1"/>
    <n v="1"/>
    <n v="61.3"/>
    <n v="61.3"/>
    <n v="0"/>
  </r>
  <r>
    <n v="2001807931"/>
    <x v="11"/>
    <n v="2001825261"/>
    <n v="8904223818669"/>
    <n v="1"/>
    <n v="8904223818553"/>
    <n v="115"/>
    <n v="240"/>
    <n v="0.24"/>
    <n v="0.60699999999999998"/>
    <x v="8"/>
    <n v="441601"/>
    <n v="1.25"/>
    <n v="1"/>
    <x v="7"/>
    <n v="1.25"/>
    <s v="d"/>
    <n v="1.25"/>
    <s v="d"/>
    <n v="1.25"/>
    <s v="Prepaid"/>
    <n v="301"/>
    <n v="0"/>
    <n v="73.3"/>
    <s v="Forward charges"/>
    <n v="0"/>
    <n v="0"/>
    <n v="45.4"/>
    <n v="45.4"/>
    <n v="0"/>
  </r>
  <r>
    <n v="2001807956"/>
    <x v="12"/>
    <n v="2001825261"/>
    <s v="SACHETS001"/>
    <n v="1"/>
    <n v="8904223818577"/>
    <n v="150"/>
    <n v="10"/>
    <n v="0.01"/>
    <n v="1.08"/>
    <x v="9"/>
    <n v="248006"/>
    <n v="1.5"/>
    <n v="1"/>
    <x v="8"/>
    <n v="1.5"/>
    <s v="b"/>
    <n v="0.5"/>
    <s v="b"/>
    <n v="0.5"/>
    <s v="Prepaid"/>
    <n v="350"/>
    <n v="0"/>
    <n v="0"/>
    <s v="Forward charges"/>
    <n v="2"/>
    <n v="2"/>
    <n v="89.6"/>
    <n v="89.6"/>
    <n v="0"/>
  </r>
  <r>
    <n v="2001807960"/>
    <x v="13"/>
    <n v="2001823564"/>
    <n v="8904223819291"/>
    <n v="2"/>
    <n v="8904223818591"/>
    <n v="120"/>
    <n v="112"/>
    <n v="0.224"/>
    <n v="0.92999999999999994"/>
    <x v="10"/>
    <n v="485001"/>
    <n v="1.25"/>
    <n v="1"/>
    <x v="1"/>
    <n v="1.25"/>
    <s v="d"/>
    <n v="1.25"/>
    <s v="d"/>
    <n v="1.25"/>
    <s v="Prepaid"/>
    <n v="1954"/>
    <n v="0"/>
    <n v="0"/>
    <s v="Forward charges"/>
    <n v="0"/>
    <n v="0"/>
    <n v="45.4"/>
    <n v="45.4"/>
    <n v="0"/>
  </r>
  <r>
    <n v="2001807930"/>
    <x v="14"/>
    <n v="2001823564"/>
    <n v="8904223819031"/>
    <n v="2"/>
    <n v="8904223818614"/>
    <n v="65"/>
    <n v="112"/>
    <n v="0.224"/>
    <n v="0.24"/>
    <x v="4"/>
    <n v="845438"/>
    <n v="1.25"/>
    <n v="1"/>
    <x v="3"/>
    <n v="1.25"/>
    <s v="d"/>
    <n v="1.25"/>
    <s v="d"/>
    <n v="1.25"/>
    <s v="Prepaid"/>
    <n v="1031"/>
    <n v="0"/>
    <n v="0"/>
    <s v="Forward charges"/>
    <n v="0"/>
    <n v="0"/>
    <n v="45.4"/>
    <n v="45.4"/>
    <n v="0"/>
  </r>
  <r>
    <n v="2001808102"/>
    <x v="15"/>
    <n v="2001823564"/>
    <n v="8904223819024"/>
    <n v="2"/>
    <n v="8904223818638"/>
    <n v="137"/>
    <n v="112"/>
    <n v="0.224"/>
    <n v="1.157"/>
    <x v="11"/>
    <n v="463106"/>
    <n v="1.25"/>
    <n v="1"/>
    <x v="9"/>
    <n v="2.5"/>
    <s v="d"/>
    <n v="1.25"/>
    <s v="d"/>
    <n v="1.25"/>
    <s v="Prepaid"/>
    <n v="1818"/>
    <n v="0"/>
    <n v="0"/>
    <s v="Forward charges"/>
    <n v="0"/>
    <n v="1"/>
    <n v="45.4"/>
    <n v="90.199999999999989"/>
    <n v="44.79999999999999"/>
  </r>
  <r>
    <n v="2001808118"/>
    <x v="16"/>
    <n v="2001822466"/>
    <n v="8904223819468"/>
    <n v="2"/>
    <n v="8904223818645"/>
    <n v="137"/>
    <n v="240"/>
    <n v="0.48"/>
    <n v="0.34300000000000003"/>
    <x v="12"/>
    <n v="140301"/>
    <n v="0.5"/>
    <n v="1"/>
    <x v="5"/>
    <n v="1"/>
    <s v="b"/>
    <n v="0.5"/>
    <s v="b"/>
    <n v="0.5"/>
    <s v="COD"/>
    <n v="1205"/>
    <n v="120.5"/>
    <n v="0"/>
    <s v="Forward charges"/>
    <n v="0"/>
    <n v="1"/>
    <n v="33"/>
    <n v="61.3"/>
    <n v="28.299999999999997"/>
  </r>
  <r>
    <n v="2001808207"/>
    <x v="17"/>
    <n v="2001822466"/>
    <n v="8904223819291"/>
    <n v="8"/>
    <n v="8904223818669"/>
    <n v="240"/>
    <n v="112"/>
    <n v="0.89600000000000002"/>
    <n v="0.60699999999999998"/>
    <x v="8"/>
    <n v="495671"/>
    <n v="1.25"/>
    <n v="1"/>
    <x v="6"/>
    <n v="1.25"/>
    <s v="d"/>
    <n v="1.25"/>
    <s v="d"/>
    <n v="1.25"/>
    <s v="COD"/>
    <n v="7814"/>
    <n v="3125.6"/>
    <n v="73.3"/>
    <s v="Forward charges"/>
    <n v="0"/>
    <n v="0"/>
    <n v="45.4"/>
    <n v="45.4"/>
    <n v="0"/>
  </r>
  <r>
    <n v="2001808295"/>
    <x v="18"/>
    <n v="2001821995"/>
    <n v="8904223819130"/>
    <n v="1"/>
    <n v="8904223818683"/>
    <n v="121"/>
    <n v="350"/>
    <n v="0.35"/>
    <n v="0.245"/>
    <x v="13"/>
    <n v="673002"/>
    <n v="1.5"/>
    <n v="1"/>
    <x v="10"/>
    <n v="1.5"/>
    <s v="e"/>
    <n v="1.5"/>
    <s v="e"/>
    <n v="1.5"/>
    <s v="Prepaid"/>
    <n v="251"/>
    <n v="0"/>
    <n v="74.3"/>
    <s v="Forward and RTO charges"/>
    <n v="0"/>
    <n v="0"/>
    <n v="181.60000000000002"/>
    <n v="181.60000000000002"/>
    <n v="0"/>
  </r>
  <r>
    <n v="2001808507"/>
    <x v="19"/>
    <n v="2001821995"/>
    <n v="8904223818706"/>
    <n v="1"/>
    <n v="8904223818706"/>
    <n v="127"/>
    <n v="127"/>
    <n v="0.127"/>
    <n v="0.60699999999999998"/>
    <x v="8"/>
    <n v="208002"/>
    <n v="1"/>
    <n v="1"/>
    <x v="6"/>
    <n v="1"/>
    <s v="b"/>
    <n v="0.5"/>
    <s v="b"/>
    <n v="0.5"/>
    <s v="Prepaid"/>
    <n v="233"/>
    <n v="0"/>
    <n v="0"/>
    <s v="Forward charges"/>
    <n v="1"/>
    <n v="1"/>
    <n v="61.3"/>
    <n v="61.3"/>
    <n v="0"/>
  </r>
  <r>
    <n v="2001808542"/>
    <x v="20"/>
    <n v="2001821766"/>
    <n v="8904223818591"/>
    <n v="2"/>
    <n v="8904223818713"/>
    <n v="120"/>
    <n v="120"/>
    <n v="0.24"/>
    <n v="0.73399999999999999"/>
    <x v="14"/>
    <n v="416010"/>
    <n v="1.25"/>
    <n v="1"/>
    <x v="11"/>
    <n v="1.25"/>
    <s v="d"/>
    <n v="1.25"/>
    <s v="d"/>
    <n v="1.25"/>
    <s v="COD"/>
    <n v="473"/>
    <n v="47.3"/>
    <n v="167.1"/>
    <s v="Forward charges"/>
    <n v="0"/>
    <n v="0"/>
    <n v="45.4"/>
    <n v="45.4"/>
    <n v="0"/>
  </r>
  <r>
    <n v="2001808675"/>
    <x v="21"/>
    <n v="2001821750"/>
    <n v="8904223818850"/>
    <n v="1"/>
    <n v="8904223815804"/>
    <n v="160"/>
    <n v="240"/>
    <n v="0.24"/>
    <n v="1.1829999999999998"/>
    <x v="15"/>
    <n v="226010"/>
    <n v="1.5"/>
    <n v="1"/>
    <x v="12"/>
    <n v="1.5"/>
    <s v="b"/>
    <n v="0.5"/>
    <s v="b"/>
    <n v="0.5"/>
    <s v="Prepaid"/>
    <n v="563"/>
    <n v="0"/>
    <n v="177.25"/>
    <s v="Forward charges"/>
    <n v="2"/>
    <n v="2"/>
    <n v="89.6"/>
    <n v="89.6"/>
    <n v="0"/>
  </r>
  <r>
    <n v="2001807976"/>
    <x v="22"/>
    <n v="2001821750"/>
    <n v="8904223818430"/>
    <n v="1"/>
    <n v="8904223818454"/>
    <n v="232"/>
    <n v="165"/>
    <n v="0.16500000000000001"/>
    <n v="0.72099999999999997"/>
    <x v="16"/>
    <n v="400705"/>
    <n v="1.25"/>
    <n v="1"/>
    <x v="13"/>
    <n v="1.25"/>
    <s v="d"/>
    <n v="1.25"/>
    <s v="d"/>
    <n v="1.25"/>
    <s v="Prepaid"/>
    <n v="470"/>
    <n v="0"/>
    <n v="0"/>
    <s v="Forward and RTO charges"/>
    <n v="0"/>
    <n v="0"/>
    <n v="86.699999999999989"/>
    <n v="86.699999999999989"/>
    <n v="0"/>
  </r>
  <r>
    <n v="2001812838"/>
    <x v="23"/>
    <n v="2001821750"/>
    <n v="8904223819130"/>
    <n v="1"/>
    <n v="8904223818751"/>
    <n v="113"/>
    <n v="350"/>
    <n v="0.35"/>
    <n v="0.55800000000000005"/>
    <x v="17"/>
    <n v="262405"/>
    <n v="1"/>
    <n v="1"/>
    <x v="14"/>
    <n v="1"/>
    <s v="b"/>
    <n v="0.5"/>
    <s v="b"/>
    <n v="0.5"/>
    <s v="Prepaid"/>
    <n v="251"/>
    <n v="0"/>
    <n v="441.3"/>
    <s v="Forward and RTO charges"/>
    <n v="1"/>
    <n v="1"/>
    <n v="551.4"/>
    <n v="551.4"/>
    <n v="0"/>
  </r>
  <r>
    <n v="2001816684"/>
    <x v="24"/>
    <n v="2001821742"/>
    <n v="8904223819468"/>
    <n v="1"/>
    <n v="8904223818850"/>
    <n v="240"/>
    <n v="240"/>
    <n v="0.24"/>
    <n v="0.91999999999999993"/>
    <x v="18"/>
    <n v="394210"/>
    <n v="1.25"/>
    <n v="1"/>
    <x v="15"/>
    <n v="1.25"/>
    <s v="d"/>
    <n v="1.25"/>
    <s v="d"/>
    <n v="1.25"/>
    <s v="Prepaid"/>
    <n v="603"/>
    <n v="0"/>
    <n v="0"/>
    <s v="Forward and RTO charges"/>
    <n v="0"/>
    <n v="0"/>
    <n v="86.699999999999989"/>
    <n v="86.699999999999989"/>
    <n v="0"/>
  </r>
  <r>
    <n v="2001817160"/>
    <x v="25"/>
    <n v="2001821679"/>
    <n v="8904223818430"/>
    <n v="1"/>
    <n v="8904223818935"/>
    <n v="120"/>
    <n v="165"/>
    <n v="0.16500000000000001"/>
    <n v="0.7"/>
    <x v="3"/>
    <n v="411014"/>
    <n v="1.25"/>
    <n v="1"/>
    <x v="13"/>
    <n v="1.25"/>
    <s v="d"/>
    <n v="1.25"/>
    <s v="d"/>
    <n v="1.25"/>
    <s v="COD"/>
    <n v="470"/>
    <n v="23.5"/>
    <n v="74.55"/>
    <s v="Forward and RTO charges"/>
    <n v="0"/>
    <n v="0"/>
    <n v="161.25"/>
    <n v="161.25"/>
    <n v="0"/>
  </r>
  <r>
    <n v="2001818390"/>
    <x v="26"/>
    <n v="2001821502"/>
    <n v="8904223818980"/>
    <n v="1"/>
    <n v="8904223818874"/>
    <n v="100"/>
    <n v="110"/>
    <n v="0.11"/>
    <n v="0.84099999999999997"/>
    <x v="19"/>
    <n v="783301"/>
    <n v="1.5"/>
    <n v="1"/>
    <x v="16"/>
    <n v="1.5"/>
    <s v="e"/>
    <n v="1.5"/>
    <s v="e"/>
    <n v="1.5"/>
    <s v="Prepaid"/>
    <n v="582"/>
    <n v="0"/>
    <n v="251.35000000000002"/>
    <s v="Forward and RTO charges"/>
    <n v="0"/>
    <n v="0"/>
    <n v="358.65000000000003"/>
    <n v="358.65000000000003"/>
    <n v="0"/>
  </r>
  <r>
    <n v="2001821190"/>
    <x v="27"/>
    <n v="2001821502"/>
    <n v="8904223819031"/>
    <n v="2"/>
    <n v="8904223818997"/>
    <n v="490"/>
    <n v="112"/>
    <n v="0.224"/>
    <n v="1.2"/>
    <x v="20"/>
    <n v="486661"/>
    <n v="1.25"/>
    <n v="1"/>
    <x v="12"/>
    <n v="1.25"/>
    <s v="d"/>
    <n v="1.25"/>
    <s v="d"/>
    <n v="1.25"/>
    <s v="Prepaid"/>
    <n v="1031"/>
    <n v="0"/>
    <n v="61.25"/>
    <s v="Forward and RTO charges"/>
    <n v="0"/>
    <n v="0"/>
    <n v="147.94999999999999"/>
    <n v="147.94999999999999"/>
    <n v="0"/>
  </r>
  <r>
    <n v="2001817093"/>
    <x v="28"/>
    <n v="2001821502"/>
    <n v="8904223819024"/>
    <n v="2"/>
    <n v="8904223818942"/>
    <n v="133"/>
    <n v="112"/>
    <n v="0.224"/>
    <n v="1.357"/>
    <x v="21"/>
    <n v="244001"/>
    <n v="1.5"/>
    <n v="1"/>
    <x v="0"/>
    <n v="1.5"/>
    <s v="b"/>
    <n v="0.5"/>
    <s v="b"/>
    <n v="0.5"/>
    <s v="Prepaid"/>
    <n v="1818"/>
    <n v="0"/>
    <n v="630.25000000000011"/>
    <s v="Forward and RTO charges"/>
    <n v="2"/>
    <n v="2"/>
    <n v="796.95"/>
    <n v="796.95"/>
    <n v="0"/>
  </r>
  <r>
    <n v="2001823564"/>
    <x v="29"/>
    <n v="2001821284"/>
    <n v="8904223818614"/>
    <n v="1"/>
    <n v="8904223819024"/>
    <n v="112"/>
    <n v="65"/>
    <n v="6.5000000000000002E-2"/>
    <n v="0.67200000000000004"/>
    <x v="22"/>
    <n v="492001"/>
    <n v="1.25"/>
    <n v="1"/>
    <x v="13"/>
    <n v="1.25"/>
    <s v="d"/>
    <n v="1.25"/>
    <s v="d"/>
    <n v="1.25"/>
    <s v="COD"/>
    <n v="302"/>
    <n v="15.1"/>
    <n v="0"/>
    <s v="Forward and RTO charges"/>
    <n v="0"/>
    <n v="0"/>
    <n v="86.699999999999989"/>
    <n v="86.699999999999989"/>
    <n v="0"/>
  </r>
  <r>
    <n v="2001825261"/>
    <x v="30"/>
    <n v="2001821284"/>
    <n v="8904223819024"/>
    <n v="1"/>
    <n v="8904223819031"/>
    <n v="112"/>
    <n v="112"/>
    <n v="0.112"/>
    <n v="1.5569999999999999"/>
    <x v="23"/>
    <n v="517128"/>
    <n v="2.5"/>
    <n v="1"/>
    <x v="17"/>
    <n v="2.5"/>
    <s v="d"/>
    <n v="1.25"/>
    <s v="d"/>
    <n v="1.25"/>
    <s v="COD"/>
    <n v="909"/>
    <n v="45.45"/>
    <n v="0"/>
    <s v="Forward and RTO charges"/>
    <n v="1"/>
    <n v="1"/>
    <n v="176.3"/>
    <n v="176.3"/>
    <n v="0"/>
  </r>
  <r>
    <n v="2001811192"/>
    <x v="31"/>
    <n v="2001821190"/>
    <n v="8904223819321"/>
    <n v="1"/>
    <n v="8904223818980"/>
    <n v="110"/>
    <n v="600"/>
    <n v="0.6"/>
    <n v="1.032"/>
    <x v="24"/>
    <n v="562110"/>
    <n v="1.25"/>
    <n v="1"/>
    <x v="18"/>
    <n v="1.25"/>
    <s v="d"/>
    <n v="1.25"/>
    <s v="d"/>
    <n v="1.25"/>
    <s v="COD"/>
    <n v="777"/>
    <n v="38.85"/>
    <n v="0"/>
    <s v="Forward and RTO charges"/>
    <n v="0"/>
    <n v="0"/>
    <n v="86.699999999999989"/>
    <n v="86.699999999999989"/>
    <n v="0"/>
  </r>
  <r>
    <n v="2001809917"/>
    <x v="32"/>
    <n v="2001821190"/>
    <n v="8904223819338"/>
    <n v="1"/>
    <n v="8904223819017"/>
    <n v="115"/>
    <n v="600"/>
    <n v="0.6"/>
    <n v="0.63"/>
    <x v="25"/>
    <n v="831006"/>
    <n v="1.25"/>
    <n v="1"/>
    <x v="14"/>
    <n v="1.25"/>
    <s v="d"/>
    <n v="1.25"/>
    <s v="d"/>
    <n v="1.25"/>
    <s v="COD"/>
    <n v="448"/>
    <n v="22.4"/>
    <n v="92.2"/>
    <s v="Forward and RTO charges"/>
    <n v="0"/>
    <n v="0"/>
    <n v="178.89999999999998"/>
    <n v="178.89999999999998"/>
    <n v="0"/>
  </r>
  <r>
    <n v="2001806210"/>
    <x v="33"/>
    <n v="2001821185"/>
    <n v="8904223818942"/>
    <n v="2"/>
    <n v="8904223819093"/>
    <n v="150"/>
    <n v="133"/>
    <n v="0.26600000000000001"/>
    <n v="0.22"/>
    <x v="26"/>
    <n v="140604"/>
    <n v="0.5"/>
    <n v="1"/>
    <x v="19"/>
    <n v="3"/>
    <s v="b"/>
    <n v="0.5"/>
    <s v="b"/>
    <n v="0.5"/>
    <s v="COD"/>
    <n v="571"/>
    <n v="57.1"/>
    <n v="66.2"/>
    <s v="Forward charges"/>
    <n v="0"/>
    <n v="5"/>
    <n v="33"/>
    <n v="174.5"/>
    <n v="141.5"/>
  </r>
  <r>
    <n v="2001806226"/>
    <x v="34"/>
    <n v="2001821185"/>
    <n v="8904223818683"/>
    <n v="2"/>
    <n v="8904223819109"/>
    <n v="100"/>
    <n v="121"/>
    <n v="0.24199999999999999"/>
    <n v="0.48"/>
    <x v="27"/>
    <n v="723146"/>
    <n v="1.25"/>
    <n v="1"/>
    <x v="20"/>
    <n v="1.25"/>
    <s v="d"/>
    <n v="1.25"/>
    <s v="d"/>
    <n v="1.25"/>
    <s v="COD"/>
    <n v="1998"/>
    <n v="199.8"/>
    <n v="112.5"/>
    <s v="Forward charges"/>
    <n v="0"/>
    <n v="0"/>
    <n v="45.4"/>
    <n v="45.4"/>
    <n v="0"/>
  </r>
  <r>
    <n v="2001806229"/>
    <x v="35"/>
    <n v="2001821185"/>
    <n v="8904223819239"/>
    <n v="1"/>
    <n v="8904223819116"/>
    <n v="30"/>
    <n v="290"/>
    <n v="0.28999999999999998"/>
    <n v="0.5"/>
    <x v="7"/>
    <n v="421204"/>
    <n v="1.25"/>
    <n v="1"/>
    <x v="21"/>
    <n v="1.25"/>
    <s v="d"/>
    <n v="1.25"/>
    <s v="d"/>
    <n v="1.25"/>
    <s v="COD"/>
    <n v="233"/>
    <n v="15"/>
    <n v="58.15"/>
    <s v="Forward charges"/>
    <n v="0"/>
    <n v="0"/>
    <n v="45.4"/>
    <n v="45.4"/>
    <n v="0"/>
  </r>
  <r>
    <n v="2001806233"/>
    <x v="36"/>
    <n v="2001821185"/>
    <n v="8904223819246"/>
    <n v="1"/>
    <n v="8904223819161"/>
    <n v="115"/>
    <n v="290"/>
    <n v="0.28999999999999998"/>
    <n v="0.245"/>
    <x v="13"/>
    <n v="263139"/>
    <n v="0.5"/>
    <n v="1"/>
    <x v="22"/>
    <n v="1"/>
    <s v="b"/>
    <n v="0.5"/>
    <s v="b"/>
    <n v="0.5"/>
    <s v="COD"/>
    <n v="222"/>
    <n v="15"/>
    <n v="0"/>
    <s v="Forward charges"/>
    <n v="0"/>
    <n v="1"/>
    <n v="33"/>
    <n v="61.3"/>
    <n v="28.299999999999997"/>
  </r>
  <r>
    <n v="2001806251"/>
    <x v="37"/>
    <n v="2001821185"/>
    <n v="8904223819253"/>
    <n v="1"/>
    <n v="8904223819147"/>
    <n v="240"/>
    <n v="290"/>
    <n v="0.28999999999999998"/>
    <n v="0.245"/>
    <x v="13"/>
    <n v="743263"/>
    <n v="1.25"/>
    <n v="1"/>
    <x v="23"/>
    <n v="2.5"/>
    <s v="d"/>
    <n v="1.25"/>
    <s v="d"/>
    <n v="1.25"/>
    <s v="COD"/>
    <n v="668"/>
    <n v="33.4"/>
    <n v="0"/>
    <s v="Forward charges"/>
    <n v="0"/>
    <n v="1"/>
    <n v="45.4"/>
    <n v="90.199999999999989"/>
    <n v="44.79999999999999"/>
  </r>
  <r>
    <n v="2001806338"/>
    <x v="38"/>
    <n v="2001821185"/>
    <n v="8904223818669"/>
    <n v="1"/>
    <n v="8904223819130"/>
    <n v="350"/>
    <n v="240"/>
    <n v="0.24"/>
    <n v="0.5"/>
    <x v="7"/>
    <n v="392150"/>
    <n v="1.25"/>
    <n v="1"/>
    <x v="13"/>
    <n v="1.25"/>
    <s v="d"/>
    <n v="1.25"/>
    <s v="d"/>
    <n v="1.25"/>
    <s v="COD"/>
    <n v="301"/>
    <n v="15.05"/>
    <n v="0"/>
    <s v="Forward charges"/>
    <n v="0"/>
    <n v="0"/>
    <n v="45.4"/>
    <n v="45.4"/>
    <n v="0"/>
  </r>
  <r>
    <n v="2001806446"/>
    <x v="39"/>
    <n v="2001821185"/>
    <n v="8904223819147"/>
    <n v="1"/>
    <n v="8904223818881"/>
    <n v="140"/>
    <n v="240"/>
    <n v="0.24"/>
    <n v="0.5"/>
    <x v="7"/>
    <n v="382830"/>
    <n v="1.25"/>
    <n v="1"/>
    <x v="24"/>
    <n v="1.25"/>
    <s v="d"/>
    <n v="1.25"/>
    <s v="d"/>
    <n v="1.25"/>
    <s v="COD"/>
    <n v="233"/>
    <n v="15"/>
    <n v="0"/>
    <s v="Forward charges"/>
    <n v="0"/>
    <n v="0"/>
    <n v="45.4"/>
    <n v="45.4"/>
    <n v="0"/>
  </r>
  <r>
    <n v="2001806533"/>
    <x v="40"/>
    <n v="2001821185"/>
    <n v="8904223818850"/>
    <n v="1"/>
    <n v="8904223818898"/>
    <n v="140"/>
    <n v="240"/>
    <n v="0.24"/>
    <n v="0.5"/>
    <x v="7"/>
    <n v="711303"/>
    <n v="1.25"/>
    <n v="1"/>
    <x v="20"/>
    <n v="1.25"/>
    <s v="d"/>
    <n v="1.25"/>
    <s v="d"/>
    <n v="1.25"/>
    <s v="COD"/>
    <n v="563"/>
    <n v="28.15"/>
    <n v="0"/>
    <s v="Forward charges"/>
    <n v="0"/>
    <n v="0"/>
    <n v="45.4"/>
    <n v="45.4"/>
    <n v="0"/>
  </r>
  <r>
    <n v="2001806547"/>
    <x v="41"/>
    <n v="2001820978"/>
    <n v="8904223815859"/>
    <n v="1"/>
    <n v="8904223819277"/>
    <n v="350"/>
    <n v="165"/>
    <n v="0.16500000000000001"/>
    <n v="0.127"/>
    <x v="28"/>
    <n v="283102"/>
    <n v="0.5"/>
    <n v="1"/>
    <x v="1"/>
    <n v="1.5"/>
    <s v="b"/>
    <n v="0.5"/>
    <s v="b"/>
    <n v="0.5"/>
    <s v="Prepaid"/>
    <n v="951"/>
    <n v="0"/>
    <n v="15"/>
    <s v="Forward charges"/>
    <n v="0"/>
    <n v="2"/>
    <n v="33"/>
    <n v="89.6"/>
    <n v="56.599999999999994"/>
  </r>
  <r>
    <n v="2001806567"/>
    <x v="42"/>
    <n v="2001820978"/>
    <n v="8904223817501"/>
    <n v="1"/>
    <n v="8904223819284"/>
    <n v="350"/>
    <n v="350"/>
    <n v="0.35"/>
    <n v="0.95199999999999996"/>
    <x v="29"/>
    <n v="370201"/>
    <n v="1.25"/>
    <n v="1"/>
    <x v="25"/>
    <n v="1.25"/>
    <s v="d"/>
    <n v="1.25"/>
    <s v="d"/>
    <n v="1.25"/>
    <s v="Prepaid"/>
    <n v="168"/>
    <n v="0"/>
    <n v="202.95000000000005"/>
    <s v="Forward charges"/>
    <n v="0"/>
    <n v="0"/>
    <n v="45.4"/>
    <n v="45.4"/>
    <n v="0"/>
  </r>
  <r>
    <n v="2001806575"/>
    <x v="43"/>
    <n v="2001820690"/>
    <n v="8904223817273"/>
    <n v="1"/>
    <n v="8904223819345"/>
    <n v="165"/>
    <n v="65"/>
    <n v="6.5000000000000002E-2"/>
    <n v="0.5"/>
    <x v="7"/>
    <n v="248001"/>
    <n v="1"/>
    <n v="1"/>
    <x v="20"/>
    <n v="1"/>
    <s v="b"/>
    <n v="0.5"/>
    <s v="b"/>
    <n v="0.5"/>
    <s v="COD"/>
    <n v="403"/>
    <n v="20.149999999999999"/>
    <n v="58.15"/>
    <s v="Forward charges"/>
    <n v="1"/>
    <n v="1"/>
    <n v="61.3"/>
    <n v="61.3"/>
    <n v="0"/>
  </r>
  <r>
    <n v="2001806616"/>
    <x v="44"/>
    <n v="2001819252"/>
    <n v="8904223818942"/>
    <n v="1"/>
    <n v="8904223819352"/>
    <n v="165"/>
    <n v="133"/>
    <n v="0.13300000000000001"/>
    <n v="0.96299999999999997"/>
    <x v="30"/>
    <n v="144001"/>
    <n v="1"/>
    <n v="1"/>
    <x v="8"/>
    <n v="1.5"/>
    <s v="b"/>
    <n v="0.5"/>
    <s v="b"/>
    <n v="0.5"/>
    <s v="Prepaid"/>
    <n v="286"/>
    <n v="0"/>
    <n v="162.54999999999998"/>
    <s v="Forward charges"/>
    <n v="1"/>
    <n v="2"/>
    <n v="61.3"/>
    <n v="89.6"/>
    <n v="28.299999999999997"/>
  </r>
  <r>
    <n v="2001806652"/>
    <x v="45"/>
    <n v="2001819252"/>
    <n v="8904223818706"/>
    <n v="1"/>
    <n v="8904223819239"/>
    <n v="290"/>
    <n v="127"/>
    <n v="0.127"/>
    <n v="0.5"/>
    <x v="7"/>
    <n v="403401"/>
    <n v="1.25"/>
    <n v="1"/>
    <x v="24"/>
    <n v="1.25"/>
    <s v="d"/>
    <n v="1.25"/>
    <s v="d"/>
    <n v="1.25"/>
    <s v="Prepaid"/>
    <n v="233"/>
    <n v="0"/>
    <n v="58.15"/>
    <s v="Forward charges"/>
    <n v="0"/>
    <n v="0"/>
    <n v="45.4"/>
    <n v="45.4"/>
    <n v="0"/>
  </r>
  <r>
    <n v="2001806733"/>
    <x v="46"/>
    <n v="2001819252"/>
    <s v="SACHETS001"/>
    <n v="1"/>
    <n v="8904223819246"/>
    <n v="290"/>
    <n v="10"/>
    <n v="0.01"/>
    <n v="0.96699999999999997"/>
    <x v="31"/>
    <n v="452001"/>
    <n v="1.25"/>
    <n v="1"/>
    <x v="18"/>
    <n v="1.25"/>
    <s v="d"/>
    <n v="1.25"/>
    <s v="d"/>
    <n v="1.25"/>
    <s v="Prepaid"/>
    <n v="350"/>
    <n v="0"/>
    <n v="0"/>
    <s v="Forward charges"/>
    <n v="0"/>
    <n v="0"/>
    <n v="45.4"/>
    <n v="45.4"/>
    <n v="0"/>
  </r>
  <r>
    <n v="2001806735"/>
    <x v="47"/>
    <n v="2001818390"/>
    <n v="8904223819147"/>
    <n v="1"/>
    <n v="8904223819253"/>
    <n v="290"/>
    <n v="240"/>
    <n v="0.24"/>
    <n v="0.5"/>
    <x v="7"/>
    <n v="721636"/>
    <n v="1.25"/>
    <n v="1"/>
    <x v="24"/>
    <n v="1.25"/>
    <s v="d"/>
    <n v="1.25"/>
    <s v="d"/>
    <n v="1.25"/>
    <s v="COD"/>
    <n v="233"/>
    <n v="15"/>
    <n v="0"/>
    <s v="Forward charges"/>
    <n v="0"/>
    <n v="0"/>
    <n v="45.4"/>
    <n v="45.4"/>
    <n v="0"/>
  </r>
  <r>
    <n v="2001806726"/>
    <x v="48"/>
    <n v="2001818390"/>
    <n v="8904223818935"/>
    <n v="4"/>
    <n v="8904223819291"/>
    <n v="112"/>
    <n v="120"/>
    <n v="0.48"/>
    <n v="0.5"/>
    <x v="7"/>
    <n v="831002"/>
    <n v="1.25"/>
    <n v="1"/>
    <x v="20"/>
    <n v="1.25"/>
    <s v="d"/>
    <n v="1.25"/>
    <s v="d"/>
    <n v="1.25"/>
    <s v="COD"/>
    <n v="932"/>
    <n v="186.4"/>
    <n v="58.15"/>
    <s v="Forward charges"/>
    <n v="0"/>
    <n v="0"/>
    <n v="45.4"/>
    <n v="45.4"/>
    <n v="0"/>
  </r>
  <r>
    <n v="2001806776"/>
    <x v="49"/>
    <n v="2001818390"/>
    <n v="8904223818683"/>
    <n v="1"/>
    <n v="8904223819437"/>
    <n v="552"/>
    <n v="121"/>
    <n v="0.121"/>
    <n v="0.61099999999999999"/>
    <x v="32"/>
    <n v="226004"/>
    <n v="1"/>
    <n v="1"/>
    <x v="26"/>
    <n v="3"/>
    <s v="b"/>
    <n v="0.5"/>
    <s v="b"/>
    <n v="0.5"/>
    <s v="COD"/>
    <n v="999"/>
    <n v="49.95"/>
    <n v="0"/>
    <s v="Forward charges"/>
    <n v="1"/>
    <n v="5"/>
    <n v="61.3"/>
    <n v="174.5"/>
    <n v="113.2"/>
  </r>
  <r>
    <n v="2001806801"/>
    <x v="50"/>
    <n v="2001817160"/>
    <n v="8904223818478"/>
    <n v="1"/>
    <s v="GIFTBOX202001"/>
    <n v="500"/>
    <n v="350"/>
    <n v="0.35"/>
    <n v="0.36099999999999999"/>
    <x v="33"/>
    <n v="248001"/>
    <n v="0.5"/>
    <n v="1"/>
    <x v="27"/>
    <n v="1.5"/>
    <s v="b"/>
    <n v="0.5"/>
    <s v="b"/>
    <n v="0.5"/>
    <s v="COD"/>
    <n v="626"/>
    <n v="31.3"/>
    <n v="0"/>
    <s v="Forward charges"/>
    <n v="0"/>
    <n v="2"/>
    <n v="33"/>
    <n v="89.6"/>
    <n v="56.599999999999994"/>
  </r>
  <r>
    <n v="2001807004"/>
    <x v="51"/>
    <n v="2001817160"/>
    <n v="8904223819284"/>
    <n v="1"/>
    <s v="GIFTBOX202004"/>
    <n v="500"/>
    <n v="350"/>
    <n v="0.35"/>
    <n v="0.5"/>
    <x v="7"/>
    <n v="410206"/>
    <n v="1.25"/>
    <n v="1"/>
    <x v="20"/>
    <n v="1.25"/>
    <s v="d"/>
    <n v="1.25"/>
    <s v="d"/>
    <n v="1.25"/>
    <s v="COD"/>
    <n v="865"/>
    <n v="43.25"/>
    <n v="0"/>
    <s v="Forward charges"/>
    <n v="0"/>
    <n v="0"/>
    <n v="45.4"/>
    <n v="45.4"/>
    <n v="0"/>
  </r>
  <r>
    <n v="2001807036"/>
    <x v="52"/>
    <n v="2001817093"/>
    <n v="8904223816214"/>
    <n v="1"/>
    <s v="GIFTBOX202002"/>
    <n v="500"/>
    <n v="120"/>
    <n v="0.12"/>
    <n v="1.4590000000000001"/>
    <x v="34"/>
    <n v="516503"/>
    <n v="2.5"/>
    <n v="1"/>
    <x v="28"/>
    <n v="2.5"/>
    <s v="d"/>
    <n v="1.25"/>
    <s v="d"/>
    <n v="1.25"/>
    <s v="COD"/>
    <n v="402"/>
    <n v="20.100000000000001"/>
    <n v="1950.8999999999999"/>
    <s v="Forward charges"/>
    <n v="1"/>
    <n v="1"/>
    <n v="90.199999999999989"/>
    <n v="90.199999999999989"/>
    <n v="0"/>
  </r>
  <r>
    <n v="2001807084"/>
    <x v="53"/>
    <n v="2001817093"/>
    <n v="8904223818874"/>
    <n v="1"/>
    <n v="8904223819369"/>
    <n v="170"/>
    <n v="100"/>
    <n v="0.1"/>
    <n v="0.5"/>
    <x v="7"/>
    <n v="742103"/>
    <n v="1.25"/>
    <n v="1"/>
    <x v="29"/>
    <n v="1.25"/>
    <s v="d"/>
    <n v="1.25"/>
    <s v="d"/>
    <n v="1.25"/>
    <s v="COD"/>
    <n v="922"/>
    <n v="46.1"/>
    <n v="58.15"/>
    <s v="Forward charges"/>
    <n v="0"/>
    <n v="0"/>
    <n v="45.4"/>
    <n v="45.4"/>
    <n v="0"/>
  </r>
  <r>
    <n v="2001807362"/>
    <x v="54"/>
    <n v="2001817093"/>
    <n v="8904223819512"/>
    <n v="1"/>
    <s v="GIFTBOX202003"/>
    <n v="500"/>
    <n v="210"/>
    <n v="0.21"/>
    <n v="2.016"/>
    <x v="35"/>
    <n v="452018"/>
    <n v="2.5"/>
    <n v="1"/>
    <x v="30"/>
    <n v="2.5"/>
    <s v="d"/>
    <n v="1.25"/>
    <s v="d"/>
    <n v="1.25"/>
    <s v="COD"/>
    <n v="534"/>
    <n v="26.7"/>
    <n v="0"/>
    <s v="Forward charges"/>
    <n v="1"/>
    <n v="1"/>
    <n v="90.199999999999989"/>
    <n v="90.199999999999989"/>
    <n v="0"/>
  </r>
  <r>
    <n v="2001807415"/>
    <x v="55"/>
    <n v="2001817093"/>
    <n v="8904223818881"/>
    <n v="1"/>
    <n v="8904223819123"/>
    <n v="250"/>
    <n v="140"/>
    <n v="0.14000000000000001"/>
    <n v="1.048"/>
    <x v="36"/>
    <n v="208001"/>
    <n v="1.5"/>
    <n v="1"/>
    <x v="1"/>
    <n v="1.5"/>
    <s v="b"/>
    <n v="0.5"/>
    <s v="b"/>
    <n v="0.5"/>
    <s v="COD"/>
    <n v="819"/>
    <n v="40.950000000000003"/>
    <n v="0"/>
    <s v="Forward charges"/>
    <n v="2"/>
    <n v="2"/>
    <n v="89.6"/>
    <n v="89.6"/>
    <n v="0"/>
  </r>
  <r>
    <n v="2001809592"/>
    <x v="56"/>
    <n v="2001817093"/>
    <n v="8904223819291"/>
    <n v="2"/>
    <s v="GIFTBOX202002"/>
    <n v="500"/>
    <n v="112"/>
    <n v="0.224"/>
    <n v="1.5050000000000001"/>
    <x v="37"/>
    <n v="244713"/>
    <n v="2"/>
    <n v="1"/>
    <x v="31"/>
    <n v="2"/>
    <s v="b"/>
    <n v="0.5"/>
    <s v="b"/>
    <n v="0.5"/>
    <s v="COD"/>
    <n v="1954"/>
    <n v="195.4"/>
    <n v="0"/>
    <s v="Forward charges"/>
    <n v="3"/>
    <n v="3"/>
    <n v="117.9"/>
    <n v="117.9"/>
    <n v="0"/>
  </r>
  <r>
    <n v="2001809794"/>
    <x v="57"/>
    <n v="2001817093"/>
    <n v="8904223819031"/>
    <n v="2"/>
    <n v="8904223819468"/>
    <n v="240"/>
    <n v="112"/>
    <n v="0.224"/>
    <n v="1.5170000000000001"/>
    <x v="38"/>
    <n v="580007"/>
    <n v="2.5"/>
    <n v="1"/>
    <x v="31"/>
    <n v="2.5"/>
    <s v="d"/>
    <n v="1.25"/>
    <s v="d"/>
    <n v="1.25"/>
    <s v="COD"/>
    <n v="1031"/>
    <n v="103.1"/>
    <n v="0"/>
    <s v="Forward charges"/>
    <n v="1"/>
    <n v="1"/>
    <n v="90.199999999999989"/>
    <n v="90.199999999999989"/>
    <n v="0"/>
  </r>
  <r>
    <n v="2001809820"/>
    <x v="58"/>
    <n v="2001817093"/>
    <n v="8904223819024"/>
    <n v="2"/>
    <n v="8904223819260"/>
    <n v="130"/>
    <n v="112"/>
    <n v="0.224"/>
    <n v="3.080000000000001"/>
    <x v="39"/>
    <n v="360005"/>
    <n v="3.75"/>
    <n v="1"/>
    <x v="32"/>
    <n v="3.75"/>
    <s v="d"/>
    <n v="1.25"/>
    <s v="d"/>
    <n v="1.25"/>
    <s v="COD"/>
    <n v="1818"/>
    <n v="181.8"/>
    <n v="0"/>
    <s v="Forward charges"/>
    <n v="2"/>
    <n v="2"/>
    <n v="135"/>
    <n v="135"/>
    <n v="0"/>
  </r>
  <r>
    <n v="2001806471"/>
    <x v="59"/>
    <n v="2001817093"/>
    <n v="8904223818553"/>
    <n v="1"/>
    <n v="8904223819321"/>
    <n v="600"/>
    <n v="115"/>
    <n v="0.115"/>
    <n v="1.621"/>
    <x v="40"/>
    <n v="313027"/>
    <n v="2"/>
    <e v="#N/A"/>
    <x v="33"/>
    <n v="2.5"/>
    <s v="b"/>
    <n v="0.5"/>
    <s v="d"/>
    <n v="1.25"/>
    <s v="COD"/>
    <n v="322"/>
    <n v="16.100000000000001"/>
    <n v="324.29999999999995"/>
    <s v="Forward charges"/>
    <n v="3"/>
    <n v="1"/>
    <n v="117.9"/>
    <n v="90.199999999999989"/>
    <n v="-27.700000000000017"/>
  </r>
  <r>
    <n v="2001807241"/>
    <x v="60"/>
    <n v="2001816996"/>
    <n v="8904223818706"/>
    <n v="1"/>
    <n v="8904223819338"/>
    <n v="600"/>
    <n v="127"/>
    <n v="0.127"/>
    <n v="0.60699999999999998"/>
    <x v="8"/>
    <n v="341001"/>
    <n v="1"/>
    <e v="#N/A"/>
    <x v="6"/>
    <n v="1.25"/>
    <s v="b"/>
    <n v="0.5"/>
    <s v="d"/>
    <n v="1.25"/>
    <s v="Prepaid"/>
    <n v="233"/>
    <n v="0"/>
    <n v="0"/>
    <s v="Forward charges"/>
    <n v="1"/>
    <n v="0"/>
    <n v="61.3"/>
    <n v="45.4"/>
    <n v="-15.899999999999999"/>
  </r>
  <r>
    <n v="2001807981"/>
    <x v="61"/>
    <n v="2001816996"/>
    <n v="8904223818942"/>
    <n v="1"/>
    <n v="8904223819505"/>
    <n v="210"/>
    <n v="133"/>
    <n v="0.13300000000000001"/>
    <n v="0.5"/>
    <x v="7"/>
    <n v="332715"/>
    <n v="1"/>
    <e v="#N/A"/>
    <x v="5"/>
    <n v="1.25"/>
    <s v="b"/>
    <n v="0.5"/>
    <s v="d"/>
    <n v="1.25"/>
    <s v="Prepaid"/>
    <n v="286"/>
    <n v="0"/>
    <n v="58.15"/>
    <s v="Forward charges"/>
    <n v="1"/>
    <n v="0"/>
    <n v="61.3"/>
    <n v="45.4"/>
    <n v="-15.899999999999999"/>
  </r>
  <r>
    <n v="2001808286"/>
    <x v="62"/>
    <n v="2001816996"/>
    <n v="8904223818850"/>
    <n v="1"/>
    <n v="8904223819499"/>
    <n v="210"/>
    <n v="240"/>
    <n v="0.24"/>
    <n v="0.60099999999999998"/>
    <x v="41"/>
    <n v="302031"/>
    <n v="1"/>
    <e v="#N/A"/>
    <x v="34"/>
    <n v="1.25"/>
    <s v="b"/>
    <n v="0.5"/>
    <s v="d"/>
    <n v="1.25"/>
    <s v="Prepaid"/>
    <n v="563"/>
    <n v="0"/>
    <n v="0"/>
    <s v="Forward charges"/>
    <n v="1"/>
    <n v="0"/>
    <n v="61.3"/>
    <n v="45.4"/>
    <n v="-15.899999999999999"/>
  </r>
  <r>
    <n v="2001808801"/>
    <x v="63"/>
    <n v="2001816684"/>
    <n v="8904223816214"/>
    <n v="2"/>
    <n v="8904223819512"/>
    <n v="210"/>
    <n v="120"/>
    <n v="0.24"/>
    <n v="0.73099999999999998"/>
    <x v="42"/>
    <n v="335001"/>
    <n v="1"/>
    <e v="#N/A"/>
    <x v="16"/>
    <n v="1.25"/>
    <s v="b"/>
    <n v="0.5"/>
    <s v="d"/>
    <n v="1.25"/>
    <s v="Prepaid"/>
    <n v="804"/>
    <n v="0"/>
    <n v="0"/>
    <s v="Forward charges"/>
    <n v="1"/>
    <n v="0"/>
    <n v="61.3"/>
    <n v="45.4"/>
    <n v="-15.899999999999999"/>
  </r>
  <r>
    <n v="2001810104"/>
    <x v="64"/>
    <n v="2001816684"/>
    <n v="8904223818874"/>
    <n v="2"/>
    <n v="8904223819543"/>
    <n v="300"/>
    <n v="100"/>
    <n v="0.2"/>
    <n v="0.60099999999999998"/>
    <x v="41"/>
    <n v="334004"/>
    <n v="1"/>
    <e v="#N/A"/>
    <x v="35"/>
    <n v="1.25"/>
    <s v="b"/>
    <n v="0.5"/>
    <s v="d"/>
    <n v="1.25"/>
    <s v="Prepaid"/>
    <n v="1843"/>
    <n v="0"/>
    <n v="108.25"/>
    <s v="Forward charges"/>
    <n v="1"/>
    <n v="0"/>
    <n v="61.3"/>
    <n v="45.4"/>
    <n v="-15.899999999999999"/>
  </r>
  <r>
    <n v="2001811153"/>
    <x v="65"/>
    <n v="2001816684"/>
    <n v="8904223818935"/>
    <n v="4"/>
    <s v="SACHETS001"/>
    <n v="10"/>
    <n v="120"/>
    <n v="0.48"/>
    <n v="0.60699999999999998"/>
    <x v="8"/>
    <n v="321001"/>
    <n v="1"/>
    <e v="#N/A"/>
    <x v="35"/>
    <n v="1.25"/>
    <s v="b"/>
    <n v="0.5"/>
    <s v="d"/>
    <n v="1.25"/>
    <s v="Prepaid"/>
    <n v="932"/>
    <n v="0"/>
    <n v="0"/>
    <s v="Forward charges"/>
    <n v="1"/>
    <n v="0"/>
    <n v="61.3"/>
    <n v="45.4"/>
    <n v="-15.899999999999999"/>
  </r>
  <r>
    <n v="2001811229"/>
    <x v="66"/>
    <n v="2001816131"/>
    <n v="8904223816665"/>
    <n v="2"/>
    <m/>
    <m/>
    <n v="102"/>
    <n v="0.20399999999999999"/>
    <n v="0.505"/>
    <x v="43"/>
    <n v="324001"/>
    <n v="1"/>
    <e v="#N/A"/>
    <x v="14"/>
    <n v="1.25"/>
    <s v="b"/>
    <n v="0.5"/>
    <s v="d"/>
    <n v="1.25"/>
    <s v="Prepaid"/>
    <n v="531"/>
    <n v="0"/>
    <n v="100.19999999999999"/>
    <s v="Forward charges"/>
    <n v="1"/>
    <n v="0"/>
    <n v="61.3"/>
    <n v="45.4"/>
    <n v="-15.899999999999999"/>
  </r>
  <r>
    <n v="2001811363"/>
    <x v="67"/>
    <n v="2001816131"/>
    <n v="8904223819277"/>
    <n v="1"/>
    <m/>
    <m/>
    <n v="350"/>
    <n v="0.35"/>
    <n v="0.50800000000000001"/>
    <x v="44"/>
    <n v="321608"/>
    <n v="1"/>
    <e v="#N/A"/>
    <x v="36"/>
    <n v="1.25"/>
    <s v="b"/>
    <n v="0.5"/>
    <s v="d"/>
    <n v="1.25"/>
    <s v="Prepaid"/>
    <n v="233"/>
    <n v="0"/>
    <n v="0"/>
    <s v="Forward charges"/>
    <n v="1"/>
    <n v="0"/>
    <n v="61.3"/>
    <n v="45.4"/>
    <n v="-15.899999999999999"/>
  </r>
  <r>
    <n v="2001811466"/>
    <x v="68"/>
    <n v="2001815688"/>
    <n v="8904223816214"/>
    <n v="1"/>
    <m/>
    <m/>
    <n v="120"/>
    <n v="0.12"/>
    <n v="0.60699999999999998"/>
    <x v="8"/>
    <n v="302002"/>
    <n v="1"/>
    <e v="#N/A"/>
    <x v="16"/>
    <n v="1.25"/>
    <s v="b"/>
    <n v="0.5"/>
    <s v="d"/>
    <n v="1.25"/>
    <s v="COD"/>
    <n v="402"/>
    <n v="20.100000000000001"/>
    <n v="0"/>
    <s v="Forward charges"/>
    <n v="1"/>
    <n v="0"/>
    <n v="61.3"/>
    <n v="45.4"/>
    <n v="-15.899999999999999"/>
  </r>
  <r>
    <n v="2001811809"/>
    <x v="69"/>
    <n v="2001815688"/>
    <n v="8904223818874"/>
    <n v="1"/>
    <m/>
    <m/>
    <n v="100"/>
    <n v="0.1"/>
    <n v="0.5"/>
    <x v="7"/>
    <n v="311011"/>
    <n v="1"/>
    <e v="#N/A"/>
    <x v="5"/>
    <n v="1.25"/>
    <s v="b"/>
    <n v="0.5"/>
    <s v="d"/>
    <n v="1.25"/>
    <s v="COD"/>
    <n v="922"/>
    <n v="46.1"/>
    <n v="0"/>
    <s v="Forward and RTO charges"/>
    <n v="1"/>
    <n v="0"/>
    <n v="110.1"/>
    <n v="86.699999999999989"/>
    <n v="-23.400000000000006"/>
  </r>
  <r>
    <n v="2001812854"/>
    <x v="70"/>
    <n v="2001814580"/>
    <n v="8904223818706"/>
    <n v="1"/>
    <m/>
    <m/>
    <n v="127"/>
    <n v="0.127"/>
    <n v="2.5720000000000005"/>
    <x v="45"/>
    <n v="306302"/>
    <n v="3"/>
    <e v="#N/A"/>
    <x v="37"/>
    <n v="3.75"/>
    <s v="b"/>
    <n v="0.5"/>
    <s v="d"/>
    <n v="1.25"/>
    <s v="COD"/>
    <n v="233"/>
    <n v="15"/>
    <n v="619.90000000000009"/>
    <s v="Forward charges"/>
    <n v="5"/>
    <n v="2"/>
    <n v="174.5"/>
    <n v="135"/>
    <n v="-39.5"/>
  </r>
  <r>
    <n v="2001813009"/>
    <x v="71"/>
    <n v="2001813009"/>
    <n v="8904223816214"/>
    <n v="1"/>
    <m/>
    <m/>
    <n v="120"/>
    <n v="0.12"/>
    <n v="0.72"/>
    <x v="46"/>
    <n v="313001"/>
    <n v="1"/>
    <e v="#N/A"/>
    <x v="1"/>
    <n v="1.25"/>
    <s v="b"/>
    <n v="0.5"/>
    <s v="d"/>
    <n v="1.25"/>
    <s v="COD"/>
    <n v="402"/>
    <n v="20.100000000000001"/>
    <n v="124.35"/>
    <s v="Forward charges"/>
    <n v="1"/>
    <n v="0"/>
    <n v="61.3"/>
    <n v="45.4"/>
    <n v="-15.899999999999999"/>
  </r>
  <r>
    <n v="2001812650"/>
    <x v="72"/>
    <n v="2001813009"/>
    <n v="8904223818874"/>
    <n v="1"/>
    <m/>
    <m/>
    <n v="100"/>
    <n v="0.1"/>
    <n v="0.56300000000000006"/>
    <x v="47"/>
    <n v="302002"/>
    <n v="1"/>
    <e v="#N/A"/>
    <x v="38"/>
    <n v="1.25"/>
    <s v="b"/>
    <n v="0.5"/>
    <s v="d"/>
    <n v="1.25"/>
    <s v="COD"/>
    <n v="922"/>
    <n v="46.1"/>
    <n v="442.3"/>
    <s v="Forward charges"/>
    <n v="1"/>
    <n v="0"/>
    <n v="61.3"/>
    <n v="45.4"/>
    <n v="-15.899999999999999"/>
  </r>
  <r>
    <n v="2001814580"/>
    <x v="73"/>
    <n v="2001813009"/>
    <n v="8904223818706"/>
    <n v="1"/>
    <m/>
    <m/>
    <n v="127"/>
    <n v="0.127"/>
    <n v="0.127"/>
    <x v="28"/>
    <n v="322255"/>
    <n v="0.5"/>
    <e v="#N/A"/>
    <x v="3"/>
    <n v="1.25"/>
    <s v="b"/>
    <n v="0.5"/>
    <s v="d"/>
    <n v="1.25"/>
    <s v="COD"/>
    <n v="233"/>
    <n v="15"/>
    <n v="15"/>
    <s v="Forward and RTO charges"/>
    <n v="0"/>
    <n v="0"/>
    <n v="68.5"/>
    <n v="101.69999999999999"/>
    <n v="33.199999999999989"/>
  </r>
  <r>
    <n v="2001815688"/>
    <x v="74"/>
    <n v="2001813009"/>
    <n v="8904223818942"/>
    <n v="1"/>
    <m/>
    <m/>
    <n v="133"/>
    <n v="0.13300000000000001"/>
    <n v="0.22"/>
    <x v="26"/>
    <n v="302017"/>
    <n v="0.5"/>
    <e v="#N/A"/>
    <x v="10"/>
    <n v="1.25"/>
    <s v="b"/>
    <n v="0.5"/>
    <s v="d"/>
    <n v="1.25"/>
    <s v="COD"/>
    <n v="286"/>
    <n v="15"/>
    <n v="66.2"/>
    <s v="Forward charges"/>
    <n v="0"/>
    <n v="0"/>
    <n v="33"/>
    <n v="45.4"/>
    <n v="12.399999999999999"/>
  </r>
  <r>
    <n v="2001816131"/>
    <x v="75"/>
    <n v="2001813009"/>
    <n v="8904223818850"/>
    <n v="1"/>
    <m/>
    <m/>
    <n v="240"/>
    <n v="0.24"/>
    <n v="0.55399999999999994"/>
    <x v="48"/>
    <n v="302017"/>
    <n v="1"/>
    <e v="#N/A"/>
    <x v="13"/>
    <n v="1.25"/>
    <s v="b"/>
    <n v="0.5"/>
    <s v="d"/>
    <n v="1.25"/>
    <s v="COD"/>
    <n v="563"/>
    <n v="28.15"/>
    <n v="0"/>
    <s v="Forward charges"/>
    <n v="1"/>
    <n v="0"/>
    <n v="61.3"/>
    <n v="45.4"/>
    <n v="-15.899999999999999"/>
  </r>
  <r>
    <n v="2001816996"/>
    <x v="76"/>
    <n v="2001812941"/>
    <n v="8904223818706"/>
    <n v="1"/>
    <m/>
    <m/>
    <n v="127"/>
    <n v="0.127"/>
    <n v="0.5"/>
    <x v="7"/>
    <n v="335512"/>
    <n v="1"/>
    <e v="#N/A"/>
    <x v="5"/>
    <n v="1.25"/>
    <s v="b"/>
    <n v="0.5"/>
    <s v="d"/>
    <n v="1.25"/>
    <s v="COD"/>
    <n v="233"/>
    <n v="15"/>
    <n v="0"/>
    <s v="Forward charges"/>
    <n v="1"/>
    <n v="0"/>
    <n v="61.3"/>
    <n v="45.4"/>
    <n v="-15.899999999999999"/>
  </r>
  <r>
    <n v="2001821185"/>
    <x v="77"/>
    <n v="2001812941"/>
    <n v="8904223818942"/>
    <n v="1"/>
    <m/>
    <m/>
    <n v="133"/>
    <n v="0.13300000000000001"/>
    <n v="2.0979999999999999"/>
    <x v="49"/>
    <n v="313001"/>
    <n v="2.5"/>
    <e v="#N/A"/>
    <x v="39"/>
    <n v="2.5"/>
    <s v="b"/>
    <n v="0.5"/>
    <s v="d"/>
    <n v="1.25"/>
    <s v="COD"/>
    <n v="286"/>
    <n v="15"/>
    <n v="378.5"/>
    <s v="Forward charges"/>
    <n v="4"/>
    <n v="1"/>
    <n v="146.19999999999999"/>
    <n v="90.199999999999989"/>
    <n v="-56"/>
  </r>
  <r>
    <n v="2001821284"/>
    <x v="78"/>
    <n v="2001812941"/>
    <n v="8904223818850"/>
    <n v="1"/>
    <m/>
    <m/>
    <n v="240"/>
    <n v="0.24"/>
    <n v="0.17699999999999999"/>
    <x v="50"/>
    <n v="313001"/>
    <n v="0.5"/>
    <e v="#N/A"/>
    <x v="10"/>
    <n v="1.25"/>
    <s v="b"/>
    <n v="0.5"/>
    <s v="d"/>
    <n v="1.25"/>
    <s v="COD"/>
    <n v="563"/>
    <n v="28.15"/>
    <n v="60.550000000000004"/>
    <s v="Forward charges"/>
    <n v="0"/>
    <n v="0"/>
    <n v="33"/>
    <n v="45.4"/>
    <n v="12.399999999999999"/>
  </r>
  <r>
    <n v="2001821679"/>
    <x v="79"/>
    <n v="2001812854"/>
    <n v="8904223818478"/>
    <n v="1"/>
    <m/>
    <m/>
    <n v="350"/>
    <n v="0.35"/>
    <n v="0.16500000000000001"/>
    <x v="51"/>
    <n v="307026"/>
    <n v="0.5"/>
    <e v="#N/A"/>
    <x v="10"/>
    <n v="1.25"/>
    <s v="b"/>
    <n v="0.5"/>
    <s v="d"/>
    <n v="1.25"/>
    <s v="COD"/>
    <n v="626"/>
    <n v="31.3"/>
    <n v="23.5"/>
    <s v="Forward charges"/>
    <n v="0"/>
    <n v="0"/>
    <n v="33"/>
    <n v="45.4"/>
    <n v="12.399999999999999"/>
  </r>
  <r>
    <n v="2001821742"/>
    <x v="80"/>
    <n v="2001812854"/>
    <n v="8904223819130"/>
    <n v="1"/>
    <m/>
    <m/>
    <n v="350"/>
    <n v="0.35"/>
    <n v="0.24"/>
    <x v="4"/>
    <n v="327025"/>
    <n v="0.5"/>
    <e v="#N/A"/>
    <x v="3"/>
    <n v="1.25"/>
    <s v="b"/>
    <n v="0.5"/>
    <s v="d"/>
    <n v="1.25"/>
    <s v="COD"/>
    <n v="251"/>
    <n v="15"/>
    <n v="0"/>
    <s v="Forward charges"/>
    <n v="0"/>
    <n v="0"/>
    <n v="33"/>
    <n v="45.4"/>
    <n v="12.399999999999999"/>
  </r>
  <r>
    <n v="2001821750"/>
    <x v="81"/>
    <n v="2001812854"/>
    <n v="8904223819277"/>
    <n v="1"/>
    <m/>
    <m/>
    <n v="350"/>
    <n v="0.35"/>
    <n v="0.755"/>
    <x v="52"/>
    <n v="313333"/>
    <n v="1"/>
    <e v="#N/A"/>
    <x v="16"/>
    <n v="1.25"/>
    <s v="b"/>
    <n v="0.5"/>
    <s v="d"/>
    <n v="1.25"/>
    <s v="COD"/>
    <n v="233"/>
    <n v="15"/>
    <n v="0"/>
    <s v="Forward charges"/>
    <n v="1"/>
    <n v="0"/>
    <n v="61.3"/>
    <n v="45.4"/>
    <n v="-15.899999999999999"/>
  </r>
  <r>
    <n v="2001821766"/>
    <x v="82"/>
    <n v="2001812854"/>
    <n v="8904223819284"/>
    <n v="1"/>
    <m/>
    <m/>
    <n v="350"/>
    <n v="0.35"/>
    <n v="0.24"/>
    <x v="4"/>
    <n v="313001"/>
    <n v="0.5"/>
    <e v="#N/A"/>
    <x v="10"/>
    <n v="1.25"/>
    <s v="b"/>
    <n v="0.5"/>
    <s v="d"/>
    <n v="1.25"/>
    <s v="COD"/>
    <n v="865"/>
    <n v="43.25"/>
    <n v="47.3"/>
    <s v="Forward charges"/>
    <n v="0"/>
    <n v="0"/>
    <n v="33"/>
    <n v="45.4"/>
    <n v="12.399999999999999"/>
  </r>
  <r>
    <n v="2001821995"/>
    <x v="83"/>
    <n v="2001812854"/>
    <s v="GIFTBOX202003"/>
    <n v="1"/>
    <m/>
    <m/>
    <n v="500"/>
    <n v="0.5"/>
    <n v="0.47699999999999998"/>
    <x v="53"/>
    <n v="342008"/>
    <n v="0.5"/>
    <e v="#N/A"/>
    <x v="5"/>
    <n v="1.25"/>
    <s v="b"/>
    <n v="0.5"/>
    <s v="d"/>
    <n v="1.25"/>
    <s v="COD"/>
    <n v="701"/>
    <n v="35.049999999999997"/>
    <n v="0"/>
    <s v="Forward charges"/>
    <n v="0"/>
    <n v="0"/>
    <n v="33"/>
    <n v="45.4"/>
    <n v="12.399999999999999"/>
  </r>
  <r>
    <n v="2001821502"/>
    <x v="84"/>
    <n v="2001812854"/>
    <n v="8904223819291"/>
    <n v="2"/>
    <m/>
    <m/>
    <n v="112"/>
    <n v="0.224"/>
    <n v="0.55800000000000005"/>
    <x v="17"/>
    <n v="314401"/>
    <n v="1"/>
    <e v="#N/A"/>
    <x v="14"/>
    <n v="1.25"/>
    <s v="b"/>
    <n v="0.5"/>
    <s v="d"/>
    <n v="1.25"/>
    <s v="COD"/>
    <n v="1954"/>
    <n v="195.4"/>
    <n v="0"/>
    <s v="Forward charges"/>
    <n v="1"/>
    <n v="0"/>
    <n v="61.3"/>
    <n v="45.4"/>
    <n v="-15.899999999999999"/>
  </r>
  <r>
    <n v="2001822466"/>
    <x v="85"/>
    <n v="2001812854"/>
    <n v="8904223819031"/>
    <n v="2"/>
    <m/>
    <m/>
    <n v="112"/>
    <n v="0.224"/>
    <n v="1.3759999999999999"/>
    <x v="54"/>
    <n v="342301"/>
    <n v="1.5"/>
    <e v="#N/A"/>
    <x v="40"/>
    <n v="1.25"/>
    <s v="b"/>
    <n v="0.5"/>
    <s v="d"/>
    <n v="1.25"/>
    <s v="COD"/>
    <n v="1031"/>
    <n v="103.1"/>
    <n v="3246.1"/>
    <s v="Forward charges"/>
    <n v="2"/>
    <n v="0"/>
    <n v="89.6"/>
    <n v="45.4"/>
    <n v="-44.199999999999996"/>
  </r>
  <r>
    <n v="2001820690"/>
    <x v="86"/>
    <n v="2001812854"/>
    <n v="8904223819024"/>
    <n v="2"/>
    <m/>
    <m/>
    <n v="112"/>
    <n v="0.224"/>
    <n v="6.5000000000000002E-2"/>
    <x v="55"/>
    <n v="313003"/>
    <n v="0.5"/>
    <e v="#N/A"/>
    <x v="3"/>
    <n v="1.25"/>
    <s v="b"/>
    <n v="0.5"/>
    <s v="d"/>
    <n v="1.25"/>
    <s v="COD"/>
    <n v="1818"/>
    <n v="181.8"/>
    <n v="20.149999999999999"/>
    <s v="Forward charges"/>
    <n v="0"/>
    <n v="0"/>
    <n v="33"/>
    <n v="45.4"/>
    <n v="12.399999999999999"/>
  </r>
  <r>
    <n v="2001811604"/>
    <x v="87"/>
    <n v="2001812838"/>
    <n v="8904223818980"/>
    <n v="1"/>
    <m/>
    <m/>
    <n v="110"/>
    <n v="0.11"/>
    <n v="0.72099999999999997"/>
    <x v="16"/>
    <n v="173212"/>
    <n v="1.5"/>
    <e v="#N/A"/>
    <x v="16"/>
    <n v="1"/>
    <s v="e"/>
    <n v="1.5"/>
    <s v="b"/>
    <n v="0.5"/>
    <s v="COD"/>
    <n v="582"/>
    <n v="29.1"/>
    <n v="130.25"/>
    <s v="Forward charges"/>
    <n v="0"/>
    <n v="1"/>
    <n v="56.6"/>
    <n v="61.3"/>
    <n v="4.6999999999999957"/>
  </r>
  <r>
    <n v="2001819252"/>
    <x v="88"/>
    <n v="2001812838"/>
    <n v="8904223819031"/>
    <n v="4"/>
    <m/>
    <m/>
    <n v="112"/>
    <n v="0.44800000000000001"/>
    <n v="0.27"/>
    <x v="56"/>
    <n v="174101"/>
    <n v="1.5"/>
    <e v="#N/A"/>
    <x v="41"/>
    <n v="0.5"/>
    <s v="e"/>
    <n v="1.5"/>
    <s v="b"/>
    <n v="0.5"/>
    <s v="COD"/>
    <n v="2061"/>
    <n v="412.2"/>
    <n v="0"/>
    <s v="Forward charges"/>
    <n v="0"/>
    <n v="0"/>
    <n v="56.6"/>
    <n v="33"/>
    <n v="-23.6"/>
  </r>
  <r>
    <n v="2001827036"/>
    <x v="89"/>
    <n v="2001812650"/>
    <n v="8904223819031"/>
    <n v="4"/>
    <m/>
    <m/>
    <n v="112"/>
    <n v="0.44800000000000001"/>
    <n v="1.6759999999999999"/>
    <x v="57"/>
    <n v="173213"/>
    <n v="3"/>
    <e v="#N/A"/>
    <x v="17"/>
    <n v="2"/>
    <s v="e"/>
    <n v="1.5"/>
    <s v="b"/>
    <n v="0.5"/>
    <s v="COD"/>
    <n v="2061"/>
    <n v="412.2"/>
    <n v="190.95"/>
    <s v="Forward charges"/>
    <n v="1"/>
    <n v="3"/>
    <n v="112.1"/>
    <n v="117.9"/>
    <n v="5.8000000000000114"/>
  </r>
  <r>
    <n v="2001806304"/>
    <x v="90"/>
    <n v="2001812650"/>
    <n v="8904223819017"/>
    <n v="1"/>
    <m/>
    <m/>
    <n v="115"/>
    <n v="0.115"/>
    <n v="0.5"/>
    <x v="7"/>
    <n v="302017"/>
    <n v="1"/>
    <e v="#N/A"/>
    <x v="21"/>
    <n v="1.25"/>
    <s v="b"/>
    <n v="0.5"/>
    <s v="d"/>
    <n v="1.25"/>
    <s v="COD"/>
    <n v="602"/>
    <n v="30.1"/>
    <n v="0"/>
    <s v="Forward charges"/>
    <n v="1"/>
    <n v="0"/>
    <n v="61.3"/>
    <n v="45.4"/>
    <n v="-15.899999999999999"/>
  </r>
  <r>
    <n v="2001806768"/>
    <x v="91"/>
    <n v="2001812195"/>
    <n v="8904223818706"/>
    <n v="1"/>
    <m/>
    <m/>
    <n v="127"/>
    <n v="0.127"/>
    <n v="0.84"/>
    <x v="5"/>
    <n v="322201"/>
    <n v="1"/>
    <e v="#N/A"/>
    <x v="42"/>
    <n v="1.25"/>
    <s v="b"/>
    <n v="0.5"/>
    <s v="d"/>
    <n v="1.25"/>
    <s v="Prepaid"/>
    <n v="233"/>
    <n v="0"/>
    <n v="426.6"/>
    <s v="Forward charges"/>
    <n v="1"/>
    <n v="0"/>
    <n v="61.3"/>
    <n v="45.4"/>
    <n v="-15.899999999999999"/>
  </r>
  <r>
    <n v="2001806823"/>
    <x v="92"/>
    <n v="2001812195"/>
    <n v="8904223818942"/>
    <n v="1"/>
    <m/>
    <m/>
    <n v="133"/>
    <n v="0.13300000000000001"/>
    <n v="0.127"/>
    <x v="28"/>
    <n v="314001"/>
    <n v="0.5"/>
    <e v="#N/A"/>
    <x v="36"/>
    <n v="1.25"/>
    <s v="b"/>
    <n v="0.5"/>
    <s v="d"/>
    <n v="1.25"/>
    <s v="Prepaid"/>
    <n v="286"/>
    <n v="0"/>
    <n v="15"/>
    <s v="Forward charges"/>
    <n v="0"/>
    <n v="0"/>
    <n v="33"/>
    <n v="45.4"/>
    <n v="12.399999999999999"/>
  </r>
  <r>
    <n v="2001806828"/>
    <x v="93"/>
    <n v="2001812195"/>
    <n v="8904223818850"/>
    <n v="1"/>
    <m/>
    <m/>
    <n v="240"/>
    <n v="0.24"/>
    <n v="0.5"/>
    <x v="7"/>
    <n v="331022"/>
    <n v="1"/>
    <e v="#N/A"/>
    <x v="24"/>
    <n v="1.25"/>
    <s v="b"/>
    <n v="0.5"/>
    <s v="d"/>
    <n v="1.25"/>
    <s v="Prepaid"/>
    <n v="563"/>
    <n v="0"/>
    <n v="58.15"/>
    <s v="Forward charges"/>
    <n v="1"/>
    <n v="0"/>
    <n v="61.3"/>
    <n v="45.4"/>
    <n v="-15.899999999999999"/>
  </r>
  <r>
    <n v="2001806968"/>
    <x v="94"/>
    <n v="2001811809"/>
    <n v="8904223818706"/>
    <n v="1"/>
    <m/>
    <m/>
    <n v="127"/>
    <n v="0.127"/>
    <n v="0.5"/>
    <x v="7"/>
    <n v="305801"/>
    <n v="1"/>
    <e v="#N/A"/>
    <x v="20"/>
    <n v="1.25"/>
    <s v="b"/>
    <n v="0.5"/>
    <s v="d"/>
    <n v="1.25"/>
    <s v="Prepaid"/>
    <n v="233"/>
    <n v="0"/>
    <n v="0"/>
    <s v="Forward charges"/>
    <n v="1"/>
    <n v="0"/>
    <n v="61.3"/>
    <n v="45.4"/>
    <n v="-15.899999999999999"/>
  </r>
  <r>
    <n v="2001807328"/>
    <x v="95"/>
    <n v="2001811809"/>
    <n v="8904223818942"/>
    <n v="1"/>
    <m/>
    <m/>
    <n v="133"/>
    <n v="0.13300000000000001"/>
    <n v="0.49"/>
    <x v="58"/>
    <n v="335502"/>
    <n v="0.5"/>
    <e v="#N/A"/>
    <x v="43"/>
    <n v="2.5"/>
    <s v="b"/>
    <n v="0.5"/>
    <s v="d"/>
    <n v="1.25"/>
    <s v="Prepaid"/>
    <n v="286"/>
    <n v="0"/>
    <n v="15"/>
    <s v="Forward charges"/>
    <n v="0"/>
    <n v="1"/>
    <n v="33"/>
    <n v="90.199999999999989"/>
    <n v="57.199999999999989"/>
  </r>
  <r>
    <n v="2001807785"/>
    <x v="96"/>
    <n v="2001811809"/>
    <n v="8904223818850"/>
    <n v="1"/>
    <m/>
    <m/>
    <n v="240"/>
    <n v="0.24"/>
    <n v="0.5"/>
    <x v="7"/>
    <n v="306116"/>
    <n v="1"/>
    <e v="#N/A"/>
    <x v="20"/>
    <n v="1.25"/>
    <s v="b"/>
    <n v="0.5"/>
    <s v="d"/>
    <n v="1.25"/>
    <s v="Prepaid"/>
    <n v="563"/>
    <n v="0"/>
    <n v="0"/>
    <s v="Forward charges"/>
    <n v="1"/>
    <n v="0"/>
    <n v="61.3"/>
    <n v="45.4"/>
    <n v="-15.899999999999999"/>
  </r>
  <r>
    <n v="2001807852"/>
    <x v="97"/>
    <n v="2001811604"/>
    <n v="8904223816214"/>
    <n v="1"/>
    <m/>
    <m/>
    <n v="120"/>
    <n v="0.12"/>
    <n v="0.5"/>
    <x v="7"/>
    <n v="311001"/>
    <n v="1"/>
    <e v="#N/A"/>
    <x v="44"/>
    <n v="1.25"/>
    <s v="b"/>
    <n v="0.5"/>
    <s v="d"/>
    <n v="1.25"/>
    <s v="COD"/>
    <n v="402"/>
    <n v="20.100000000000001"/>
    <n v="0"/>
    <s v="Forward charges"/>
    <n v="1"/>
    <n v="0"/>
    <n v="61.3"/>
    <n v="45.4"/>
    <n v="-15.899999999999999"/>
  </r>
  <r>
    <n v="2001807970"/>
    <x v="98"/>
    <n v="2001811604"/>
    <n v="8904223818669"/>
    <n v="2"/>
    <m/>
    <m/>
    <n v="240"/>
    <n v="0.48"/>
    <n v="0.76500000000000001"/>
    <x v="59"/>
    <n v="302019"/>
    <n v="1"/>
    <e v="#N/A"/>
    <x v="45"/>
    <n v="5"/>
    <s v="b"/>
    <n v="0.5"/>
    <s v="d"/>
    <n v="1.25"/>
    <s v="COD"/>
    <n v="602"/>
    <n v="60.2"/>
    <n v="0"/>
    <s v="Forward charges"/>
    <n v="1"/>
    <n v="3"/>
    <n v="61.3"/>
    <n v="179.79999999999998"/>
    <n v="118.49999999999999"/>
  </r>
  <r>
    <n v="2001807329"/>
    <x v="99"/>
    <n v="2001811604"/>
    <n v="8904223818683"/>
    <n v="1"/>
    <m/>
    <m/>
    <n v="121"/>
    <n v="0.121"/>
    <n v="0.5"/>
    <x v="7"/>
    <n v="302039"/>
    <n v="1"/>
    <e v="#N/A"/>
    <x v="46"/>
    <n v="1.25"/>
    <s v="b"/>
    <n v="0.5"/>
    <s v="d"/>
    <n v="1.25"/>
    <s v="COD"/>
    <n v="999"/>
    <n v="49.95"/>
    <n v="0"/>
    <s v="Forward charges"/>
    <n v="1"/>
    <n v="0"/>
    <n v="61.3"/>
    <n v="45.4"/>
    <n v="-15.899999999999999"/>
  </r>
  <r>
    <n v="2001807613"/>
    <x v="100"/>
    <n v="2001811475"/>
    <n v="8904223818706"/>
    <n v="1"/>
    <m/>
    <m/>
    <n v="127"/>
    <n v="0.127"/>
    <n v="0.83"/>
    <x v="60"/>
    <n v="335803"/>
    <n v="1"/>
    <e v="#N/A"/>
    <x v="47"/>
    <n v="1.25"/>
    <s v="b"/>
    <n v="0.5"/>
    <s v="d"/>
    <n v="1.25"/>
    <s v="COD"/>
    <n v="233"/>
    <n v="15"/>
    <n v="60.15"/>
    <s v="Forward charges"/>
    <n v="1"/>
    <n v="0"/>
    <n v="61.3"/>
    <n v="45.4"/>
    <n v="-15.899999999999999"/>
  </r>
  <r>
    <n v="2001808475"/>
    <x v="101"/>
    <n v="2001811475"/>
    <n v="8904223818669"/>
    <n v="1"/>
    <m/>
    <m/>
    <n v="240"/>
    <n v="0.24"/>
    <n v="0.5"/>
    <x v="7"/>
    <n v="335001"/>
    <n v="1"/>
    <e v="#N/A"/>
    <x v="13"/>
    <n v="1.25"/>
    <s v="b"/>
    <n v="0.5"/>
    <s v="d"/>
    <n v="1.25"/>
    <s v="COD"/>
    <n v="301"/>
    <n v="15.05"/>
    <n v="0"/>
    <s v="Forward charges"/>
    <n v="1"/>
    <n v="0"/>
    <n v="61.3"/>
    <n v="45.4"/>
    <n v="-15.899999999999999"/>
  </r>
  <r>
    <n v="2001808585"/>
    <x v="102"/>
    <n v="2001811475"/>
    <n v="8904223819499"/>
    <n v="1"/>
    <m/>
    <m/>
    <n v="210"/>
    <n v="0.21"/>
    <n v="0.5"/>
    <x v="7"/>
    <n v="175101"/>
    <n v="1.5"/>
    <e v="#N/A"/>
    <x v="7"/>
    <n v="1"/>
    <s v="e"/>
    <n v="1.5"/>
    <s v="b"/>
    <n v="0.5"/>
    <s v="COD"/>
    <n v="960"/>
    <n v="48"/>
    <n v="58.15"/>
    <s v="Forward charges"/>
    <n v="0"/>
    <n v="1"/>
    <n v="56.6"/>
    <n v="61.3"/>
    <n v="4.6999999999999957"/>
  </r>
  <r>
    <n v="2001808679"/>
    <x v="103"/>
    <n v="2001811475"/>
    <n v="8904223819031"/>
    <n v="1"/>
    <m/>
    <m/>
    <n v="112"/>
    <n v="0.112"/>
    <n v="0.5"/>
    <x v="7"/>
    <n v="303903"/>
    <n v="1"/>
    <e v="#N/A"/>
    <x v="7"/>
    <n v="1.25"/>
    <s v="b"/>
    <n v="0.5"/>
    <s v="d"/>
    <n v="1.25"/>
    <s v="COD"/>
    <n v="516"/>
    <n v="25.8"/>
    <n v="0"/>
    <s v="Forward charges"/>
    <n v="1"/>
    <n v="0"/>
    <n v="61.3"/>
    <n v="45.4"/>
    <n v="-15.899999999999999"/>
  </r>
  <r>
    <n v="2001808739"/>
    <x v="104"/>
    <n v="2001811466"/>
    <n v="8904223818706"/>
    <n v="1"/>
    <m/>
    <m/>
    <n v="127"/>
    <n v="0.127"/>
    <n v="0.22"/>
    <x v="26"/>
    <n v="342012"/>
    <n v="0.5"/>
    <e v="#N/A"/>
    <x v="48"/>
    <n v="2.5"/>
    <s v="b"/>
    <n v="0.5"/>
    <s v="d"/>
    <n v="1.25"/>
    <s v="Prepaid"/>
    <n v="233"/>
    <n v="0"/>
    <n v="0"/>
    <s v="Forward charges"/>
    <n v="0"/>
    <n v="1"/>
    <n v="33"/>
    <n v="90.199999999999989"/>
    <n v="57.199999999999989"/>
  </r>
  <r>
    <n v="2001808832"/>
    <x v="105"/>
    <n v="2001811466"/>
    <n v="8904223818850"/>
    <n v="1"/>
    <m/>
    <m/>
    <n v="240"/>
    <n v="0.24"/>
    <n v="0.6"/>
    <x v="61"/>
    <n v="334001"/>
    <n v="1"/>
    <e v="#N/A"/>
    <x v="49"/>
    <n v="2.5"/>
    <s v="b"/>
    <n v="0.5"/>
    <s v="d"/>
    <n v="1.25"/>
    <s v="Prepaid"/>
    <n v="563"/>
    <n v="0"/>
    <n v="0"/>
    <s v="Forward charges"/>
    <n v="1"/>
    <n v="1"/>
    <n v="61.3"/>
    <n v="90.199999999999989"/>
    <n v="28.899999999999991"/>
  </r>
  <r>
    <n v="2001808837"/>
    <x v="106"/>
    <n v="2001811466"/>
    <n v="8904223819468"/>
    <n v="1"/>
    <m/>
    <m/>
    <n v="240"/>
    <n v="0.24"/>
    <n v="0.5"/>
    <x v="7"/>
    <n v="302031"/>
    <n v="1"/>
    <e v="#N/A"/>
    <x v="29"/>
    <n v="1.25"/>
    <s v="b"/>
    <n v="0.5"/>
    <s v="d"/>
    <n v="1.25"/>
    <s v="Prepaid"/>
    <n v="603"/>
    <n v="0"/>
    <n v="0"/>
    <s v="Forward charges"/>
    <n v="1"/>
    <n v="0"/>
    <n v="61.3"/>
    <n v="45.4"/>
    <n v="-15.899999999999999"/>
  </r>
  <r>
    <n v="2001808883"/>
    <x v="107"/>
    <n v="2001811363"/>
    <n v="8904223815859"/>
    <n v="1"/>
    <m/>
    <m/>
    <n v="165"/>
    <n v="0.16500000000000001"/>
    <n v="0.5"/>
    <x v="7"/>
    <n v="302012"/>
    <n v="1"/>
    <e v="#N/A"/>
    <x v="7"/>
    <n v="1.25"/>
    <s v="b"/>
    <n v="0.5"/>
    <s v="d"/>
    <n v="1.25"/>
    <s v="Prepaid"/>
    <n v="951"/>
    <n v="0"/>
    <n v="0"/>
    <s v="Forward charges"/>
    <n v="1"/>
    <n v="0"/>
    <n v="61.3"/>
    <n v="45.4"/>
    <n v="-15.899999999999999"/>
  </r>
  <r>
    <n v="2001808992"/>
    <x v="108"/>
    <n v="2001811363"/>
    <n v="8904223818751"/>
    <n v="1"/>
    <m/>
    <m/>
    <n v="113"/>
    <n v="0.113"/>
    <n v="0.5"/>
    <x v="7"/>
    <n v="342014"/>
    <n v="1"/>
    <e v="#N/A"/>
    <x v="7"/>
    <n v="1.25"/>
    <s v="b"/>
    <n v="0.5"/>
    <s v="d"/>
    <n v="1.25"/>
    <s v="Prepaid"/>
    <n v="948"/>
    <n v="0"/>
    <n v="58.15"/>
    <s v="Forward charges"/>
    <n v="1"/>
    <n v="0"/>
    <n v="61.3"/>
    <n v="45.4"/>
    <n v="-15.899999999999999"/>
  </r>
  <r>
    <n v="2001809270"/>
    <x v="109"/>
    <n v="2001811363"/>
    <n v="8904223815873"/>
    <n v="1"/>
    <m/>
    <m/>
    <n v="65"/>
    <n v="6.5000000000000002E-2"/>
    <n v="0.5"/>
    <x v="7"/>
    <n v="324005"/>
    <n v="1"/>
    <e v="#N/A"/>
    <x v="20"/>
    <n v="1.25"/>
    <s v="b"/>
    <n v="0.5"/>
    <s v="d"/>
    <n v="1.25"/>
    <s v="Prepaid"/>
    <n v="181"/>
    <n v="0"/>
    <n v="58.15"/>
    <s v="Forward charges"/>
    <n v="1"/>
    <n v="0"/>
    <n v="61.3"/>
    <n v="45.4"/>
    <n v="-15.899999999999999"/>
  </r>
  <r>
    <n v="2001809934"/>
    <x v="110"/>
    <n v="2001811363"/>
    <n v="8904223815859"/>
    <n v="1"/>
    <m/>
    <m/>
    <n v="165"/>
    <n v="0.16500000000000001"/>
    <n v="0.36099999999999999"/>
    <x v="33"/>
    <n v="302001"/>
    <n v="0.5"/>
    <e v="#N/A"/>
    <x v="50"/>
    <n v="1.25"/>
    <s v="b"/>
    <n v="0.5"/>
    <s v="d"/>
    <n v="1.25"/>
    <s v="Prepaid"/>
    <n v="951"/>
    <n v="0"/>
    <n v="78.099999999999994"/>
    <s v="Forward charges"/>
    <n v="0"/>
    <n v="0"/>
    <n v="33"/>
    <n v="45.4"/>
    <n v="12.399999999999999"/>
  </r>
  <r>
    <n v="2001810125"/>
    <x v="111"/>
    <n v="2001811306"/>
    <n v="8904223819352"/>
    <n v="1"/>
    <m/>
    <m/>
    <n v="165"/>
    <n v="0.16500000000000001"/>
    <n v="0.5"/>
    <x v="7"/>
    <n v="302004"/>
    <n v="1"/>
    <e v="#N/A"/>
    <x v="51"/>
    <n v="1.25"/>
    <s v="b"/>
    <n v="0.5"/>
    <s v="d"/>
    <n v="1.25"/>
    <s v="Prepaid"/>
    <n v="761"/>
    <n v="0"/>
    <n v="58.15"/>
    <s v="Forward charges"/>
    <n v="1"/>
    <n v="0"/>
    <n v="61.3"/>
    <n v="45.4"/>
    <n v="-15.899999999999999"/>
  </r>
  <r>
    <n v="2001810281"/>
    <x v="112"/>
    <n v="2001811306"/>
    <n v="8904223819543"/>
    <n v="1"/>
    <m/>
    <m/>
    <n v="300"/>
    <n v="0.3"/>
    <n v="0.5"/>
    <x v="7"/>
    <n v="302018"/>
    <n v="1"/>
    <e v="#N/A"/>
    <x v="20"/>
    <n v="1.25"/>
    <s v="b"/>
    <n v="0.5"/>
    <s v="d"/>
    <n v="1.25"/>
    <s v="Prepaid"/>
    <n v="653"/>
    <n v="0"/>
    <n v="58.15"/>
    <s v="Forward charges"/>
    <n v="1"/>
    <n v="0"/>
    <n v="61.3"/>
    <n v="45.4"/>
    <n v="-15.899999999999999"/>
  </r>
  <r>
    <n v="2001810549"/>
    <x v="113"/>
    <n v="2001811306"/>
    <n v="8904223819147"/>
    <n v="1"/>
    <m/>
    <m/>
    <n v="240"/>
    <n v="0.24"/>
    <n v="0.98599999999999999"/>
    <x v="62"/>
    <n v="302017"/>
    <n v="1"/>
    <e v="#N/A"/>
    <x v="52"/>
    <n v="2.5"/>
    <s v="b"/>
    <n v="0.5"/>
    <s v="d"/>
    <n v="1.25"/>
    <s v="Prepaid"/>
    <n v="233"/>
    <n v="0"/>
    <n v="141.5"/>
    <s v="Forward charges"/>
    <n v="1"/>
    <n v="1"/>
    <n v="61.3"/>
    <n v="90.199999999999989"/>
    <n v="28.899999999999991"/>
  </r>
  <r>
    <n v="2001810697"/>
    <x v="114"/>
    <n v="2001811306"/>
    <n v="8904223819468"/>
    <n v="1"/>
    <m/>
    <m/>
    <n v="240"/>
    <n v="0.24"/>
    <n v="0.60699999999999998"/>
    <x v="8"/>
    <n v="324008"/>
    <n v="1"/>
    <e v="#N/A"/>
    <x v="53"/>
    <n v="2.5"/>
    <s v="b"/>
    <n v="0.5"/>
    <s v="d"/>
    <n v="1.25"/>
    <s v="Prepaid"/>
    <n v="603"/>
    <n v="0"/>
    <n v="73.3"/>
    <s v="Forward charges"/>
    <n v="1"/>
    <n v="1"/>
    <n v="61.3"/>
    <n v="90.199999999999989"/>
    <n v="28.899999999999991"/>
  </r>
  <r>
    <n v="2001811039"/>
    <x v="115"/>
    <n v="2001811305"/>
    <n v="8904223816214"/>
    <n v="1"/>
    <m/>
    <m/>
    <n v="120"/>
    <n v="0.12"/>
    <n v="0.48799999999999999"/>
    <x v="63"/>
    <n v="302020"/>
    <n v="0.5"/>
    <e v="#N/A"/>
    <x v="20"/>
    <n v="1.25"/>
    <s v="b"/>
    <n v="0.5"/>
    <s v="d"/>
    <n v="1.25"/>
    <s v="COD"/>
    <n v="402"/>
    <n v="20.100000000000001"/>
    <n v="0"/>
    <s v="Forward charges"/>
    <n v="0"/>
    <n v="0"/>
    <n v="33"/>
    <n v="45.4"/>
    <n v="12.399999999999999"/>
  </r>
  <r>
    <n v="2001811058"/>
    <x v="116"/>
    <n v="2001811305"/>
    <n v="8904223819499"/>
    <n v="1"/>
    <m/>
    <m/>
    <n v="210"/>
    <n v="0.21"/>
    <n v="0.5"/>
    <x v="7"/>
    <n v="302018"/>
    <n v="1"/>
    <e v="#N/A"/>
    <x v="7"/>
    <n v="1.25"/>
    <s v="b"/>
    <n v="0.5"/>
    <s v="d"/>
    <n v="1.25"/>
    <s v="COD"/>
    <n v="960"/>
    <n v="48"/>
    <n v="0"/>
    <s v="Forward charges"/>
    <n v="1"/>
    <n v="0"/>
    <n v="61.3"/>
    <n v="45.4"/>
    <n v="-15.899999999999999"/>
  </r>
  <r>
    <n v="2001811306"/>
    <x v="117"/>
    <n v="2001811305"/>
    <n v="8904223819505"/>
    <n v="1"/>
    <m/>
    <m/>
    <n v="210"/>
    <n v="0.21"/>
    <n v="0.94499999999999995"/>
    <x v="64"/>
    <n v="302017"/>
    <n v="1"/>
    <e v="#N/A"/>
    <x v="40"/>
    <n v="1.25"/>
    <s v="b"/>
    <n v="0.5"/>
    <s v="d"/>
    <n v="1.25"/>
    <s v="COD"/>
    <n v="350"/>
    <n v="17.5"/>
    <n v="0"/>
    <s v="Forward charges"/>
    <n v="1"/>
    <n v="0"/>
    <n v="61.3"/>
    <n v="45.4"/>
    <n v="-15.899999999999999"/>
  </r>
  <r>
    <n v="2001812195"/>
    <x v="118"/>
    <n v="2001811305"/>
    <n v="8904223819512"/>
    <n v="1"/>
    <m/>
    <m/>
    <n v="210"/>
    <n v="0.21"/>
    <n v="0.5"/>
    <x v="7"/>
    <n v="302012"/>
    <n v="1"/>
    <e v="#N/A"/>
    <x v="29"/>
    <n v="1.25"/>
    <s v="b"/>
    <n v="0.5"/>
    <s v="d"/>
    <n v="1.25"/>
    <s v="COD"/>
    <n v="534"/>
    <n v="26.7"/>
    <n v="0"/>
    <s v="Forward charges"/>
    <n v="1"/>
    <n v="0"/>
    <n v="61.3"/>
    <n v="45.4"/>
    <n v="-15.899999999999999"/>
  </r>
  <r>
    <n v="2001812941"/>
    <x v="119"/>
    <n v="2001811229"/>
    <n v="8904223819468"/>
    <n v="1"/>
    <m/>
    <m/>
    <n v="240"/>
    <n v="0.24"/>
    <n v="0.5"/>
    <x v="7"/>
    <n v="325207"/>
    <n v="1"/>
    <e v="#N/A"/>
    <x v="46"/>
    <n v="1.25"/>
    <s v="b"/>
    <n v="0.5"/>
    <s v="d"/>
    <n v="1.25"/>
    <s v="COD"/>
    <n v="603"/>
    <n v="30.15"/>
    <n v="58.15"/>
    <s v="Forward charges"/>
    <n v="1"/>
    <n v="0"/>
    <n v="61.3"/>
    <n v="45.4"/>
    <n v="-15.899999999999999"/>
  </r>
  <r>
    <n v="2001809383"/>
    <x v="120"/>
    <n v="2001811229"/>
    <n v="8904223819345"/>
    <n v="1"/>
    <m/>
    <m/>
    <n v="165"/>
    <n v="0.16500000000000001"/>
    <n v="0.60699999999999998"/>
    <x v="8"/>
    <n v="303702"/>
    <n v="1"/>
    <e v="#N/A"/>
    <x v="5"/>
    <n v="1.25"/>
    <s v="b"/>
    <n v="0.5"/>
    <s v="d"/>
    <n v="1.25"/>
    <s v="COD"/>
    <n v="479"/>
    <n v="23.95"/>
    <n v="0"/>
    <s v="Forward and RTO charges"/>
    <n v="1"/>
    <n v="0"/>
    <n v="110.1"/>
    <n v="86.699999999999989"/>
    <n v="-23.400000000000006"/>
  </r>
  <r>
    <n v="2001820978"/>
    <x v="121"/>
    <n v="2001811229"/>
    <n v="8904223818874"/>
    <n v="1"/>
    <m/>
    <m/>
    <n v="100"/>
    <n v="0.1"/>
    <n v="0.51500000000000001"/>
    <x v="65"/>
    <n v="313301"/>
    <n v="1"/>
    <e v="#N/A"/>
    <x v="5"/>
    <n v="1.25"/>
    <s v="b"/>
    <n v="0.5"/>
    <s v="d"/>
    <n v="1.25"/>
    <s v="COD"/>
    <n v="922"/>
    <n v="46.1"/>
    <n v="0"/>
    <s v="Forward charges"/>
    <n v="1"/>
    <n v="0"/>
    <n v="61.3"/>
    <n v="45.4"/>
    <n v="-15.899999999999999"/>
  </r>
  <r>
    <n v="2001811475"/>
    <x v="122"/>
    <n v="2001811192"/>
    <n v="8904223816214"/>
    <n v="1"/>
    <m/>
    <m/>
    <n v="120"/>
    <n v="0.12"/>
    <n v="0.68899999999999995"/>
    <x v="66"/>
    <n v="173212"/>
    <n v="1.5"/>
    <e v="#N/A"/>
    <x v="5"/>
    <n v="1"/>
    <s v="e"/>
    <n v="1.5"/>
    <s v="b"/>
    <n v="0.5"/>
    <s v="Prepaid"/>
    <n v="402"/>
    <n v="0"/>
    <n v="103.85"/>
    <s v="Forward charges"/>
    <n v="0"/>
    <n v="1"/>
    <n v="56.6"/>
    <n v="61.3"/>
    <n v="4.6999999999999957"/>
  </r>
  <r>
    <n v="2001811305"/>
    <x v="123"/>
    <n v="2001811192"/>
    <n v="8904223818874"/>
    <n v="1"/>
    <m/>
    <m/>
    <n v="100"/>
    <n v="0.1"/>
    <n v="0.74999999999999989"/>
    <x v="67"/>
    <n v="302020"/>
    <n v="1"/>
    <e v="#N/A"/>
    <x v="5"/>
    <n v="1.25"/>
    <s v="b"/>
    <n v="0.5"/>
    <s v="d"/>
    <n v="1.25"/>
    <s v="Prepaid"/>
    <n v="922"/>
    <n v="0"/>
    <n v="112.3"/>
    <s v="Forward charges"/>
    <n v="1"/>
    <n v="0"/>
    <n v="61.3"/>
    <n v="45.4"/>
    <n v="-15.899999999999999"/>
  </r>
  <r>
    <m/>
    <x v="124"/>
    <n v="2001811192"/>
    <n v="8904223818881"/>
    <n v="1"/>
    <m/>
    <m/>
    <n v="140"/>
    <n v="0.14000000000000001"/>
    <n v="0"/>
    <x v="68"/>
    <m/>
    <m/>
    <m/>
    <x v="54"/>
    <m/>
    <m/>
    <m/>
    <m/>
    <m/>
    <s v="Prepaid"/>
    <n v="819"/>
    <n v="0"/>
    <m/>
    <m/>
    <m/>
    <m/>
    <m/>
    <m/>
    <m/>
  </r>
  <r>
    <m/>
    <x v="124"/>
    <n v="2001811192"/>
    <n v="8904223819291"/>
    <n v="2"/>
    <m/>
    <m/>
    <n v="112"/>
    <n v="0.224"/>
    <n v="0"/>
    <x v="68"/>
    <m/>
    <m/>
    <m/>
    <x v="54"/>
    <m/>
    <m/>
    <m/>
    <m/>
    <m/>
    <s v="Prepaid"/>
    <n v="1954"/>
    <n v="0"/>
    <m/>
    <m/>
    <m/>
    <m/>
    <m/>
    <m/>
    <m/>
  </r>
  <r>
    <m/>
    <x v="124"/>
    <n v="2001811192"/>
    <n v="8904223819031"/>
    <n v="2"/>
    <m/>
    <m/>
    <n v="112"/>
    <n v="0.224"/>
    <n v="0"/>
    <x v="68"/>
    <m/>
    <m/>
    <m/>
    <x v="54"/>
    <m/>
    <m/>
    <m/>
    <m/>
    <m/>
    <s v="Prepaid"/>
    <n v="1031"/>
    <n v="0"/>
    <m/>
    <m/>
    <m/>
    <m/>
    <m/>
    <m/>
    <m/>
  </r>
  <r>
    <m/>
    <x v="124"/>
    <n v="2001811192"/>
    <n v="8904223819024"/>
    <n v="2"/>
    <m/>
    <m/>
    <n v="112"/>
    <n v="0.224"/>
    <n v="0"/>
    <x v="68"/>
    <m/>
    <m/>
    <m/>
    <x v="54"/>
    <m/>
    <m/>
    <m/>
    <m/>
    <m/>
    <s v="Prepaid"/>
    <n v="1818"/>
    <n v="0"/>
    <m/>
    <m/>
    <m/>
    <m/>
    <m/>
    <m/>
    <m/>
  </r>
  <r>
    <m/>
    <x v="124"/>
    <n v="2001811153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11153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11153"/>
    <n v="8904223819468"/>
    <n v="1"/>
    <m/>
    <m/>
    <n v="240"/>
    <n v="0.24"/>
    <n v="0"/>
    <x v="68"/>
    <m/>
    <m/>
    <m/>
    <x v="54"/>
    <m/>
    <m/>
    <m/>
    <m/>
    <m/>
    <s v="Prepaid"/>
    <n v="603"/>
    <n v="0"/>
    <m/>
    <m/>
    <m/>
    <m/>
    <m/>
    <m/>
    <m/>
  </r>
  <r>
    <m/>
    <x v="124"/>
    <n v="2001811058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11058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11058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11039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11039"/>
    <n v="8904223818683"/>
    <n v="1"/>
    <m/>
    <m/>
    <n v="121"/>
    <n v="0.121"/>
    <n v="0"/>
    <x v="68"/>
    <m/>
    <m/>
    <m/>
    <x v="54"/>
    <m/>
    <m/>
    <m/>
    <m/>
    <m/>
    <s v="Prepaid"/>
    <n v="999"/>
    <n v="0"/>
    <m/>
    <m/>
    <m/>
    <m/>
    <m/>
    <m/>
    <m/>
  </r>
  <r>
    <m/>
    <x v="124"/>
    <n v="2001811039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10697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10697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10697"/>
    <n v="8904223819468"/>
    <n v="1"/>
    <m/>
    <m/>
    <n v="240"/>
    <n v="0.24"/>
    <n v="0"/>
    <x v="68"/>
    <m/>
    <m/>
    <m/>
    <x v="54"/>
    <m/>
    <m/>
    <m/>
    <m/>
    <m/>
    <s v="COD"/>
    <n v="603"/>
    <n v="30.15"/>
    <m/>
    <m/>
    <m/>
    <m/>
    <m/>
    <m/>
    <m/>
  </r>
  <r>
    <m/>
    <x v="124"/>
    <n v="2001810549"/>
    <n v="8904223819468"/>
    <n v="1"/>
    <m/>
    <m/>
    <n v="240"/>
    <n v="0.24"/>
    <n v="0"/>
    <x v="68"/>
    <m/>
    <m/>
    <m/>
    <x v="54"/>
    <m/>
    <m/>
    <m/>
    <m/>
    <m/>
    <s v="COD"/>
    <n v="603"/>
    <n v="30.15"/>
    <m/>
    <m/>
    <m/>
    <m/>
    <m/>
    <m/>
    <m/>
  </r>
  <r>
    <m/>
    <x v="124"/>
    <n v="2001810549"/>
    <n v="8904223818454"/>
    <n v="1"/>
    <m/>
    <m/>
    <n v="232"/>
    <n v="0.23200000000000001"/>
    <n v="0"/>
    <x v="68"/>
    <m/>
    <m/>
    <m/>
    <x v="54"/>
    <m/>
    <m/>
    <m/>
    <m/>
    <m/>
    <s v="COD"/>
    <n v="786"/>
    <n v="39.299999999999997"/>
    <m/>
    <m/>
    <m/>
    <m/>
    <m/>
    <m/>
    <m/>
  </r>
  <r>
    <m/>
    <x v="124"/>
    <n v="2001810549"/>
    <n v="8904223818669"/>
    <n v="1"/>
    <m/>
    <m/>
    <n v="240"/>
    <n v="0.24"/>
    <n v="0"/>
    <x v="68"/>
    <m/>
    <m/>
    <m/>
    <x v="54"/>
    <m/>
    <m/>
    <m/>
    <m/>
    <m/>
    <s v="COD"/>
    <n v="301"/>
    <n v="15.05"/>
    <m/>
    <m/>
    <m/>
    <m/>
    <m/>
    <m/>
    <m/>
  </r>
  <r>
    <m/>
    <x v="124"/>
    <n v="2001810549"/>
    <n v="8904223818638"/>
    <n v="2"/>
    <m/>
    <m/>
    <n v="137"/>
    <n v="0.27400000000000002"/>
    <n v="0"/>
    <x v="68"/>
    <m/>
    <m/>
    <m/>
    <x v="54"/>
    <m/>
    <m/>
    <m/>
    <m/>
    <m/>
    <s v="COD"/>
    <n v="570"/>
    <n v="57"/>
    <m/>
    <m/>
    <m/>
    <m/>
    <m/>
    <m/>
    <m/>
  </r>
  <r>
    <m/>
    <x v="124"/>
    <n v="2001810281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10281"/>
    <n v="8904223818942"/>
    <n v="1"/>
    <m/>
    <m/>
    <n v="133"/>
    <n v="0.13300000000000001"/>
    <n v="0"/>
    <x v="68"/>
    <m/>
    <m/>
    <m/>
    <x v="54"/>
    <m/>
    <m/>
    <m/>
    <m/>
    <m/>
    <s v="COD"/>
    <n v="286"/>
    <n v="15"/>
    <m/>
    <m/>
    <m/>
    <m/>
    <m/>
    <m/>
    <m/>
  </r>
  <r>
    <m/>
    <x v="124"/>
    <n v="2001810281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10125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10125"/>
    <n v="8904223818942"/>
    <n v="1"/>
    <m/>
    <m/>
    <n v="133"/>
    <n v="0.13300000000000001"/>
    <n v="0"/>
    <x v="68"/>
    <m/>
    <m/>
    <m/>
    <x v="54"/>
    <m/>
    <m/>
    <m/>
    <m/>
    <m/>
    <s v="COD"/>
    <n v="286"/>
    <n v="15"/>
    <m/>
    <m/>
    <m/>
    <m/>
    <m/>
    <m/>
    <m/>
  </r>
  <r>
    <m/>
    <x v="124"/>
    <n v="2001810125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10104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10104"/>
    <n v="8904223818683"/>
    <n v="1"/>
    <m/>
    <m/>
    <n v="121"/>
    <n v="0.121"/>
    <n v="0"/>
    <x v="68"/>
    <m/>
    <m/>
    <m/>
    <x v="54"/>
    <m/>
    <m/>
    <m/>
    <m/>
    <m/>
    <s v="COD"/>
    <n v="999"/>
    <n v="49.95"/>
    <m/>
    <m/>
    <m/>
    <m/>
    <m/>
    <m/>
    <m/>
  </r>
  <r>
    <m/>
    <x v="124"/>
    <n v="2001810104"/>
    <n v="8904223819468"/>
    <n v="1"/>
    <m/>
    <m/>
    <n v="240"/>
    <n v="0.24"/>
    <n v="0"/>
    <x v="68"/>
    <m/>
    <m/>
    <m/>
    <x v="54"/>
    <m/>
    <m/>
    <m/>
    <m/>
    <m/>
    <s v="COD"/>
    <n v="603"/>
    <n v="30.15"/>
    <m/>
    <m/>
    <m/>
    <m/>
    <m/>
    <m/>
    <m/>
  </r>
  <r>
    <m/>
    <x v="124"/>
    <n v="2001809934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09934"/>
    <n v="8904223818683"/>
    <n v="1"/>
    <m/>
    <m/>
    <n v="121"/>
    <n v="0.121"/>
    <n v="0"/>
    <x v="68"/>
    <m/>
    <m/>
    <m/>
    <x v="54"/>
    <m/>
    <m/>
    <m/>
    <m/>
    <m/>
    <s v="COD"/>
    <n v="999"/>
    <n v="49.95"/>
    <m/>
    <m/>
    <m/>
    <m/>
    <m/>
    <m/>
    <m/>
  </r>
  <r>
    <m/>
    <x v="124"/>
    <n v="2001809917"/>
    <n v="8904223819499"/>
    <n v="1"/>
    <m/>
    <m/>
    <n v="210"/>
    <n v="0.21"/>
    <n v="0"/>
    <x v="68"/>
    <m/>
    <m/>
    <m/>
    <x v="54"/>
    <m/>
    <m/>
    <m/>
    <m/>
    <m/>
    <s v="COD"/>
    <n v="960"/>
    <n v="48"/>
    <m/>
    <m/>
    <m/>
    <m/>
    <m/>
    <m/>
    <m/>
  </r>
  <r>
    <m/>
    <x v="124"/>
    <n v="2001809917"/>
    <n v="8904223819505"/>
    <n v="1"/>
    <m/>
    <m/>
    <n v="210"/>
    <n v="0.21"/>
    <n v="0"/>
    <x v="68"/>
    <m/>
    <m/>
    <m/>
    <x v="54"/>
    <m/>
    <m/>
    <m/>
    <m/>
    <m/>
    <s v="COD"/>
    <n v="350"/>
    <n v="17.5"/>
    <m/>
    <m/>
    <m/>
    <m/>
    <m/>
    <m/>
    <m/>
  </r>
  <r>
    <m/>
    <x v="124"/>
    <n v="2001809917"/>
    <n v="8904223819512"/>
    <n v="1"/>
    <m/>
    <m/>
    <n v="210"/>
    <n v="0.21"/>
    <n v="0"/>
    <x v="68"/>
    <m/>
    <m/>
    <m/>
    <x v="54"/>
    <m/>
    <m/>
    <m/>
    <m/>
    <m/>
    <s v="COD"/>
    <n v="534"/>
    <n v="26.7"/>
    <m/>
    <m/>
    <m/>
    <m/>
    <m/>
    <m/>
    <m/>
  </r>
  <r>
    <m/>
    <x v="124"/>
    <n v="2001809820"/>
    <n v="8904223819277"/>
    <n v="1"/>
    <m/>
    <m/>
    <n v="350"/>
    <n v="0.35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9820"/>
    <n v="8904223818478"/>
    <n v="1"/>
    <m/>
    <m/>
    <n v="350"/>
    <n v="0.35"/>
    <n v="0"/>
    <x v="68"/>
    <m/>
    <m/>
    <m/>
    <x v="54"/>
    <m/>
    <m/>
    <m/>
    <m/>
    <m/>
    <s v="Prepaid"/>
    <n v="626"/>
    <n v="0"/>
    <m/>
    <m/>
    <m/>
    <m/>
    <m/>
    <m/>
    <m/>
  </r>
  <r>
    <m/>
    <x v="124"/>
    <n v="2001809820"/>
    <n v="8904223819284"/>
    <n v="1"/>
    <m/>
    <m/>
    <n v="350"/>
    <n v="0.35"/>
    <n v="0"/>
    <x v="68"/>
    <m/>
    <m/>
    <m/>
    <x v="54"/>
    <m/>
    <m/>
    <m/>
    <m/>
    <m/>
    <s v="Prepaid"/>
    <n v="865"/>
    <n v="0"/>
    <m/>
    <m/>
    <m/>
    <m/>
    <m/>
    <m/>
    <m/>
  </r>
  <r>
    <m/>
    <x v="124"/>
    <n v="2001809820"/>
    <n v="8904223819130"/>
    <n v="1"/>
    <m/>
    <m/>
    <n v="350"/>
    <n v="0.35"/>
    <n v="0"/>
    <x v="68"/>
    <m/>
    <m/>
    <m/>
    <x v="54"/>
    <m/>
    <m/>
    <m/>
    <m/>
    <m/>
    <s v="Prepaid"/>
    <n v="251"/>
    <n v="0"/>
    <m/>
    <m/>
    <m/>
    <m/>
    <m/>
    <m/>
    <m/>
  </r>
  <r>
    <m/>
    <x v="124"/>
    <n v="2001809820"/>
    <n v="8904223819031"/>
    <n v="2"/>
    <m/>
    <m/>
    <n v="112"/>
    <n v="0.224"/>
    <n v="0"/>
    <x v="68"/>
    <m/>
    <m/>
    <m/>
    <x v="54"/>
    <m/>
    <m/>
    <m/>
    <m/>
    <m/>
    <s v="Prepaid"/>
    <n v="1031"/>
    <n v="0"/>
    <m/>
    <m/>
    <m/>
    <m/>
    <m/>
    <m/>
    <m/>
  </r>
  <r>
    <m/>
    <x v="124"/>
    <n v="2001809820"/>
    <n v="8904223819024"/>
    <n v="2"/>
    <m/>
    <m/>
    <n v="112"/>
    <n v="0.224"/>
    <n v="0"/>
    <x v="68"/>
    <m/>
    <m/>
    <m/>
    <x v="54"/>
    <m/>
    <m/>
    <m/>
    <m/>
    <m/>
    <s v="Prepaid"/>
    <n v="1818"/>
    <n v="0"/>
    <m/>
    <m/>
    <m/>
    <m/>
    <m/>
    <m/>
    <m/>
  </r>
  <r>
    <m/>
    <x v="124"/>
    <n v="2001809820"/>
    <n v="8904223816214"/>
    <n v="1"/>
    <m/>
    <m/>
    <n v="120"/>
    <n v="0.12"/>
    <n v="0"/>
    <x v="68"/>
    <m/>
    <m/>
    <m/>
    <x v="54"/>
    <m/>
    <m/>
    <m/>
    <m/>
    <m/>
    <s v="Prepaid"/>
    <n v="402"/>
    <n v="0"/>
    <m/>
    <m/>
    <m/>
    <m/>
    <m/>
    <m/>
    <m/>
  </r>
  <r>
    <m/>
    <x v="124"/>
    <n v="2001809820"/>
    <n v="8904223818874"/>
    <n v="1"/>
    <m/>
    <m/>
    <n v="100"/>
    <n v="0.1"/>
    <n v="0"/>
    <x v="68"/>
    <m/>
    <m/>
    <m/>
    <x v="54"/>
    <m/>
    <m/>
    <m/>
    <m/>
    <m/>
    <s v="Prepaid"/>
    <n v="922"/>
    <n v="0"/>
    <m/>
    <m/>
    <m/>
    <m/>
    <m/>
    <m/>
    <m/>
  </r>
  <r>
    <m/>
    <x v="124"/>
    <n v="2001809820"/>
    <n v="8904223818881"/>
    <n v="1"/>
    <m/>
    <m/>
    <n v="140"/>
    <n v="0.14000000000000001"/>
    <n v="0"/>
    <x v="68"/>
    <m/>
    <m/>
    <m/>
    <x v="54"/>
    <m/>
    <m/>
    <m/>
    <m/>
    <m/>
    <s v="Prepaid"/>
    <n v="819"/>
    <n v="0"/>
    <m/>
    <m/>
    <m/>
    <m/>
    <m/>
    <m/>
    <m/>
  </r>
  <r>
    <m/>
    <x v="124"/>
    <n v="2001809820"/>
    <n v="8904223818898"/>
    <n v="1"/>
    <m/>
    <m/>
    <n v="140"/>
    <n v="0.14000000000000001"/>
    <n v="0"/>
    <x v="68"/>
    <m/>
    <m/>
    <m/>
    <x v="54"/>
    <m/>
    <m/>
    <m/>
    <m/>
    <m/>
    <s v="Prepaid"/>
    <n v="574"/>
    <n v="0"/>
    <m/>
    <m/>
    <m/>
    <m/>
    <m/>
    <m/>
    <m/>
  </r>
  <r>
    <m/>
    <x v="124"/>
    <n v="2001809820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9820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9820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9820"/>
    <n v="8904223818454"/>
    <n v="1"/>
    <m/>
    <m/>
    <n v="232"/>
    <n v="0.23200000000000001"/>
    <n v="0"/>
    <x v="68"/>
    <m/>
    <m/>
    <m/>
    <x v="54"/>
    <m/>
    <m/>
    <m/>
    <m/>
    <m/>
    <s v="Prepaid"/>
    <n v="786"/>
    <n v="0"/>
    <m/>
    <m/>
    <m/>
    <m/>
    <m/>
    <m/>
    <m/>
  </r>
  <r>
    <m/>
    <x v="124"/>
    <n v="2001809794"/>
    <n v="8904223819284"/>
    <n v="1"/>
    <m/>
    <m/>
    <n v="350"/>
    <n v="0.35"/>
    <n v="0"/>
    <x v="68"/>
    <m/>
    <m/>
    <m/>
    <x v="54"/>
    <m/>
    <m/>
    <m/>
    <m/>
    <m/>
    <s v="Prepaid"/>
    <n v="865"/>
    <n v="0"/>
    <m/>
    <m/>
    <m/>
    <m/>
    <m/>
    <m/>
    <m/>
  </r>
  <r>
    <m/>
    <x v="124"/>
    <n v="2001809794"/>
    <n v="8904223819352"/>
    <n v="1"/>
    <m/>
    <m/>
    <n v="165"/>
    <n v="0.16500000000000001"/>
    <n v="0"/>
    <x v="68"/>
    <m/>
    <m/>
    <m/>
    <x v="54"/>
    <m/>
    <m/>
    <m/>
    <m/>
    <m/>
    <s v="Prepaid"/>
    <n v="761"/>
    <n v="0"/>
    <m/>
    <m/>
    <m/>
    <m/>
    <m/>
    <m/>
    <m/>
  </r>
  <r>
    <m/>
    <x v="124"/>
    <n v="2001809794"/>
    <n v="8904223818935"/>
    <n v="1"/>
    <m/>
    <m/>
    <n v="120"/>
    <n v="0.12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9794"/>
    <n v="8904223816214"/>
    <n v="1"/>
    <m/>
    <m/>
    <n v="120"/>
    <n v="0.12"/>
    <n v="0"/>
    <x v="68"/>
    <m/>
    <m/>
    <m/>
    <x v="54"/>
    <m/>
    <m/>
    <m/>
    <m/>
    <m/>
    <s v="Prepaid"/>
    <n v="402"/>
    <n v="0"/>
    <m/>
    <m/>
    <m/>
    <m/>
    <m/>
    <m/>
    <m/>
  </r>
  <r>
    <m/>
    <x v="124"/>
    <n v="2001809794"/>
    <n v="8904223818454"/>
    <n v="1"/>
    <m/>
    <m/>
    <n v="232"/>
    <n v="0.23200000000000001"/>
    <n v="0"/>
    <x v="68"/>
    <m/>
    <m/>
    <m/>
    <x v="54"/>
    <m/>
    <m/>
    <m/>
    <m/>
    <m/>
    <s v="Prepaid"/>
    <n v="786"/>
    <n v="0"/>
    <m/>
    <m/>
    <m/>
    <m/>
    <m/>
    <m/>
    <m/>
  </r>
  <r>
    <m/>
    <x v="124"/>
    <n v="2001809794"/>
    <s v="GIFTBOX202004"/>
    <n v="1"/>
    <m/>
    <m/>
    <n v="500"/>
    <n v="0.5"/>
    <n v="0"/>
    <x v="68"/>
    <m/>
    <m/>
    <m/>
    <x v="54"/>
    <m/>
    <m/>
    <m/>
    <m/>
    <m/>
    <s v="Prepaid"/>
    <n v="729"/>
    <n v="0"/>
    <m/>
    <m/>
    <m/>
    <m/>
    <m/>
    <m/>
    <m/>
  </r>
  <r>
    <m/>
    <x v="124"/>
    <n v="2001809794"/>
    <n v="8904223819116"/>
    <n v="1"/>
    <m/>
    <m/>
    <n v="30"/>
    <n v="0.03"/>
    <n v="0"/>
    <x v="68"/>
    <m/>
    <m/>
    <m/>
    <x v="54"/>
    <m/>
    <m/>
    <m/>
    <m/>
    <m/>
    <s v="Prepaid"/>
    <n v="916"/>
    <n v="0"/>
    <m/>
    <m/>
    <m/>
    <m/>
    <m/>
    <m/>
    <m/>
  </r>
  <r>
    <m/>
    <x v="124"/>
    <n v="2001809592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9592"/>
    <n v="8904223819024"/>
    <n v="8"/>
    <m/>
    <m/>
    <n v="112"/>
    <n v="0.89600000000000002"/>
    <n v="0"/>
    <x v="68"/>
    <m/>
    <m/>
    <m/>
    <x v="54"/>
    <m/>
    <m/>
    <m/>
    <m/>
    <m/>
    <s v="Prepaid"/>
    <n v="7271"/>
    <n v="0"/>
    <m/>
    <m/>
    <m/>
    <m/>
    <m/>
    <m/>
    <m/>
  </r>
  <r>
    <m/>
    <x v="124"/>
    <n v="2001809592"/>
    <n v="8904223818683"/>
    <n v="2"/>
    <m/>
    <m/>
    <n v="121"/>
    <n v="0.24199999999999999"/>
    <n v="0"/>
    <x v="68"/>
    <m/>
    <m/>
    <m/>
    <x v="54"/>
    <m/>
    <m/>
    <m/>
    <m/>
    <m/>
    <s v="Prepaid"/>
    <n v="1998"/>
    <n v="0"/>
    <m/>
    <m/>
    <m/>
    <m/>
    <m/>
    <m/>
    <m/>
  </r>
  <r>
    <m/>
    <x v="124"/>
    <n v="2001809592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9383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9383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9383"/>
    <n v="8904223819468"/>
    <n v="1"/>
    <m/>
    <m/>
    <n v="240"/>
    <n v="0.24"/>
    <n v="0"/>
    <x v="68"/>
    <m/>
    <m/>
    <m/>
    <x v="54"/>
    <m/>
    <m/>
    <m/>
    <m/>
    <m/>
    <s v="Prepaid"/>
    <n v="603"/>
    <n v="0"/>
    <m/>
    <m/>
    <m/>
    <m/>
    <m/>
    <m/>
    <m/>
  </r>
  <r>
    <m/>
    <x v="124"/>
    <n v="2001809270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9270"/>
    <n v="8904223818942"/>
    <n v="1"/>
    <m/>
    <m/>
    <n v="133"/>
    <n v="0.13300000000000001"/>
    <n v="0"/>
    <x v="68"/>
    <m/>
    <m/>
    <m/>
    <x v="54"/>
    <m/>
    <m/>
    <m/>
    <m/>
    <m/>
    <s v="COD"/>
    <n v="286"/>
    <n v="15"/>
    <m/>
    <m/>
    <m/>
    <m/>
    <m/>
    <m/>
    <m/>
  </r>
  <r>
    <m/>
    <x v="124"/>
    <n v="2001809270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08992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8992"/>
    <n v="8904223818942"/>
    <n v="1"/>
    <m/>
    <m/>
    <n v="133"/>
    <n v="0.13300000000000001"/>
    <n v="0"/>
    <x v="68"/>
    <m/>
    <m/>
    <m/>
    <x v="54"/>
    <m/>
    <m/>
    <m/>
    <m/>
    <m/>
    <s v="COD"/>
    <n v="286"/>
    <n v="15"/>
    <m/>
    <m/>
    <m/>
    <m/>
    <m/>
    <m/>
    <m/>
  </r>
  <r>
    <m/>
    <x v="124"/>
    <n v="2001808992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08883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8883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8883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8837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8837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8837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8832"/>
    <n v="8904223819338"/>
    <n v="1"/>
    <m/>
    <m/>
    <n v="600"/>
    <n v="0.6"/>
    <n v="0"/>
    <x v="68"/>
    <m/>
    <m/>
    <m/>
    <x v="54"/>
    <m/>
    <m/>
    <m/>
    <m/>
    <m/>
    <s v="Prepaid"/>
    <n v="448"/>
    <n v="0"/>
    <m/>
    <m/>
    <m/>
    <m/>
    <m/>
    <m/>
    <m/>
  </r>
  <r>
    <m/>
    <x v="124"/>
    <n v="2001808801"/>
    <n v="8904223817273"/>
    <n v="2"/>
    <m/>
    <m/>
    <n v="65"/>
    <n v="0.13"/>
    <n v="0"/>
    <x v="68"/>
    <m/>
    <m/>
    <m/>
    <x v="54"/>
    <m/>
    <m/>
    <m/>
    <m/>
    <m/>
    <s v="Prepaid"/>
    <n v="806"/>
    <n v="0"/>
    <m/>
    <m/>
    <m/>
    <m/>
    <m/>
    <m/>
    <m/>
  </r>
  <r>
    <m/>
    <x v="124"/>
    <n v="2001808801"/>
    <n v="8904223815866"/>
    <n v="2"/>
    <m/>
    <m/>
    <n v="113"/>
    <n v="0.22600000000000001"/>
    <n v="0"/>
    <x v="68"/>
    <m/>
    <m/>
    <m/>
    <x v="54"/>
    <m/>
    <m/>
    <m/>
    <m/>
    <m/>
    <s v="Prepaid"/>
    <n v="1481"/>
    <n v="0"/>
    <m/>
    <m/>
    <m/>
    <m/>
    <m/>
    <m/>
    <m/>
  </r>
  <r>
    <m/>
    <x v="124"/>
    <n v="2001808801"/>
    <n v="8904223815859"/>
    <n v="1"/>
    <m/>
    <m/>
    <n v="165"/>
    <n v="0.16500000000000001"/>
    <n v="0"/>
    <x v="68"/>
    <m/>
    <m/>
    <m/>
    <x v="54"/>
    <m/>
    <m/>
    <m/>
    <m/>
    <m/>
    <s v="Prepaid"/>
    <n v="951"/>
    <n v="0"/>
    <m/>
    <m/>
    <m/>
    <m/>
    <m/>
    <m/>
    <m/>
  </r>
  <r>
    <m/>
    <x v="124"/>
    <n v="2001808801"/>
    <n v="8904223815682"/>
    <n v="1"/>
    <m/>
    <m/>
    <n v="210"/>
    <n v="0.21"/>
    <n v="0"/>
    <x v="68"/>
    <m/>
    <m/>
    <m/>
    <x v="54"/>
    <m/>
    <m/>
    <m/>
    <m/>
    <m/>
    <s v="Prepaid"/>
    <n v="965"/>
    <n v="0"/>
    <m/>
    <m/>
    <m/>
    <m/>
    <m/>
    <m/>
    <m/>
  </r>
  <r>
    <m/>
    <x v="124"/>
    <n v="2001808739"/>
    <n v="8904223816214"/>
    <n v="1"/>
    <m/>
    <m/>
    <n v="120"/>
    <n v="0.12"/>
    <n v="0"/>
    <x v="68"/>
    <m/>
    <m/>
    <m/>
    <x v="54"/>
    <m/>
    <m/>
    <m/>
    <m/>
    <m/>
    <s v="Prepaid"/>
    <n v="402"/>
    <n v="0"/>
    <m/>
    <m/>
    <m/>
    <m/>
    <m/>
    <m/>
    <m/>
  </r>
  <r>
    <m/>
    <x v="124"/>
    <n v="2001808739"/>
    <n v="8904223818874"/>
    <n v="1"/>
    <m/>
    <m/>
    <n v="100"/>
    <n v="0.1"/>
    <n v="0"/>
    <x v="68"/>
    <m/>
    <m/>
    <m/>
    <x v="54"/>
    <m/>
    <m/>
    <m/>
    <m/>
    <m/>
    <s v="Prepaid"/>
    <n v="922"/>
    <n v="0"/>
    <m/>
    <m/>
    <m/>
    <m/>
    <m/>
    <m/>
    <m/>
  </r>
  <r>
    <m/>
    <x v="124"/>
    <n v="2001808679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8679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8679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8675"/>
    <n v="8904223818614"/>
    <n v="1"/>
    <m/>
    <m/>
    <n v="65"/>
    <n v="6.5000000000000002E-2"/>
    <n v="0"/>
    <x v="68"/>
    <m/>
    <m/>
    <m/>
    <x v="54"/>
    <m/>
    <m/>
    <m/>
    <m/>
    <m/>
    <s v="COD"/>
    <n v="302"/>
    <n v="15.1"/>
    <m/>
    <m/>
    <m/>
    <m/>
    <m/>
    <m/>
    <m/>
  </r>
  <r>
    <m/>
    <x v="124"/>
    <n v="2001808675"/>
    <n v="8904223815866"/>
    <n v="1"/>
    <m/>
    <m/>
    <n v="113"/>
    <n v="0.113"/>
    <n v="0"/>
    <x v="68"/>
    <m/>
    <m/>
    <m/>
    <x v="54"/>
    <m/>
    <m/>
    <m/>
    <m/>
    <m/>
    <s v="COD"/>
    <n v="741"/>
    <n v="37.049999999999997"/>
    <m/>
    <m/>
    <m/>
    <m/>
    <m/>
    <m/>
    <m/>
  </r>
  <r>
    <m/>
    <x v="124"/>
    <n v="2001808675"/>
    <n v="8904223815859"/>
    <n v="1"/>
    <m/>
    <m/>
    <n v="165"/>
    <n v="0.16500000000000001"/>
    <n v="0"/>
    <x v="68"/>
    <m/>
    <m/>
    <m/>
    <x v="54"/>
    <m/>
    <m/>
    <m/>
    <m/>
    <m/>
    <s v="COD"/>
    <n v="951"/>
    <n v="47.55"/>
    <m/>
    <m/>
    <m/>
    <m/>
    <m/>
    <m/>
    <m/>
  </r>
  <r>
    <m/>
    <x v="124"/>
    <n v="2001808675"/>
    <n v="8904223817334"/>
    <n v="1"/>
    <m/>
    <m/>
    <n v="170"/>
    <n v="0.17"/>
    <n v="0"/>
    <x v="68"/>
    <m/>
    <m/>
    <m/>
    <x v="54"/>
    <m/>
    <m/>
    <m/>
    <m/>
    <m/>
    <s v="COD"/>
    <n v="566"/>
    <n v="28.3"/>
    <m/>
    <m/>
    <m/>
    <m/>
    <m/>
    <m/>
    <m/>
  </r>
  <r>
    <m/>
    <x v="124"/>
    <n v="2001808675"/>
    <s v="GIFTBOX202001"/>
    <n v="1"/>
    <m/>
    <m/>
    <n v="500"/>
    <n v="0.5"/>
    <n v="0"/>
    <x v="68"/>
    <m/>
    <m/>
    <m/>
    <x v="54"/>
    <m/>
    <m/>
    <m/>
    <m/>
    <m/>
    <s v="COD"/>
    <n v="350"/>
    <n v="17.5"/>
    <m/>
    <m/>
    <m/>
    <m/>
    <m/>
    <m/>
    <m/>
  </r>
  <r>
    <m/>
    <x v="124"/>
    <n v="2001808675"/>
    <n v="8904223819369"/>
    <n v="1"/>
    <m/>
    <m/>
    <n v="170"/>
    <n v="0.17"/>
    <n v="0"/>
    <x v="68"/>
    <m/>
    <m/>
    <m/>
    <x v="54"/>
    <m/>
    <m/>
    <m/>
    <m/>
    <m/>
    <s v="COD"/>
    <n v="635"/>
    <n v="31.75"/>
    <m/>
    <m/>
    <m/>
    <m/>
    <m/>
    <m/>
    <m/>
  </r>
  <r>
    <m/>
    <x v="124"/>
    <n v="2001808585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8585"/>
    <n v="8904223818942"/>
    <n v="1"/>
    <m/>
    <m/>
    <n v="133"/>
    <n v="0.13300000000000001"/>
    <n v="0"/>
    <x v="68"/>
    <m/>
    <m/>
    <m/>
    <x v="54"/>
    <m/>
    <m/>
    <m/>
    <m/>
    <m/>
    <s v="COD"/>
    <n v="286"/>
    <n v="15"/>
    <m/>
    <m/>
    <m/>
    <m/>
    <m/>
    <m/>
    <m/>
  </r>
  <r>
    <m/>
    <x v="124"/>
    <n v="2001808585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08542"/>
    <n v="8904223819468"/>
    <n v="2"/>
    <m/>
    <m/>
    <n v="240"/>
    <n v="0.48"/>
    <n v="0"/>
    <x v="68"/>
    <m/>
    <m/>
    <m/>
    <x v="54"/>
    <m/>
    <m/>
    <m/>
    <m/>
    <m/>
    <s v="COD"/>
    <n v="1205"/>
    <n v="120.5"/>
    <m/>
    <m/>
    <m/>
    <m/>
    <m/>
    <m/>
    <m/>
  </r>
  <r>
    <m/>
    <x v="124"/>
    <n v="2001808542"/>
    <n v="8904223818706"/>
    <n v="2"/>
    <m/>
    <m/>
    <n v="127"/>
    <n v="0.254"/>
    <n v="0"/>
    <x v="68"/>
    <m/>
    <m/>
    <m/>
    <x v="54"/>
    <m/>
    <m/>
    <m/>
    <m/>
    <m/>
    <s v="COD"/>
    <n v="466"/>
    <n v="46.6"/>
    <m/>
    <m/>
    <m/>
    <m/>
    <m/>
    <m/>
    <m/>
  </r>
  <r>
    <m/>
    <x v="124"/>
    <n v="2001808507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8507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8507"/>
    <n v="8904223819468"/>
    <n v="1"/>
    <m/>
    <m/>
    <n v="240"/>
    <n v="0.24"/>
    <n v="0"/>
    <x v="68"/>
    <m/>
    <m/>
    <m/>
    <x v="54"/>
    <m/>
    <m/>
    <m/>
    <m/>
    <m/>
    <s v="Prepaid"/>
    <n v="603"/>
    <n v="0"/>
    <m/>
    <m/>
    <m/>
    <m/>
    <m/>
    <m/>
    <m/>
  </r>
  <r>
    <m/>
    <x v="124"/>
    <n v="2001808475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8475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8475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8295"/>
    <n v="8904223819161"/>
    <n v="1"/>
    <m/>
    <m/>
    <n v="115"/>
    <n v="0.115"/>
    <n v="0"/>
    <x v="68"/>
    <m/>
    <m/>
    <m/>
    <x v="54"/>
    <m/>
    <m/>
    <m/>
    <m/>
    <m/>
    <s v="COD"/>
    <n v="810"/>
    <n v="40.5"/>
    <m/>
    <m/>
    <m/>
    <m/>
    <m/>
    <m/>
    <m/>
  </r>
  <r>
    <m/>
    <x v="124"/>
    <n v="2001808295"/>
    <n v="8904223819260"/>
    <n v="1"/>
    <m/>
    <m/>
    <n v="130"/>
    <n v="0.13"/>
    <n v="0"/>
    <x v="68"/>
    <m/>
    <m/>
    <m/>
    <x v="54"/>
    <m/>
    <m/>
    <m/>
    <m/>
    <m/>
    <s v="COD"/>
    <n v="676"/>
    <n v="33.799999999999997"/>
    <m/>
    <m/>
    <m/>
    <m/>
    <m/>
    <m/>
    <m/>
  </r>
  <r>
    <m/>
    <x v="124"/>
    <n v="2001808286"/>
    <n v="8904223818683"/>
    <n v="1"/>
    <m/>
    <m/>
    <n v="121"/>
    <n v="0.121"/>
    <n v="0"/>
    <x v="68"/>
    <m/>
    <m/>
    <m/>
    <x v="54"/>
    <m/>
    <m/>
    <m/>
    <m/>
    <m/>
    <s v="Prepaid"/>
    <n v="999"/>
    <n v="0"/>
    <m/>
    <m/>
    <m/>
    <m/>
    <m/>
    <m/>
    <m/>
  </r>
  <r>
    <m/>
    <x v="124"/>
    <n v="2001808286"/>
    <n v="8904223819468"/>
    <n v="1"/>
    <m/>
    <m/>
    <n v="240"/>
    <n v="0.24"/>
    <n v="0"/>
    <x v="68"/>
    <m/>
    <m/>
    <m/>
    <x v="54"/>
    <m/>
    <m/>
    <m/>
    <m/>
    <m/>
    <s v="Prepaid"/>
    <n v="603"/>
    <n v="0"/>
    <m/>
    <m/>
    <m/>
    <m/>
    <m/>
    <m/>
    <m/>
  </r>
  <r>
    <m/>
    <x v="124"/>
    <n v="2001808286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8207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8207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08207"/>
    <n v="8904223819468"/>
    <n v="1"/>
    <m/>
    <m/>
    <n v="240"/>
    <n v="0.24"/>
    <n v="0"/>
    <x v="68"/>
    <m/>
    <m/>
    <m/>
    <x v="54"/>
    <m/>
    <m/>
    <m/>
    <m/>
    <m/>
    <s v="COD"/>
    <n v="603"/>
    <n v="30.15"/>
    <m/>
    <m/>
    <m/>
    <m/>
    <m/>
    <m/>
    <m/>
  </r>
  <r>
    <m/>
    <x v="124"/>
    <n v="2001808118"/>
    <n v="8904223815859"/>
    <n v="1"/>
    <m/>
    <m/>
    <n v="165"/>
    <n v="0.16500000000000001"/>
    <n v="0"/>
    <x v="68"/>
    <m/>
    <m/>
    <m/>
    <x v="54"/>
    <m/>
    <m/>
    <m/>
    <m/>
    <m/>
    <s v="Prepaid"/>
    <n v="951"/>
    <n v="0"/>
    <m/>
    <m/>
    <m/>
    <m/>
    <m/>
    <m/>
    <m/>
  </r>
  <r>
    <m/>
    <x v="124"/>
    <n v="2001808118"/>
    <n v="8904223817273"/>
    <n v="1"/>
    <m/>
    <m/>
    <n v="65"/>
    <n v="6.5000000000000002E-2"/>
    <n v="0"/>
    <x v="68"/>
    <m/>
    <m/>
    <m/>
    <x v="54"/>
    <m/>
    <m/>
    <m/>
    <m/>
    <m/>
    <s v="Prepaid"/>
    <n v="403"/>
    <n v="0"/>
    <m/>
    <m/>
    <m/>
    <m/>
    <m/>
    <m/>
    <m/>
  </r>
  <r>
    <m/>
    <x v="124"/>
    <n v="2001808118"/>
    <n v="8904223818751"/>
    <n v="1"/>
    <m/>
    <m/>
    <n v="113"/>
    <n v="0.113"/>
    <n v="0"/>
    <x v="68"/>
    <m/>
    <m/>
    <m/>
    <x v="54"/>
    <m/>
    <m/>
    <m/>
    <m/>
    <m/>
    <s v="Prepaid"/>
    <n v="948"/>
    <n v="0"/>
    <m/>
    <m/>
    <m/>
    <m/>
    <m/>
    <m/>
    <m/>
  </r>
  <r>
    <m/>
    <x v="124"/>
    <n v="2001808102"/>
    <n v="8904223819291"/>
    <n v="2"/>
    <m/>
    <m/>
    <n v="112"/>
    <n v="0.224"/>
    <n v="0"/>
    <x v="68"/>
    <m/>
    <m/>
    <m/>
    <x v="54"/>
    <m/>
    <m/>
    <m/>
    <m/>
    <m/>
    <s v="Prepaid"/>
    <n v="1954"/>
    <n v="0"/>
    <m/>
    <m/>
    <m/>
    <m/>
    <m/>
    <m/>
    <m/>
  </r>
  <r>
    <m/>
    <x v="124"/>
    <n v="2001808102"/>
    <n v="8904223819031"/>
    <n v="2"/>
    <m/>
    <m/>
    <n v="112"/>
    <n v="0.224"/>
    <n v="0"/>
    <x v="68"/>
    <m/>
    <m/>
    <m/>
    <x v="54"/>
    <m/>
    <m/>
    <m/>
    <m/>
    <m/>
    <s v="Prepaid"/>
    <n v="1031"/>
    <n v="0"/>
    <m/>
    <m/>
    <m/>
    <m/>
    <m/>
    <m/>
    <m/>
  </r>
  <r>
    <m/>
    <x v="124"/>
    <n v="2001808102"/>
    <n v="8904223819024"/>
    <n v="2"/>
    <m/>
    <m/>
    <n v="112"/>
    <n v="0.224"/>
    <n v="0"/>
    <x v="68"/>
    <m/>
    <m/>
    <m/>
    <x v="54"/>
    <m/>
    <m/>
    <m/>
    <m/>
    <m/>
    <s v="Prepaid"/>
    <n v="1818"/>
    <n v="0"/>
    <m/>
    <m/>
    <m/>
    <m/>
    <m/>
    <m/>
    <m/>
  </r>
  <r>
    <m/>
    <x v="124"/>
    <n v="2001808102"/>
    <n v="8904223819161"/>
    <n v="1"/>
    <m/>
    <m/>
    <n v="115"/>
    <n v="0.115"/>
    <n v="0"/>
    <x v="68"/>
    <m/>
    <m/>
    <m/>
    <x v="54"/>
    <m/>
    <m/>
    <m/>
    <m/>
    <m/>
    <s v="Prepaid"/>
    <n v="810"/>
    <n v="0"/>
    <m/>
    <m/>
    <m/>
    <m/>
    <m/>
    <m/>
    <m/>
  </r>
  <r>
    <m/>
    <x v="124"/>
    <n v="2001808102"/>
    <n v="8904223819260"/>
    <n v="1"/>
    <m/>
    <m/>
    <n v="130"/>
    <n v="0.13"/>
    <n v="0"/>
    <x v="68"/>
    <m/>
    <m/>
    <m/>
    <x v="54"/>
    <m/>
    <m/>
    <m/>
    <m/>
    <m/>
    <s v="Prepaid"/>
    <n v="676"/>
    <n v="0"/>
    <m/>
    <m/>
    <m/>
    <m/>
    <m/>
    <m/>
    <m/>
  </r>
  <r>
    <m/>
    <x v="124"/>
    <n v="2001808102"/>
    <n v="8904223819468"/>
    <n v="1"/>
    <m/>
    <m/>
    <n v="240"/>
    <n v="0.24"/>
    <n v="0"/>
    <x v="68"/>
    <m/>
    <m/>
    <m/>
    <x v="54"/>
    <m/>
    <m/>
    <m/>
    <m/>
    <m/>
    <s v="Prepaid"/>
    <n v="603"/>
    <n v="0"/>
    <m/>
    <m/>
    <m/>
    <m/>
    <m/>
    <m/>
    <m/>
  </r>
  <r>
    <m/>
    <x v="124"/>
    <n v="2001807981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7981"/>
    <n v="8904223818942"/>
    <n v="1"/>
    <m/>
    <m/>
    <n v="133"/>
    <n v="0.13300000000000001"/>
    <n v="0"/>
    <x v="68"/>
    <m/>
    <m/>
    <m/>
    <x v="54"/>
    <m/>
    <m/>
    <m/>
    <m/>
    <m/>
    <s v="COD"/>
    <n v="286"/>
    <n v="15"/>
    <m/>
    <m/>
    <m/>
    <m/>
    <m/>
    <m/>
    <m/>
  </r>
  <r>
    <m/>
    <x v="124"/>
    <n v="2001807981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07976"/>
    <n v="8904223819468"/>
    <n v="1"/>
    <m/>
    <m/>
    <n v="240"/>
    <n v="0.24"/>
    <n v="0"/>
    <x v="68"/>
    <m/>
    <m/>
    <m/>
    <x v="54"/>
    <m/>
    <m/>
    <m/>
    <m/>
    <m/>
    <s v="Prepaid"/>
    <n v="603"/>
    <n v="0"/>
    <m/>
    <m/>
    <m/>
    <m/>
    <m/>
    <m/>
    <m/>
  </r>
  <r>
    <m/>
    <x v="124"/>
    <n v="2001807976"/>
    <n v="8904223818669"/>
    <n v="1"/>
    <m/>
    <m/>
    <n v="240"/>
    <n v="0.24"/>
    <n v="0"/>
    <x v="68"/>
    <m/>
    <m/>
    <m/>
    <x v="54"/>
    <m/>
    <m/>
    <m/>
    <m/>
    <m/>
    <s v="Prepaid"/>
    <n v="301"/>
    <n v="0"/>
    <m/>
    <m/>
    <m/>
    <m/>
    <m/>
    <m/>
    <m/>
  </r>
  <r>
    <m/>
    <x v="124"/>
    <n v="2001807976"/>
    <n v="8904223818683"/>
    <n v="1"/>
    <m/>
    <m/>
    <n v="121"/>
    <n v="0.121"/>
    <n v="0"/>
    <x v="68"/>
    <m/>
    <m/>
    <m/>
    <x v="54"/>
    <m/>
    <m/>
    <m/>
    <m/>
    <m/>
    <s v="Prepaid"/>
    <n v="999"/>
    <n v="0"/>
    <m/>
    <m/>
    <m/>
    <m/>
    <m/>
    <m/>
    <m/>
  </r>
  <r>
    <m/>
    <x v="124"/>
    <n v="2001807976"/>
    <n v="8904223818713"/>
    <n v="1"/>
    <m/>
    <m/>
    <n v="120"/>
    <n v="0.12"/>
    <n v="0"/>
    <x v="68"/>
    <m/>
    <m/>
    <m/>
    <x v="54"/>
    <m/>
    <m/>
    <m/>
    <m/>
    <m/>
    <s v="Prepaid"/>
    <n v="195"/>
    <n v="0"/>
    <m/>
    <m/>
    <m/>
    <m/>
    <m/>
    <m/>
    <m/>
  </r>
  <r>
    <m/>
    <x v="124"/>
    <n v="2001807970"/>
    <n v="8904223819321"/>
    <n v="1"/>
    <m/>
    <m/>
    <n v="600"/>
    <n v="0.6"/>
    <n v="0"/>
    <x v="68"/>
    <m/>
    <m/>
    <m/>
    <x v="54"/>
    <m/>
    <m/>
    <m/>
    <m/>
    <m/>
    <s v="Prepaid"/>
    <n v="777"/>
    <n v="0"/>
    <m/>
    <m/>
    <m/>
    <m/>
    <m/>
    <m/>
    <m/>
  </r>
  <r>
    <m/>
    <x v="124"/>
    <n v="2001807970"/>
    <n v="8904223818430"/>
    <n v="1"/>
    <m/>
    <m/>
    <n v="165"/>
    <n v="0.16500000000000001"/>
    <n v="0"/>
    <x v="68"/>
    <m/>
    <m/>
    <m/>
    <x v="54"/>
    <m/>
    <m/>
    <m/>
    <m/>
    <m/>
    <s v="Prepaid"/>
    <n v="470"/>
    <n v="0"/>
    <m/>
    <m/>
    <m/>
    <m/>
    <m/>
    <m/>
    <m/>
  </r>
  <r>
    <m/>
    <x v="124"/>
    <n v="2001807960"/>
    <n v="8904223818669"/>
    <n v="1"/>
    <m/>
    <m/>
    <n v="240"/>
    <n v="0.24"/>
    <n v="0"/>
    <x v="68"/>
    <m/>
    <m/>
    <m/>
    <x v="54"/>
    <m/>
    <m/>
    <m/>
    <m/>
    <m/>
    <s v="Prepaid"/>
    <n v="301"/>
    <n v="0"/>
    <m/>
    <m/>
    <m/>
    <m/>
    <m/>
    <m/>
    <m/>
  </r>
  <r>
    <m/>
    <x v="124"/>
    <n v="2001807960"/>
    <n v="8904223819147"/>
    <n v="1"/>
    <m/>
    <m/>
    <n v="240"/>
    <n v="0.24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7960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7960"/>
    <n v="8904223819505"/>
    <n v="1"/>
    <m/>
    <m/>
    <n v="210"/>
    <n v="0.21"/>
    <n v="0"/>
    <x v="68"/>
    <m/>
    <m/>
    <m/>
    <x v="54"/>
    <m/>
    <m/>
    <m/>
    <m/>
    <m/>
    <s v="Prepaid"/>
    <n v="350"/>
    <n v="0"/>
    <m/>
    <m/>
    <m/>
    <m/>
    <m/>
    <m/>
    <m/>
  </r>
  <r>
    <m/>
    <x v="124"/>
    <n v="2001807956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7956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7956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7956"/>
    <n v="8904223819246"/>
    <n v="2"/>
    <m/>
    <m/>
    <n v="290"/>
    <n v="0.57999999999999996"/>
    <n v="0"/>
    <x v="68"/>
    <m/>
    <m/>
    <m/>
    <x v="54"/>
    <m/>
    <m/>
    <m/>
    <m/>
    <m/>
    <s v="Prepaid"/>
    <n v="444"/>
    <n v="0"/>
    <m/>
    <m/>
    <m/>
    <m/>
    <m/>
    <m/>
    <m/>
  </r>
  <r>
    <m/>
    <x v="124"/>
    <n v="2001807931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7931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07931"/>
    <n v="8904223819468"/>
    <n v="1"/>
    <m/>
    <m/>
    <n v="240"/>
    <n v="0.24"/>
    <n v="0"/>
    <x v="68"/>
    <m/>
    <m/>
    <m/>
    <x v="54"/>
    <m/>
    <m/>
    <m/>
    <m/>
    <m/>
    <s v="COD"/>
    <n v="603"/>
    <n v="30.15"/>
    <m/>
    <m/>
    <m/>
    <m/>
    <m/>
    <m/>
    <m/>
  </r>
  <r>
    <m/>
    <x v="124"/>
    <n v="2001807930"/>
    <n v="8904223819468"/>
    <n v="1"/>
    <m/>
    <m/>
    <n v="240"/>
    <n v="0.24"/>
    <n v="0"/>
    <x v="68"/>
    <m/>
    <m/>
    <m/>
    <x v="54"/>
    <m/>
    <m/>
    <m/>
    <m/>
    <m/>
    <s v="Prepaid"/>
    <n v="603"/>
    <n v="0"/>
    <m/>
    <m/>
    <m/>
    <m/>
    <m/>
    <m/>
    <m/>
  </r>
  <r>
    <m/>
    <x v="124"/>
    <n v="2001807852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7852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7852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7814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7814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7814"/>
    <n v="8904223819468"/>
    <n v="1"/>
    <m/>
    <m/>
    <n v="240"/>
    <n v="0.24"/>
    <n v="0"/>
    <x v="68"/>
    <m/>
    <m/>
    <m/>
    <x v="54"/>
    <m/>
    <m/>
    <m/>
    <m/>
    <m/>
    <s v="Prepaid"/>
    <n v="603"/>
    <n v="0"/>
    <m/>
    <m/>
    <m/>
    <m/>
    <m/>
    <m/>
    <m/>
  </r>
  <r>
    <m/>
    <x v="124"/>
    <n v="2001807785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7785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7785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7613"/>
    <n v="8904223819147"/>
    <n v="1"/>
    <m/>
    <m/>
    <n v="240"/>
    <n v="0.24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7613"/>
    <n v="8904223819468"/>
    <n v="1"/>
    <m/>
    <m/>
    <n v="240"/>
    <n v="0.24"/>
    <n v="0"/>
    <x v="68"/>
    <m/>
    <m/>
    <m/>
    <x v="54"/>
    <m/>
    <m/>
    <m/>
    <m/>
    <m/>
    <s v="COD"/>
    <n v="603"/>
    <n v="30.15"/>
    <m/>
    <m/>
    <m/>
    <m/>
    <m/>
    <m/>
    <m/>
  </r>
  <r>
    <m/>
    <x v="124"/>
    <n v="2001807613"/>
    <n v="8904223819277"/>
    <n v="1"/>
    <m/>
    <m/>
    <n v="350"/>
    <n v="0.35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7415"/>
    <n v="8904223818850"/>
    <n v="2"/>
    <m/>
    <m/>
    <n v="240"/>
    <n v="0.48"/>
    <n v="0"/>
    <x v="68"/>
    <m/>
    <m/>
    <m/>
    <x v="54"/>
    <m/>
    <m/>
    <m/>
    <m/>
    <m/>
    <s v="Prepaid"/>
    <n v="1125"/>
    <n v="0"/>
    <m/>
    <m/>
    <m/>
    <m/>
    <m/>
    <m/>
    <m/>
  </r>
  <r>
    <m/>
    <x v="124"/>
    <n v="2001807415"/>
    <n v="8904223818713"/>
    <n v="1"/>
    <m/>
    <m/>
    <n v="120"/>
    <n v="0.12"/>
    <n v="0"/>
    <x v="68"/>
    <m/>
    <m/>
    <m/>
    <x v="54"/>
    <m/>
    <m/>
    <m/>
    <m/>
    <m/>
    <s v="Prepaid"/>
    <n v="195"/>
    <n v="0"/>
    <m/>
    <m/>
    <m/>
    <m/>
    <m/>
    <m/>
    <m/>
  </r>
  <r>
    <m/>
    <x v="124"/>
    <n v="2001807415"/>
    <n v="8904223819024"/>
    <n v="4"/>
    <m/>
    <m/>
    <n v="112"/>
    <n v="0.44800000000000001"/>
    <n v="0"/>
    <x v="68"/>
    <m/>
    <m/>
    <m/>
    <x v="54"/>
    <m/>
    <m/>
    <m/>
    <m/>
    <m/>
    <s v="Prepaid"/>
    <n v="3636"/>
    <n v="0"/>
    <m/>
    <m/>
    <m/>
    <m/>
    <m/>
    <m/>
    <m/>
  </r>
  <r>
    <m/>
    <x v="124"/>
    <n v="2001807362"/>
    <n v="8904223819031"/>
    <n v="6"/>
    <m/>
    <m/>
    <n v="112"/>
    <n v="0.67200000000000004"/>
    <n v="0"/>
    <x v="68"/>
    <m/>
    <m/>
    <m/>
    <x v="54"/>
    <m/>
    <m/>
    <m/>
    <m/>
    <m/>
    <s v="Prepaid"/>
    <n v="3091"/>
    <n v="0"/>
    <m/>
    <m/>
    <m/>
    <m/>
    <m/>
    <m/>
    <m/>
  </r>
  <r>
    <m/>
    <x v="124"/>
    <n v="2001807362"/>
    <n v="8904223819024"/>
    <n v="6"/>
    <m/>
    <m/>
    <n v="112"/>
    <n v="0.67200000000000004"/>
    <n v="0"/>
    <x v="68"/>
    <m/>
    <m/>
    <m/>
    <x v="54"/>
    <m/>
    <m/>
    <m/>
    <m/>
    <m/>
    <s v="Prepaid"/>
    <n v="5454"/>
    <n v="0"/>
    <m/>
    <m/>
    <m/>
    <m/>
    <m/>
    <m/>
    <m/>
  </r>
  <r>
    <m/>
    <x v="124"/>
    <n v="2001807362"/>
    <n v="8904223819291"/>
    <n v="2"/>
    <m/>
    <m/>
    <n v="112"/>
    <n v="0.224"/>
    <n v="0"/>
    <x v="68"/>
    <m/>
    <m/>
    <m/>
    <x v="54"/>
    <m/>
    <m/>
    <m/>
    <m/>
    <m/>
    <s v="Prepaid"/>
    <n v="1954"/>
    <n v="0"/>
    <m/>
    <m/>
    <m/>
    <m/>
    <m/>
    <m/>
    <m/>
  </r>
  <r>
    <m/>
    <x v="124"/>
    <n v="2001807362"/>
    <n v="8904223819031"/>
    <n v="2"/>
    <m/>
    <m/>
    <n v="112"/>
    <n v="0.224"/>
    <n v="0"/>
    <x v="68"/>
    <m/>
    <m/>
    <m/>
    <x v="54"/>
    <m/>
    <m/>
    <m/>
    <m/>
    <m/>
    <s v="Prepaid"/>
    <n v="1031"/>
    <n v="0"/>
    <m/>
    <m/>
    <m/>
    <m/>
    <m/>
    <m/>
    <m/>
  </r>
  <r>
    <m/>
    <x v="124"/>
    <n v="2001807362"/>
    <n v="8904223819024"/>
    <n v="2"/>
    <m/>
    <m/>
    <n v="112"/>
    <n v="0.224"/>
    <n v="0"/>
    <x v="68"/>
    <m/>
    <m/>
    <m/>
    <x v="54"/>
    <m/>
    <m/>
    <m/>
    <m/>
    <m/>
    <s v="Prepaid"/>
    <n v="1818"/>
    <n v="0"/>
    <m/>
    <m/>
    <m/>
    <m/>
    <m/>
    <m/>
    <m/>
  </r>
  <r>
    <m/>
    <x v="124"/>
    <n v="2001807329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7329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7329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7328"/>
    <n v="8904223818997"/>
    <n v="1"/>
    <m/>
    <m/>
    <n v="490"/>
    <n v="0.49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7290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7290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7290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7241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7241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7241"/>
    <n v="8904223819468"/>
    <n v="1"/>
    <m/>
    <m/>
    <n v="240"/>
    <n v="0.24"/>
    <n v="0"/>
    <x v="68"/>
    <m/>
    <m/>
    <m/>
    <x v="54"/>
    <m/>
    <m/>
    <m/>
    <m/>
    <m/>
    <s v="Prepaid"/>
    <n v="603"/>
    <n v="0"/>
    <m/>
    <m/>
    <m/>
    <m/>
    <m/>
    <m/>
    <m/>
  </r>
  <r>
    <m/>
    <x v="124"/>
    <n v="2001807186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7186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7186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7084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7084"/>
    <n v="8904223818942"/>
    <n v="1"/>
    <m/>
    <m/>
    <n v="133"/>
    <n v="0.13300000000000001"/>
    <n v="0"/>
    <x v="68"/>
    <m/>
    <m/>
    <m/>
    <x v="54"/>
    <m/>
    <m/>
    <m/>
    <m/>
    <m/>
    <s v="COD"/>
    <n v="286"/>
    <n v="15"/>
    <m/>
    <m/>
    <m/>
    <m/>
    <m/>
    <m/>
    <m/>
  </r>
  <r>
    <m/>
    <x v="124"/>
    <n v="2001807084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07058"/>
    <n v="8904223819239"/>
    <n v="1"/>
    <m/>
    <m/>
    <n v="290"/>
    <n v="0.28999999999999998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7058"/>
    <n v="8904223819246"/>
    <n v="1"/>
    <m/>
    <m/>
    <n v="290"/>
    <n v="0.28999999999999998"/>
    <n v="0"/>
    <x v="68"/>
    <m/>
    <m/>
    <m/>
    <x v="54"/>
    <m/>
    <m/>
    <m/>
    <m/>
    <m/>
    <s v="Prepaid"/>
    <n v="222"/>
    <n v="0"/>
    <m/>
    <m/>
    <m/>
    <m/>
    <m/>
    <m/>
    <m/>
  </r>
  <r>
    <m/>
    <x v="124"/>
    <n v="2001807058"/>
    <n v="8904223819253"/>
    <n v="1"/>
    <m/>
    <m/>
    <n v="290"/>
    <n v="0.28999999999999998"/>
    <n v="0"/>
    <x v="68"/>
    <m/>
    <m/>
    <m/>
    <x v="54"/>
    <m/>
    <m/>
    <m/>
    <m/>
    <m/>
    <s v="Prepaid"/>
    <n v="668"/>
    <n v="0"/>
    <m/>
    <m/>
    <m/>
    <m/>
    <m/>
    <m/>
    <m/>
  </r>
  <r>
    <m/>
    <x v="124"/>
    <n v="2001807058"/>
    <n v="8904223818713"/>
    <n v="1"/>
    <m/>
    <m/>
    <n v="120"/>
    <n v="0.12"/>
    <n v="0"/>
    <x v="68"/>
    <m/>
    <m/>
    <m/>
    <x v="54"/>
    <m/>
    <m/>
    <m/>
    <m/>
    <m/>
    <s v="Prepaid"/>
    <n v="195"/>
    <n v="0"/>
    <m/>
    <m/>
    <m/>
    <m/>
    <m/>
    <m/>
    <m/>
  </r>
  <r>
    <m/>
    <x v="124"/>
    <n v="2001807058"/>
    <n v="8904223817273"/>
    <n v="1"/>
    <m/>
    <m/>
    <n v="65"/>
    <n v="6.5000000000000002E-2"/>
    <n v="0"/>
    <x v="68"/>
    <m/>
    <m/>
    <m/>
    <x v="54"/>
    <m/>
    <m/>
    <m/>
    <m/>
    <m/>
    <s v="Prepaid"/>
    <n v="403"/>
    <n v="0"/>
    <m/>
    <m/>
    <m/>
    <m/>
    <m/>
    <m/>
    <m/>
  </r>
  <r>
    <m/>
    <x v="124"/>
    <n v="2001807058"/>
    <n v="8904223818751"/>
    <n v="1"/>
    <m/>
    <m/>
    <n v="113"/>
    <n v="0.113"/>
    <n v="0"/>
    <x v="68"/>
    <m/>
    <m/>
    <m/>
    <x v="54"/>
    <m/>
    <m/>
    <m/>
    <m/>
    <m/>
    <s v="Prepaid"/>
    <n v="948"/>
    <n v="0"/>
    <m/>
    <m/>
    <m/>
    <m/>
    <m/>
    <m/>
    <m/>
  </r>
  <r>
    <m/>
    <x v="124"/>
    <n v="2001807036"/>
    <n v="8904223819291"/>
    <n v="4"/>
    <m/>
    <m/>
    <n v="112"/>
    <n v="0.44800000000000001"/>
    <n v="0"/>
    <x v="68"/>
    <m/>
    <m/>
    <m/>
    <x v="54"/>
    <m/>
    <m/>
    <m/>
    <m/>
    <m/>
    <s v="COD"/>
    <n v="3907"/>
    <n v="781.4"/>
    <m/>
    <m/>
    <m/>
    <m/>
    <m/>
    <m/>
    <m/>
  </r>
  <r>
    <m/>
    <x v="124"/>
    <n v="2001807036"/>
    <n v="8904223819031"/>
    <n v="4"/>
    <m/>
    <m/>
    <n v="112"/>
    <n v="0.44800000000000001"/>
    <n v="0"/>
    <x v="68"/>
    <m/>
    <m/>
    <m/>
    <x v="54"/>
    <m/>
    <m/>
    <m/>
    <m/>
    <m/>
    <s v="COD"/>
    <n v="2061"/>
    <n v="412.2"/>
    <m/>
    <m/>
    <m/>
    <m/>
    <m/>
    <m/>
    <m/>
  </r>
  <r>
    <m/>
    <x v="124"/>
    <n v="2001807036"/>
    <n v="8904223819024"/>
    <n v="4"/>
    <m/>
    <m/>
    <n v="112"/>
    <n v="0.44800000000000001"/>
    <n v="0"/>
    <x v="68"/>
    <m/>
    <m/>
    <m/>
    <x v="54"/>
    <m/>
    <m/>
    <m/>
    <m/>
    <m/>
    <s v="COD"/>
    <n v="3636"/>
    <n v="727.2"/>
    <m/>
    <m/>
    <m/>
    <m/>
    <m/>
    <m/>
    <m/>
  </r>
  <r>
    <m/>
    <x v="124"/>
    <n v="2001807036"/>
    <n v="8904223819017"/>
    <n v="1"/>
    <m/>
    <m/>
    <n v="115"/>
    <n v="0.115"/>
    <n v="0"/>
    <x v="68"/>
    <m/>
    <m/>
    <m/>
    <x v="54"/>
    <m/>
    <m/>
    <m/>
    <m/>
    <m/>
    <s v="COD"/>
    <n v="602"/>
    <n v="30.1"/>
    <m/>
    <m/>
    <m/>
    <m/>
    <m/>
    <m/>
    <m/>
  </r>
  <r>
    <m/>
    <x v="124"/>
    <n v="2001807012"/>
    <n v="8904223819468"/>
    <n v="1"/>
    <m/>
    <m/>
    <n v="240"/>
    <n v="0.24"/>
    <n v="0"/>
    <x v="68"/>
    <m/>
    <m/>
    <m/>
    <x v="54"/>
    <m/>
    <m/>
    <m/>
    <m/>
    <m/>
    <s v="Prepaid"/>
    <n v="603"/>
    <n v="0"/>
    <m/>
    <m/>
    <m/>
    <m/>
    <m/>
    <m/>
    <m/>
  </r>
  <r>
    <m/>
    <x v="124"/>
    <n v="2001807004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7004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7004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6968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6968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6968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6885"/>
    <n v="8904223819499"/>
    <n v="2"/>
    <m/>
    <m/>
    <n v="210"/>
    <n v="0.42"/>
    <n v="0"/>
    <x v="68"/>
    <m/>
    <m/>
    <m/>
    <x v="54"/>
    <m/>
    <m/>
    <m/>
    <m/>
    <m/>
    <s v="COD"/>
    <n v="1920"/>
    <n v="192"/>
    <m/>
    <m/>
    <m/>
    <m/>
    <m/>
    <m/>
    <m/>
  </r>
  <r>
    <m/>
    <x v="124"/>
    <n v="2001806885"/>
    <n v="8904223819499"/>
    <n v="2"/>
    <m/>
    <m/>
    <n v="210"/>
    <n v="0.42"/>
    <n v="0"/>
    <x v="68"/>
    <m/>
    <m/>
    <m/>
    <x v="54"/>
    <m/>
    <m/>
    <m/>
    <m/>
    <m/>
    <s v="COD"/>
    <n v="1920"/>
    <n v="192"/>
    <m/>
    <m/>
    <m/>
    <m/>
    <m/>
    <m/>
    <m/>
  </r>
  <r>
    <m/>
    <x v="124"/>
    <n v="2001806828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6828"/>
    <n v="8904223818942"/>
    <n v="1"/>
    <m/>
    <m/>
    <n v="133"/>
    <n v="0.13300000000000001"/>
    <n v="0"/>
    <x v="68"/>
    <m/>
    <m/>
    <m/>
    <x v="54"/>
    <m/>
    <m/>
    <m/>
    <m/>
    <m/>
    <s v="COD"/>
    <n v="286"/>
    <n v="15"/>
    <m/>
    <m/>
    <m/>
    <m/>
    <m/>
    <m/>
    <m/>
  </r>
  <r>
    <m/>
    <x v="124"/>
    <n v="2001806828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06823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6801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6801"/>
    <n v="8904223818683"/>
    <n v="1"/>
    <m/>
    <m/>
    <n v="121"/>
    <n v="0.121"/>
    <n v="0"/>
    <x v="68"/>
    <m/>
    <m/>
    <m/>
    <x v="54"/>
    <m/>
    <m/>
    <m/>
    <m/>
    <m/>
    <s v="Prepaid"/>
    <n v="999"/>
    <n v="0"/>
    <m/>
    <m/>
    <m/>
    <m/>
    <m/>
    <m/>
    <m/>
  </r>
  <r>
    <m/>
    <x v="124"/>
    <n v="2001806776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6776"/>
    <n v="8904223818638"/>
    <n v="2"/>
    <m/>
    <m/>
    <n v="137"/>
    <n v="0.27400000000000002"/>
    <n v="0"/>
    <x v="68"/>
    <m/>
    <m/>
    <m/>
    <x v="54"/>
    <m/>
    <m/>
    <m/>
    <m/>
    <m/>
    <s v="Prepaid"/>
    <n v="570"/>
    <n v="0"/>
    <m/>
    <m/>
    <m/>
    <m/>
    <m/>
    <m/>
    <m/>
  </r>
  <r>
    <m/>
    <x v="124"/>
    <n v="2001806776"/>
    <n v="8904223819505"/>
    <n v="1"/>
    <m/>
    <m/>
    <n v="210"/>
    <n v="0.21"/>
    <n v="0"/>
    <x v="68"/>
    <m/>
    <m/>
    <m/>
    <x v="54"/>
    <m/>
    <m/>
    <m/>
    <m/>
    <m/>
    <s v="Prepaid"/>
    <n v="350"/>
    <n v="0"/>
    <m/>
    <m/>
    <m/>
    <m/>
    <m/>
    <m/>
    <m/>
  </r>
  <r>
    <m/>
    <x v="124"/>
    <n v="2001806768"/>
    <n v="8904223819512"/>
    <n v="4"/>
    <m/>
    <m/>
    <n v="210"/>
    <n v="0.84"/>
    <n v="0"/>
    <x v="68"/>
    <m/>
    <m/>
    <m/>
    <x v="54"/>
    <m/>
    <m/>
    <m/>
    <m/>
    <m/>
    <s v="COD"/>
    <n v="2133"/>
    <n v="426.6"/>
    <m/>
    <m/>
    <m/>
    <m/>
    <m/>
    <m/>
    <m/>
  </r>
  <r>
    <m/>
    <x v="124"/>
    <n v="2001806735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6735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6735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6733"/>
    <n v="8904223819031"/>
    <n v="1"/>
    <m/>
    <m/>
    <n v="112"/>
    <n v="0.112"/>
    <n v="0"/>
    <x v="68"/>
    <m/>
    <m/>
    <m/>
    <x v="54"/>
    <m/>
    <m/>
    <m/>
    <m/>
    <m/>
    <s v="Prepaid"/>
    <n v="516"/>
    <n v="0"/>
    <m/>
    <m/>
    <m/>
    <m/>
    <m/>
    <m/>
    <m/>
  </r>
  <r>
    <m/>
    <x v="124"/>
    <n v="2001806733"/>
    <n v="8904223818430"/>
    <n v="1"/>
    <m/>
    <m/>
    <n v="165"/>
    <n v="0.16500000000000001"/>
    <n v="0"/>
    <x v="68"/>
    <m/>
    <m/>
    <m/>
    <x v="54"/>
    <m/>
    <m/>
    <m/>
    <m/>
    <m/>
    <s v="Prepaid"/>
    <n v="470"/>
    <n v="0"/>
    <m/>
    <m/>
    <m/>
    <m/>
    <m/>
    <m/>
    <m/>
  </r>
  <r>
    <m/>
    <x v="124"/>
    <n v="2001806733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6733"/>
    <n v="8904223819512"/>
    <n v="1"/>
    <m/>
    <m/>
    <n v="210"/>
    <n v="0.21"/>
    <n v="0"/>
    <x v="68"/>
    <m/>
    <m/>
    <m/>
    <x v="54"/>
    <m/>
    <m/>
    <m/>
    <m/>
    <m/>
    <s v="Prepaid"/>
    <n v="534"/>
    <n v="0"/>
    <m/>
    <m/>
    <m/>
    <m/>
    <m/>
    <m/>
    <m/>
  </r>
  <r>
    <m/>
    <x v="124"/>
    <n v="2001806733"/>
    <n v="8904223819468"/>
    <n v="1"/>
    <m/>
    <m/>
    <n v="240"/>
    <n v="0.24"/>
    <n v="0"/>
    <x v="68"/>
    <m/>
    <m/>
    <m/>
    <x v="54"/>
    <m/>
    <m/>
    <m/>
    <m/>
    <m/>
    <s v="Prepaid"/>
    <n v="603"/>
    <n v="0"/>
    <m/>
    <m/>
    <m/>
    <m/>
    <m/>
    <m/>
    <m/>
  </r>
  <r>
    <m/>
    <x v="124"/>
    <n v="2001806726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6726"/>
    <n v="8904223818942"/>
    <n v="1"/>
    <m/>
    <m/>
    <n v="133"/>
    <n v="0.13300000000000001"/>
    <n v="0"/>
    <x v="68"/>
    <m/>
    <m/>
    <m/>
    <x v="54"/>
    <m/>
    <m/>
    <m/>
    <m/>
    <m/>
    <s v="COD"/>
    <n v="286"/>
    <n v="15"/>
    <m/>
    <m/>
    <m/>
    <m/>
    <m/>
    <m/>
    <m/>
  </r>
  <r>
    <m/>
    <x v="124"/>
    <n v="2001806726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06686"/>
    <n v="8904223819468"/>
    <n v="1"/>
    <m/>
    <m/>
    <n v="240"/>
    <n v="0.24"/>
    <n v="0"/>
    <x v="68"/>
    <m/>
    <m/>
    <m/>
    <x v="54"/>
    <m/>
    <m/>
    <m/>
    <m/>
    <m/>
    <s v="COD"/>
    <n v="603"/>
    <n v="30.15"/>
    <m/>
    <m/>
    <m/>
    <m/>
    <m/>
    <m/>
    <m/>
  </r>
  <r>
    <m/>
    <x v="124"/>
    <n v="2001806652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6652"/>
    <n v="8904223818942"/>
    <n v="1"/>
    <m/>
    <m/>
    <n v="133"/>
    <n v="0.13300000000000001"/>
    <n v="0"/>
    <x v="68"/>
    <m/>
    <m/>
    <m/>
    <x v="54"/>
    <m/>
    <m/>
    <m/>
    <m/>
    <m/>
    <s v="COD"/>
    <n v="286"/>
    <n v="15"/>
    <m/>
    <m/>
    <m/>
    <m/>
    <m/>
    <m/>
    <m/>
  </r>
  <r>
    <m/>
    <x v="124"/>
    <n v="2001806652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06616"/>
    <n v="8904223818669"/>
    <n v="1"/>
    <m/>
    <m/>
    <n v="240"/>
    <n v="0.24"/>
    <n v="0"/>
    <x v="68"/>
    <m/>
    <m/>
    <m/>
    <x v="54"/>
    <m/>
    <m/>
    <m/>
    <m/>
    <m/>
    <s v="COD"/>
    <n v="301"/>
    <n v="15.05"/>
    <m/>
    <m/>
    <m/>
    <m/>
    <m/>
    <m/>
    <m/>
  </r>
  <r>
    <m/>
    <x v="124"/>
    <n v="2001806616"/>
    <n v="8904223818683"/>
    <n v="1"/>
    <m/>
    <m/>
    <n v="121"/>
    <n v="0.121"/>
    <n v="0"/>
    <x v="68"/>
    <m/>
    <m/>
    <m/>
    <x v="54"/>
    <m/>
    <m/>
    <m/>
    <m/>
    <m/>
    <s v="COD"/>
    <n v="999"/>
    <n v="49.95"/>
    <m/>
    <m/>
    <m/>
    <m/>
    <m/>
    <m/>
    <m/>
  </r>
  <r>
    <m/>
    <x v="124"/>
    <n v="2001806616"/>
    <n v="8904223818935"/>
    <n v="1"/>
    <m/>
    <m/>
    <n v="120"/>
    <n v="0.12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6616"/>
    <n v="8904223818713"/>
    <n v="1"/>
    <m/>
    <m/>
    <n v="120"/>
    <n v="0.12"/>
    <n v="0"/>
    <x v="68"/>
    <m/>
    <m/>
    <m/>
    <x v="54"/>
    <m/>
    <m/>
    <m/>
    <m/>
    <m/>
    <s v="COD"/>
    <n v="195"/>
    <n v="15"/>
    <m/>
    <m/>
    <m/>
    <m/>
    <m/>
    <m/>
    <m/>
  </r>
  <r>
    <m/>
    <x v="124"/>
    <n v="2001806616"/>
    <n v="8904223819024"/>
    <n v="1"/>
    <m/>
    <m/>
    <n v="112"/>
    <n v="0.112"/>
    <n v="0"/>
    <x v="68"/>
    <m/>
    <m/>
    <m/>
    <x v="54"/>
    <m/>
    <m/>
    <m/>
    <m/>
    <m/>
    <s v="COD"/>
    <n v="909"/>
    <n v="45.45"/>
    <m/>
    <m/>
    <m/>
    <m/>
    <m/>
    <m/>
    <m/>
  </r>
  <r>
    <m/>
    <x v="124"/>
    <n v="2001806616"/>
    <n v="8904223819123"/>
    <n v="1"/>
    <m/>
    <m/>
    <n v="250"/>
    <n v="0.25"/>
    <n v="0"/>
    <x v="68"/>
    <m/>
    <m/>
    <m/>
    <x v="54"/>
    <m/>
    <m/>
    <m/>
    <m/>
    <m/>
    <s v="COD"/>
    <n v="442"/>
    <n v="22.1"/>
    <m/>
    <m/>
    <m/>
    <m/>
    <m/>
    <m/>
    <m/>
  </r>
  <r>
    <m/>
    <x v="124"/>
    <n v="2001806575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6575"/>
    <n v="8904223818942"/>
    <n v="1"/>
    <m/>
    <m/>
    <n v="133"/>
    <n v="0.13300000000000001"/>
    <n v="0"/>
    <x v="68"/>
    <m/>
    <m/>
    <m/>
    <x v="54"/>
    <m/>
    <m/>
    <m/>
    <m/>
    <m/>
    <s v="COD"/>
    <n v="286"/>
    <n v="15"/>
    <m/>
    <m/>
    <m/>
    <m/>
    <m/>
    <m/>
    <m/>
  </r>
  <r>
    <m/>
    <x v="124"/>
    <n v="2001806575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06567"/>
    <n v="8904223818591"/>
    <n v="1"/>
    <m/>
    <m/>
    <n v="120"/>
    <n v="0.12"/>
    <n v="0"/>
    <x v="68"/>
    <m/>
    <m/>
    <m/>
    <x v="54"/>
    <m/>
    <m/>
    <m/>
    <m/>
    <m/>
    <s v="COD"/>
    <n v="237"/>
    <n v="15"/>
    <m/>
    <m/>
    <m/>
    <m/>
    <m/>
    <m/>
    <m/>
  </r>
  <r>
    <m/>
    <x v="124"/>
    <n v="2001806567"/>
    <n v="8904223816214"/>
    <n v="1"/>
    <m/>
    <m/>
    <n v="120"/>
    <n v="0.12"/>
    <n v="0"/>
    <x v="68"/>
    <m/>
    <m/>
    <m/>
    <x v="54"/>
    <m/>
    <m/>
    <m/>
    <m/>
    <m/>
    <s v="COD"/>
    <n v="402"/>
    <n v="20.100000000000001"/>
    <m/>
    <m/>
    <m/>
    <m/>
    <m/>
    <m/>
    <m/>
  </r>
  <r>
    <m/>
    <x v="124"/>
    <n v="2001806567"/>
    <n v="8904223819024"/>
    <n v="1"/>
    <m/>
    <m/>
    <n v="112"/>
    <n v="0.112"/>
    <n v="0"/>
    <x v="68"/>
    <m/>
    <m/>
    <m/>
    <x v="54"/>
    <m/>
    <m/>
    <m/>
    <m/>
    <m/>
    <s v="COD"/>
    <n v="909"/>
    <n v="45.45"/>
    <m/>
    <m/>
    <m/>
    <m/>
    <m/>
    <m/>
    <m/>
  </r>
  <r>
    <m/>
    <x v="124"/>
    <n v="2001806567"/>
    <n v="8904223819253"/>
    <n v="1"/>
    <m/>
    <m/>
    <n v="290"/>
    <n v="0.28999999999999998"/>
    <n v="0"/>
    <x v="68"/>
    <m/>
    <m/>
    <m/>
    <x v="54"/>
    <m/>
    <m/>
    <m/>
    <m/>
    <m/>
    <s v="COD"/>
    <n v="668"/>
    <n v="33.4"/>
    <m/>
    <m/>
    <m/>
    <m/>
    <m/>
    <m/>
    <m/>
  </r>
  <r>
    <m/>
    <x v="124"/>
    <n v="2001806567"/>
    <n v="8904223815804"/>
    <n v="1"/>
    <m/>
    <m/>
    <n v="160"/>
    <n v="0.16"/>
    <n v="0"/>
    <x v="68"/>
    <m/>
    <m/>
    <m/>
    <x v="54"/>
    <m/>
    <m/>
    <m/>
    <m/>
    <m/>
    <s v="COD"/>
    <n v="834"/>
    <n v="41.7"/>
    <m/>
    <m/>
    <m/>
    <m/>
    <m/>
    <m/>
    <m/>
  </r>
  <r>
    <m/>
    <x v="124"/>
    <n v="2001806567"/>
    <n v="8904223818577"/>
    <n v="1"/>
    <m/>
    <m/>
    <n v="150"/>
    <n v="0.15"/>
    <n v="0"/>
    <x v="68"/>
    <m/>
    <m/>
    <m/>
    <x v="54"/>
    <m/>
    <m/>
    <m/>
    <m/>
    <m/>
    <s v="COD"/>
    <n v="946"/>
    <n v="47.3"/>
    <m/>
    <m/>
    <m/>
    <m/>
    <m/>
    <m/>
    <m/>
  </r>
  <r>
    <m/>
    <x v="124"/>
    <n v="2001806547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6533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6533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6533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6471"/>
    <n v="8904223818706"/>
    <n v="2"/>
    <m/>
    <m/>
    <n v="127"/>
    <n v="0.254"/>
    <n v="0"/>
    <x v="68"/>
    <m/>
    <m/>
    <m/>
    <x v="54"/>
    <m/>
    <m/>
    <m/>
    <m/>
    <m/>
    <s v="COD"/>
    <n v="466"/>
    <n v="46.6"/>
    <m/>
    <m/>
    <m/>
    <m/>
    <m/>
    <m/>
    <m/>
  </r>
  <r>
    <m/>
    <x v="124"/>
    <n v="2001806471"/>
    <n v="8904223818942"/>
    <n v="2"/>
    <m/>
    <m/>
    <n v="133"/>
    <n v="0.26600000000000001"/>
    <n v="0"/>
    <x v="68"/>
    <m/>
    <m/>
    <m/>
    <x v="54"/>
    <m/>
    <m/>
    <m/>
    <m/>
    <m/>
    <s v="COD"/>
    <n v="571"/>
    <n v="57.1"/>
    <m/>
    <m/>
    <m/>
    <m/>
    <m/>
    <m/>
    <m/>
  </r>
  <r>
    <m/>
    <x v="124"/>
    <n v="2001806471"/>
    <n v="8904223818850"/>
    <n v="2"/>
    <m/>
    <m/>
    <n v="240"/>
    <n v="0.48"/>
    <n v="0"/>
    <x v="68"/>
    <m/>
    <m/>
    <m/>
    <x v="54"/>
    <m/>
    <m/>
    <m/>
    <m/>
    <m/>
    <s v="COD"/>
    <n v="1125"/>
    <n v="112.5"/>
    <m/>
    <m/>
    <m/>
    <m/>
    <m/>
    <m/>
    <m/>
  </r>
  <r>
    <m/>
    <x v="124"/>
    <n v="2001806471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6471"/>
    <n v="8904223818942"/>
    <n v="1"/>
    <m/>
    <m/>
    <n v="133"/>
    <n v="0.13300000000000001"/>
    <n v="0"/>
    <x v="68"/>
    <m/>
    <m/>
    <m/>
    <x v="54"/>
    <m/>
    <m/>
    <m/>
    <m/>
    <m/>
    <s v="COD"/>
    <n v="286"/>
    <n v="15"/>
    <m/>
    <m/>
    <m/>
    <m/>
    <m/>
    <m/>
    <m/>
  </r>
  <r>
    <m/>
    <x v="124"/>
    <n v="2001806471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06471"/>
    <n v="8904223818683"/>
    <n v="1"/>
    <m/>
    <m/>
    <n v="121"/>
    <n v="0.121"/>
    <n v="0"/>
    <x v="68"/>
    <m/>
    <m/>
    <m/>
    <x v="54"/>
    <m/>
    <m/>
    <m/>
    <m/>
    <m/>
    <s v="COD"/>
    <n v="999"/>
    <n v="49.95"/>
    <m/>
    <m/>
    <m/>
    <m/>
    <m/>
    <m/>
    <m/>
  </r>
  <r>
    <m/>
    <x v="124"/>
    <n v="2001806458"/>
    <n v="8904223819284"/>
    <n v="1"/>
    <m/>
    <m/>
    <n v="350"/>
    <n v="0.35"/>
    <n v="0"/>
    <x v="68"/>
    <m/>
    <m/>
    <m/>
    <x v="54"/>
    <m/>
    <m/>
    <m/>
    <m/>
    <m/>
    <s v="Prepaid"/>
    <n v="865"/>
    <n v="0"/>
    <m/>
    <m/>
    <m/>
    <m/>
    <m/>
    <m/>
    <m/>
  </r>
  <r>
    <m/>
    <x v="124"/>
    <n v="2001806458"/>
    <n v="8904223818478"/>
    <n v="1"/>
    <m/>
    <m/>
    <n v="350"/>
    <n v="0.35"/>
    <n v="0"/>
    <x v="68"/>
    <m/>
    <m/>
    <m/>
    <x v="54"/>
    <m/>
    <m/>
    <m/>
    <m/>
    <m/>
    <s v="Prepaid"/>
    <n v="626"/>
    <n v="0"/>
    <m/>
    <m/>
    <m/>
    <m/>
    <m/>
    <m/>
    <m/>
  </r>
  <r>
    <m/>
    <x v="124"/>
    <n v="2001806446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6446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6446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6408"/>
    <n v="8904223819437"/>
    <n v="2"/>
    <m/>
    <m/>
    <n v="552"/>
    <n v="1.1040000000000001"/>
    <n v="0"/>
    <x v="68"/>
    <m/>
    <m/>
    <m/>
    <x v="54"/>
    <m/>
    <m/>
    <m/>
    <m/>
    <m/>
    <s v="Prepaid"/>
    <n v="1843"/>
    <n v="0"/>
    <m/>
    <m/>
    <m/>
    <m/>
    <m/>
    <m/>
    <m/>
  </r>
  <r>
    <m/>
    <x v="124"/>
    <n v="2001806408"/>
    <n v="8904223819352"/>
    <n v="1"/>
    <m/>
    <m/>
    <n v="165"/>
    <n v="0.16500000000000001"/>
    <n v="0"/>
    <x v="68"/>
    <m/>
    <m/>
    <m/>
    <x v="54"/>
    <m/>
    <m/>
    <m/>
    <m/>
    <m/>
    <s v="Prepaid"/>
    <n v="761"/>
    <n v="0"/>
    <m/>
    <m/>
    <m/>
    <m/>
    <m/>
    <m/>
    <m/>
  </r>
  <r>
    <m/>
    <x v="124"/>
    <n v="2001806408"/>
    <n v="8904223819024"/>
    <n v="8"/>
    <m/>
    <m/>
    <n v="112"/>
    <n v="0.89600000000000002"/>
    <n v="0"/>
    <x v="68"/>
    <m/>
    <m/>
    <m/>
    <x v="54"/>
    <m/>
    <m/>
    <m/>
    <m/>
    <m/>
    <s v="Prepaid"/>
    <n v="7271"/>
    <n v="0"/>
    <m/>
    <m/>
    <m/>
    <m/>
    <m/>
    <m/>
    <m/>
  </r>
  <r>
    <m/>
    <x v="124"/>
    <n v="2001806408"/>
    <n v="8904223818874"/>
    <n v="1"/>
    <m/>
    <m/>
    <n v="100"/>
    <n v="0.1"/>
    <n v="0"/>
    <x v="68"/>
    <m/>
    <m/>
    <m/>
    <x v="54"/>
    <m/>
    <m/>
    <m/>
    <m/>
    <m/>
    <s v="Prepaid"/>
    <n v="922"/>
    <n v="0"/>
    <m/>
    <m/>
    <m/>
    <m/>
    <m/>
    <m/>
    <m/>
  </r>
  <r>
    <m/>
    <x v="124"/>
    <n v="2001806338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6338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6338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6304"/>
    <n v="8904223818706"/>
    <n v="1"/>
    <m/>
    <m/>
    <n v="127"/>
    <n v="0.127"/>
    <n v="0"/>
    <x v="68"/>
    <m/>
    <m/>
    <m/>
    <x v="54"/>
    <m/>
    <m/>
    <m/>
    <m/>
    <m/>
    <s v="Prepaid"/>
    <n v="233"/>
    <n v="0"/>
    <m/>
    <m/>
    <m/>
    <m/>
    <m/>
    <m/>
    <m/>
  </r>
  <r>
    <m/>
    <x v="124"/>
    <n v="2001806304"/>
    <n v="8904223818942"/>
    <n v="1"/>
    <m/>
    <m/>
    <n v="133"/>
    <n v="0.13300000000000001"/>
    <n v="0"/>
    <x v="68"/>
    <m/>
    <m/>
    <m/>
    <x v="54"/>
    <m/>
    <m/>
    <m/>
    <m/>
    <m/>
    <s v="Prepaid"/>
    <n v="286"/>
    <n v="0"/>
    <m/>
    <m/>
    <m/>
    <m/>
    <m/>
    <m/>
    <m/>
  </r>
  <r>
    <m/>
    <x v="124"/>
    <n v="2001806304"/>
    <n v="8904223818850"/>
    <n v="1"/>
    <m/>
    <m/>
    <n v="240"/>
    <n v="0.24"/>
    <n v="0"/>
    <x v="68"/>
    <m/>
    <m/>
    <m/>
    <x v="54"/>
    <m/>
    <m/>
    <m/>
    <m/>
    <m/>
    <s v="Prepaid"/>
    <n v="563"/>
    <n v="0"/>
    <m/>
    <m/>
    <m/>
    <m/>
    <m/>
    <m/>
    <m/>
  </r>
  <r>
    <m/>
    <x v="124"/>
    <n v="2001806273"/>
    <n v="8904223819017"/>
    <n v="1"/>
    <m/>
    <m/>
    <n v="115"/>
    <n v="0.115"/>
    <n v="0"/>
    <x v="68"/>
    <m/>
    <m/>
    <m/>
    <x v="54"/>
    <m/>
    <m/>
    <m/>
    <m/>
    <m/>
    <s v="COD"/>
    <n v="602"/>
    <n v="30.1"/>
    <m/>
    <m/>
    <m/>
    <m/>
    <m/>
    <m/>
    <m/>
  </r>
  <r>
    <m/>
    <x v="124"/>
    <n v="2001806273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6273"/>
    <n v="8904223818942"/>
    <n v="1"/>
    <m/>
    <m/>
    <n v="133"/>
    <n v="0.13300000000000001"/>
    <n v="0"/>
    <x v="68"/>
    <m/>
    <m/>
    <m/>
    <x v="54"/>
    <m/>
    <m/>
    <m/>
    <m/>
    <m/>
    <s v="COD"/>
    <n v="286"/>
    <n v="15"/>
    <m/>
    <m/>
    <m/>
    <m/>
    <m/>
    <m/>
    <m/>
  </r>
  <r>
    <m/>
    <x v="124"/>
    <n v="2001806273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06251"/>
    <n v="8904223819161"/>
    <n v="1"/>
    <m/>
    <m/>
    <n v="115"/>
    <n v="0.115"/>
    <n v="0"/>
    <x v="68"/>
    <m/>
    <m/>
    <m/>
    <x v="54"/>
    <m/>
    <m/>
    <m/>
    <m/>
    <m/>
    <s v="Prepaid"/>
    <n v="810"/>
    <n v="0"/>
    <m/>
    <m/>
    <m/>
    <m/>
    <m/>
    <m/>
    <m/>
  </r>
  <r>
    <m/>
    <x v="124"/>
    <n v="2001806251"/>
    <n v="8904223819260"/>
    <n v="1"/>
    <m/>
    <m/>
    <n v="130"/>
    <n v="0.13"/>
    <n v="0"/>
    <x v="68"/>
    <m/>
    <m/>
    <m/>
    <x v="54"/>
    <m/>
    <m/>
    <m/>
    <m/>
    <m/>
    <s v="Prepaid"/>
    <n v="676"/>
    <n v="0"/>
    <m/>
    <m/>
    <m/>
    <m/>
    <m/>
    <m/>
    <m/>
  </r>
  <r>
    <m/>
    <x v="124"/>
    <n v="2001806233"/>
    <n v="8904223819161"/>
    <n v="1"/>
    <m/>
    <m/>
    <n v="115"/>
    <n v="0.115"/>
    <n v="0"/>
    <x v="68"/>
    <m/>
    <m/>
    <m/>
    <x v="54"/>
    <m/>
    <m/>
    <m/>
    <m/>
    <m/>
    <s v="Prepaid"/>
    <n v="810"/>
    <n v="0"/>
    <m/>
    <m/>
    <m/>
    <m/>
    <m/>
    <m/>
    <m/>
  </r>
  <r>
    <m/>
    <x v="124"/>
    <n v="2001806233"/>
    <n v="8904223819260"/>
    <n v="1"/>
    <m/>
    <m/>
    <n v="130"/>
    <n v="0.13"/>
    <n v="0"/>
    <x v="68"/>
    <m/>
    <m/>
    <m/>
    <x v="54"/>
    <m/>
    <m/>
    <m/>
    <m/>
    <m/>
    <s v="Prepaid"/>
    <n v="676"/>
    <n v="0"/>
    <m/>
    <m/>
    <m/>
    <m/>
    <m/>
    <m/>
    <m/>
  </r>
  <r>
    <m/>
    <x v="124"/>
    <n v="2001806232"/>
    <n v="8904223818645"/>
    <n v="6"/>
    <m/>
    <m/>
    <n v="137"/>
    <n v="0.82200000000000006"/>
    <n v="0"/>
    <x v="68"/>
    <m/>
    <m/>
    <m/>
    <x v="54"/>
    <m/>
    <m/>
    <m/>
    <m/>
    <m/>
    <s v="COD"/>
    <n v="1673"/>
    <n v="501.9"/>
    <m/>
    <m/>
    <m/>
    <m/>
    <m/>
    <m/>
    <m/>
  </r>
  <r>
    <m/>
    <x v="124"/>
    <n v="2001806232"/>
    <n v="8904223819147"/>
    <n v="2"/>
    <m/>
    <m/>
    <n v="240"/>
    <n v="0.48"/>
    <n v="0"/>
    <x v="68"/>
    <m/>
    <m/>
    <m/>
    <x v="54"/>
    <m/>
    <m/>
    <m/>
    <m/>
    <m/>
    <s v="COD"/>
    <n v="466"/>
    <n v="46.6"/>
    <m/>
    <m/>
    <m/>
    <m/>
    <m/>
    <m/>
    <m/>
  </r>
  <r>
    <m/>
    <x v="124"/>
    <n v="2001806229"/>
    <n v="8904223818706"/>
    <n v="1"/>
    <m/>
    <m/>
    <n v="127"/>
    <n v="0.127"/>
    <n v="0"/>
    <x v="68"/>
    <m/>
    <m/>
    <m/>
    <x v="54"/>
    <m/>
    <m/>
    <m/>
    <m/>
    <m/>
    <s v="COD"/>
    <n v="233"/>
    <n v="15"/>
    <m/>
    <m/>
    <m/>
    <m/>
    <m/>
    <m/>
    <m/>
  </r>
  <r>
    <m/>
    <x v="124"/>
    <n v="2001806229"/>
    <n v="8904223818942"/>
    <n v="1"/>
    <m/>
    <m/>
    <n v="133"/>
    <n v="0.13300000000000001"/>
    <n v="0"/>
    <x v="68"/>
    <m/>
    <m/>
    <m/>
    <x v="54"/>
    <m/>
    <m/>
    <m/>
    <m/>
    <m/>
    <s v="COD"/>
    <n v="286"/>
    <n v="15"/>
    <m/>
    <m/>
    <m/>
    <m/>
    <m/>
    <m/>
    <m/>
  </r>
  <r>
    <m/>
    <x v="124"/>
    <n v="2001806229"/>
    <n v="8904223818850"/>
    <n v="1"/>
    <m/>
    <m/>
    <n v="240"/>
    <n v="0.24"/>
    <n v="0"/>
    <x v="68"/>
    <m/>
    <m/>
    <m/>
    <x v="54"/>
    <m/>
    <m/>
    <m/>
    <m/>
    <m/>
    <s v="COD"/>
    <n v="563"/>
    <n v="28.15"/>
    <m/>
    <m/>
    <m/>
    <m/>
    <m/>
    <m/>
    <m/>
  </r>
  <r>
    <m/>
    <x v="124"/>
    <n v="2001806226"/>
    <n v="8904223818850"/>
    <n v="2"/>
    <m/>
    <m/>
    <n v="240"/>
    <n v="0.48"/>
    <n v="0"/>
    <x v="68"/>
    <m/>
    <m/>
    <m/>
    <x v="54"/>
    <m/>
    <m/>
    <m/>
    <m/>
    <m/>
    <s v="COD"/>
    <n v="1125"/>
    <n v="112.5"/>
    <m/>
    <m/>
    <m/>
    <m/>
    <m/>
    <m/>
    <m/>
  </r>
  <r>
    <m/>
    <x v="124"/>
    <n v="2001806210"/>
    <n v="8904223816214"/>
    <n v="1"/>
    <m/>
    <m/>
    <n v="120"/>
    <n v="0.12"/>
    <n v="0"/>
    <x v="68"/>
    <m/>
    <m/>
    <m/>
    <x v="54"/>
    <m/>
    <m/>
    <m/>
    <m/>
    <m/>
    <s v="COD"/>
    <n v="402"/>
    <n v="20.100000000000001"/>
    <m/>
    <m/>
    <m/>
    <m/>
    <m/>
    <m/>
    <m/>
  </r>
  <r>
    <m/>
    <x v="124"/>
    <n v="2001806210"/>
    <n v="8904223818874"/>
    <n v="1"/>
    <m/>
    <m/>
    <n v="100"/>
    <n v="0.1"/>
    <n v="0"/>
    <x v="68"/>
    <m/>
    <m/>
    <m/>
    <x v="54"/>
    <m/>
    <m/>
    <m/>
    <m/>
    <m/>
    <s v="COD"/>
    <n v="922"/>
    <n v="46.1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x v="0"/>
    <n v="2001827036"/>
    <n v="8904223818706"/>
    <n v="1"/>
    <n v="8904223815682"/>
    <n v="210"/>
    <n v="127"/>
    <n v="0.127"/>
    <n v="1.302"/>
    <n v="1.302"/>
    <x v="0"/>
    <n v="2.5"/>
    <n v="1"/>
    <n v="1.3"/>
    <n v="2.5"/>
    <x v="0"/>
    <n v="1.25"/>
    <x v="0"/>
    <n v="1.25"/>
    <s v="COD"/>
    <n v="233"/>
    <n v="15"/>
    <n v="548.5"/>
    <s v="Forward charges"/>
    <n v="1"/>
    <n v="1"/>
    <n v="90.199999999999989"/>
    <n v="90.199999999999989"/>
    <n v="0"/>
  </r>
  <r>
    <x v="1"/>
    <n v="2001827036"/>
    <n v="8904223819093"/>
    <n v="1"/>
    <n v="8904223815859"/>
    <n v="165"/>
    <n v="150"/>
    <n v="0.15"/>
    <n v="0.61499999999999999"/>
    <n v="0.61499999999999999"/>
    <x v="1"/>
    <n v="1.25"/>
    <n v="1"/>
    <n v="1"/>
    <n v="1.25"/>
    <x v="0"/>
    <n v="1.25"/>
    <x v="0"/>
    <n v="1.25"/>
    <s v="COD"/>
    <n v="233"/>
    <n v="15"/>
    <n v="88.25"/>
    <s v="Forward charges"/>
    <n v="0"/>
    <n v="0"/>
    <n v="45.4"/>
    <n v="45.4"/>
    <n v="0"/>
  </r>
  <r>
    <x v="2"/>
    <n v="2001827036"/>
    <n v="8904223819109"/>
    <n v="1"/>
    <n v="8904223815866"/>
    <n v="113"/>
    <n v="100"/>
    <n v="0.1"/>
    <n v="2.2650000000000001"/>
    <n v="2.2650000000000001"/>
    <x v="2"/>
    <n v="2.5"/>
    <n v="1"/>
    <n v="2.5"/>
    <n v="3.75"/>
    <x v="0"/>
    <n v="1.25"/>
    <x v="0"/>
    <n v="1.25"/>
    <s v="COD"/>
    <n v="233"/>
    <n v="15"/>
    <n v="0"/>
    <s v="Forward charges"/>
    <n v="1"/>
    <n v="2"/>
    <n v="90.199999999999989"/>
    <n v="135"/>
    <n v="44.800000000000011"/>
  </r>
  <r>
    <x v="3"/>
    <n v="2001827036"/>
    <n v="8904223818430"/>
    <n v="1"/>
    <n v="8904223815873"/>
    <n v="65"/>
    <n v="165"/>
    <n v="0.16500000000000001"/>
    <n v="0.7"/>
    <n v="0.7"/>
    <x v="3"/>
    <n v="1"/>
    <n v="1"/>
    <n v="1"/>
    <n v="1.5"/>
    <x v="1"/>
    <n v="0.5"/>
    <x v="1"/>
    <n v="0.5"/>
    <s v="COD"/>
    <n v="470"/>
    <n v="23.5"/>
    <n v="0"/>
    <s v="Forward charges"/>
    <n v="1"/>
    <n v="2"/>
    <n v="61.3"/>
    <n v="89.6"/>
    <n v="28.299999999999997"/>
  </r>
  <r>
    <x v="4"/>
    <n v="2001827036"/>
    <n v="8904223819277"/>
    <n v="1"/>
    <n v="8904223816214"/>
    <n v="120"/>
    <n v="350"/>
    <n v="0.35"/>
    <n v="0.24"/>
    <n v="0.24"/>
    <x v="4"/>
    <n v="1.25"/>
    <n v="1"/>
    <n v="0.15"/>
    <n v="1.25"/>
    <x v="0"/>
    <n v="1.25"/>
    <x v="0"/>
    <n v="1.25"/>
    <s v="COD"/>
    <n v="233"/>
    <n v="15"/>
    <n v="0"/>
    <s v="Forward charges"/>
    <n v="0"/>
    <n v="0"/>
    <n v="45.4"/>
    <n v="45.4"/>
    <n v="0"/>
  </r>
  <r>
    <x v="5"/>
    <n v="2001827036"/>
    <s v="GIFTBOX202002"/>
    <n v="1"/>
    <n v="8904223816665"/>
    <n v="102"/>
    <n v="500"/>
    <n v="0.5"/>
    <n v="0.24"/>
    <n v="0.24"/>
    <x v="5"/>
    <n v="1.25"/>
    <n v="1"/>
    <n v="0.15"/>
    <n v="1.25"/>
    <x v="0"/>
    <n v="1.25"/>
    <x v="0"/>
    <n v="1.25"/>
    <s v="COD"/>
    <n v="659"/>
    <n v="32.950000000000003"/>
    <n v="30.15"/>
    <s v="Forward charges"/>
    <n v="0"/>
    <n v="0"/>
    <n v="45.4"/>
    <n v="45.4"/>
    <n v="0"/>
  </r>
  <r>
    <x v="6"/>
    <n v="2001827036"/>
    <n v="8904223818638"/>
    <n v="2"/>
    <n v="8904223817273"/>
    <n v="65"/>
    <n v="137"/>
    <n v="0.27400000000000002"/>
    <n v="0.84"/>
    <n v="0.84"/>
    <x v="6"/>
    <n v="1"/>
    <n v="1"/>
    <n v="1"/>
    <n v="1.5"/>
    <x v="1"/>
    <n v="0.5"/>
    <x v="1"/>
    <n v="0.5"/>
    <s v="COD"/>
    <n v="570"/>
    <n v="57"/>
    <n v="384"/>
    <s v="Forward charges"/>
    <n v="1"/>
    <n v="2"/>
    <n v="61.3"/>
    <n v="89.6"/>
    <n v="28.299999999999997"/>
  </r>
  <r>
    <x v="7"/>
    <n v="2001827036"/>
    <s v="SACHETS001"/>
    <n v="1"/>
    <n v="8904223817334"/>
    <n v="170"/>
    <n v="10"/>
    <n v="0.01"/>
    <n v="1.1679999999999999"/>
    <n v="1.1679999999999999"/>
    <x v="7"/>
    <n v="1.5"/>
    <n v="1"/>
    <n v="1.1499999999999999"/>
    <n v="1.5"/>
    <x v="1"/>
    <n v="0.5"/>
    <x v="1"/>
    <n v="0.5"/>
    <s v="COD"/>
    <n v="350"/>
    <n v="17.5"/>
    <n v="0"/>
    <s v="Forward charges"/>
    <n v="2"/>
    <n v="2"/>
    <n v="89.6"/>
    <n v="89.6"/>
    <n v="0"/>
  </r>
  <r>
    <x v="8"/>
    <n v="2001825261"/>
    <n v="8904223819024"/>
    <n v="4"/>
    <n v="8904223817501"/>
    <n v="350"/>
    <n v="112"/>
    <n v="0.44800000000000001"/>
    <n v="0.5"/>
    <n v="0.5"/>
    <x v="8"/>
    <n v="1.25"/>
    <n v="1"/>
    <n v="0.5"/>
    <n v="1.25"/>
    <x v="0"/>
    <n v="1.25"/>
    <x v="0"/>
    <n v="1.25"/>
    <s v="Prepaid"/>
    <n v="3636"/>
    <n v="0"/>
    <n v="0"/>
    <s v="Forward charges"/>
    <n v="0"/>
    <n v="0"/>
    <n v="45.4"/>
    <n v="45.4"/>
    <n v="0"/>
  </r>
  <r>
    <x v="9"/>
    <n v="2001825261"/>
    <n v="8904223819291"/>
    <n v="4"/>
    <n v="8904223818430"/>
    <n v="165"/>
    <n v="112"/>
    <n v="0.44800000000000001"/>
    <n v="0.5"/>
    <n v="0.5"/>
    <x v="9"/>
    <n v="1.25"/>
    <n v="1"/>
    <n v="0.5"/>
    <n v="1.25"/>
    <x v="0"/>
    <n v="1.25"/>
    <x v="0"/>
    <n v="1.25"/>
    <s v="Prepaid"/>
    <n v="3907"/>
    <n v="0"/>
    <n v="0"/>
    <s v="Forward charges"/>
    <n v="0"/>
    <n v="0"/>
    <n v="45.4"/>
    <n v="45.4"/>
    <n v="0"/>
  </r>
  <r>
    <x v="10"/>
    <n v="2001825261"/>
    <n v="8904223818638"/>
    <n v="3"/>
    <n v="8904223818478"/>
    <n v="350"/>
    <n v="137"/>
    <n v="0.41100000000000003"/>
    <n v="0.60699999999999998"/>
    <n v="0.60699999999999998"/>
    <x v="10"/>
    <n v="1"/>
    <n v="1"/>
    <n v="0.79"/>
    <n v="1"/>
    <x v="1"/>
    <n v="0.5"/>
    <x v="1"/>
    <n v="0.5"/>
    <s v="Prepaid"/>
    <n v="855"/>
    <n v="0"/>
    <n v="0"/>
    <s v="Forward charges"/>
    <n v="1"/>
    <n v="1"/>
    <n v="61.3"/>
    <n v="61.3"/>
    <n v="0"/>
  </r>
  <r>
    <x v="11"/>
    <n v="2001825261"/>
    <n v="8904223818669"/>
    <n v="1"/>
    <n v="8904223818553"/>
    <n v="115"/>
    <n v="240"/>
    <n v="0.24"/>
    <n v="0.60699999999999998"/>
    <n v="0.60699999999999998"/>
    <x v="11"/>
    <n v="1.25"/>
    <n v="1"/>
    <n v="0.72"/>
    <n v="1.25"/>
    <x v="0"/>
    <n v="1.25"/>
    <x v="0"/>
    <n v="1.25"/>
    <s v="Prepaid"/>
    <n v="301"/>
    <n v="0"/>
    <n v="73.3"/>
    <s v="Forward charges"/>
    <n v="0"/>
    <n v="0"/>
    <n v="45.4"/>
    <n v="45.4"/>
    <n v="0"/>
  </r>
  <r>
    <x v="12"/>
    <n v="2001825261"/>
    <s v="SACHETS001"/>
    <n v="1"/>
    <n v="8904223818577"/>
    <n v="150"/>
    <n v="10"/>
    <n v="0.01"/>
    <n v="1.08"/>
    <n v="1.08"/>
    <x v="12"/>
    <n v="1.5"/>
    <n v="1"/>
    <n v="1.08"/>
    <n v="1.5"/>
    <x v="1"/>
    <n v="0.5"/>
    <x v="1"/>
    <n v="0.5"/>
    <s v="Prepaid"/>
    <n v="350"/>
    <n v="0"/>
    <n v="0"/>
    <s v="Forward charges"/>
    <n v="2"/>
    <n v="2"/>
    <n v="89.6"/>
    <n v="89.6"/>
    <n v="0"/>
  </r>
  <r>
    <x v="13"/>
    <n v="2001823564"/>
    <n v="8904223819291"/>
    <n v="2"/>
    <n v="8904223818591"/>
    <n v="120"/>
    <n v="112"/>
    <n v="0.224"/>
    <n v="0.92999999999999994"/>
    <n v="0.92999999999999994"/>
    <x v="13"/>
    <n v="1.25"/>
    <n v="1"/>
    <n v="1"/>
    <n v="1.25"/>
    <x v="0"/>
    <n v="1.25"/>
    <x v="0"/>
    <n v="1.25"/>
    <s v="Prepaid"/>
    <n v="1954"/>
    <n v="0"/>
    <n v="0"/>
    <s v="Forward charges"/>
    <n v="0"/>
    <n v="0"/>
    <n v="45.4"/>
    <n v="45.4"/>
    <n v="0"/>
  </r>
  <r>
    <x v="14"/>
    <n v="2001823564"/>
    <n v="8904223819031"/>
    <n v="2"/>
    <n v="8904223818614"/>
    <n v="65"/>
    <n v="112"/>
    <n v="0.224"/>
    <n v="0.24"/>
    <n v="0.24"/>
    <x v="14"/>
    <n v="1.25"/>
    <n v="1"/>
    <n v="0.15"/>
    <n v="1.25"/>
    <x v="0"/>
    <n v="1.25"/>
    <x v="0"/>
    <n v="1.25"/>
    <s v="Prepaid"/>
    <n v="1031"/>
    <n v="0"/>
    <n v="0"/>
    <s v="Forward charges"/>
    <n v="0"/>
    <n v="0"/>
    <n v="45.4"/>
    <n v="45.4"/>
    <n v="0"/>
  </r>
  <r>
    <x v="15"/>
    <n v="2001823564"/>
    <n v="8904223819024"/>
    <n v="2"/>
    <n v="8904223818638"/>
    <n v="137"/>
    <n v="112"/>
    <n v="0.224"/>
    <n v="1.157"/>
    <n v="1.157"/>
    <x v="15"/>
    <n v="1.25"/>
    <n v="1"/>
    <n v="1.28"/>
    <n v="2.5"/>
    <x v="0"/>
    <n v="1.25"/>
    <x v="0"/>
    <n v="1.25"/>
    <s v="Prepaid"/>
    <n v="1818"/>
    <n v="0"/>
    <n v="0"/>
    <s v="Forward charges"/>
    <n v="0"/>
    <n v="1"/>
    <n v="45.4"/>
    <n v="90.199999999999989"/>
    <n v="44.79999999999999"/>
  </r>
  <r>
    <x v="16"/>
    <n v="2001822466"/>
    <n v="8904223819468"/>
    <n v="2"/>
    <n v="8904223818645"/>
    <n v="137"/>
    <n v="240"/>
    <n v="0.48"/>
    <n v="0.34300000000000003"/>
    <n v="0.34300000000000003"/>
    <x v="7"/>
    <n v="0.5"/>
    <n v="1"/>
    <n v="0.5"/>
    <n v="1"/>
    <x v="1"/>
    <n v="0.5"/>
    <x v="1"/>
    <n v="0.5"/>
    <s v="COD"/>
    <n v="1205"/>
    <n v="120.5"/>
    <n v="0"/>
    <s v="Forward charges"/>
    <n v="0"/>
    <n v="1"/>
    <n v="33"/>
    <n v="61.3"/>
    <n v="28.299999999999997"/>
  </r>
  <r>
    <x v="17"/>
    <n v="2001822466"/>
    <n v="8904223819291"/>
    <n v="8"/>
    <n v="8904223818669"/>
    <n v="240"/>
    <n v="112"/>
    <n v="0.89600000000000002"/>
    <n v="0.60699999999999998"/>
    <n v="0.60699999999999998"/>
    <x v="16"/>
    <n v="1.25"/>
    <n v="1"/>
    <n v="0.79"/>
    <n v="1.25"/>
    <x v="0"/>
    <n v="1.25"/>
    <x v="0"/>
    <n v="1.25"/>
    <s v="COD"/>
    <n v="7814"/>
    <n v="3125.6"/>
    <n v="73.3"/>
    <s v="Forward charges"/>
    <n v="0"/>
    <n v="0"/>
    <n v="45.4"/>
    <n v="45.4"/>
    <n v="0"/>
  </r>
  <r>
    <x v="18"/>
    <n v="2001821995"/>
    <n v="8904223819130"/>
    <n v="1"/>
    <n v="8904223818683"/>
    <n v="121"/>
    <n v="350"/>
    <n v="0.35"/>
    <n v="0.245"/>
    <n v="0.245"/>
    <x v="17"/>
    <n v="1.5"/>
    <n v="1"/>
    <n v="0.2"/>
    <n v="1.5"/>
    <x v="2"/>
    <n v="1.5"/>
    <x v="2"/>
    <n v="1.5"/>
    <s v="Prepaid"/>
    <n v="251"/>
    <n v="0"/>
    <n v="74.3"/>
    <s v="Forward and RTO charges"/>
    <n v="0"/>
    <n v="0"/>
    <n v="181.60000000000002"/>
    <n v="181.60000000000002"/>
    <n v="0"/>
  </r>
  <r>
    <x v="19"/>
    <n v="2001821995"/>
    <n v="8904223818706"/>
    <n v="1"/>
    <n v="8904223818706"/>
    <n v="127"/>
    <n v="127"/>
    <n v="0.127"/>
    <n v="0.60699999999999998"/>
    <n v="0.60699999999999998"/>
    <x v="18"/>
    <n v="1"/>
    <n v="1"/>
    <n v="0.79"/>
    <n v="1"/>
    <x v="1"/>
    <n v="0.5"/>
    <x v="1"/>
    <n v="0.5"/>
    <s v="Prepaid"/>
    <n v="233"/>
    <n v="0"/>
    <n v="0"/>
    <s v="Forward charges"/>
    <n v="1"/>
    <n v="1"/>
    <n v="61.3"/>
    <n v="61.3"/>
    <n v="0"/>
  </r>
  <r>
    <x v="20"/>
    <n v="2001821766"/>
    <n v="8904223818591"/>
    <n v="2"/>
    <n v="8904223818713"/>
    <n v="120"/>
    <n v="120"/>
    <n v="0.24"/>
    <n v="0.73399999999999999"/>
    <n v="0.73399999999999999"/>
    <x v="19"/>
    <n v="1.25"/>
    <n v="1"/>
    <n v="0.86"/>
    <n v="1.25"/>
    <x v="0"/>
    <n v="1.25"/>
    <x v="0"/>
    <n v="1.25"/>
    <s v="COD"/>
    <n v="473"/>
    <n v="47.3"/>
    <n v="167.1"/>
    <s v="Forward charges"/>
    <n v="0"/>
    <n v="0"/>
    <n v="45.4"/>
    <n v="45.4"/>
    <n v="0"/>
  </r>
  <r>
    <x v="21"/>
    <n v="2001821750"/>
    <n v="8904223818850"/>
    <n v="1"/>
    <n v="8904223815804"/>
    <n v="160"/>
    <n v="240"/>
    <n v="0.24"/>
    <n v="1.1829999999999998"/>
    <n v="1.1829999999999998"/>
    <x v="20"/>
    <n v="1.5"/>
    <n v="1"/>
    <n v="1.2"/>
    <n v="1.5"/>
    <x v="1"/>
    <n v="0.5"/>
    <x v="1"/>
    <n v="0.5"/>
    <s v="Prepaid"/>
    <n v="563"/>
    <n v="0"/>
    <n v="177.25"/>
    <s v="Forward charges"/>
    <n v="2"/>
    <n v="2"/>
    <n v="89.6"/>
    <n v="89.6"/>
    <n v="0"/>
  </r>
  <r>
    <x v="22"/>
    <n v="2001821750"/>
    <n v="8904223818430"/>
    <n v="1"/>
    <n v="8904223818454"/>
    <n v="232"/>
    <n v="165"/>
    <n v="0.16500000000000001"/>
    <n v="0.72099999999999997"/>
    <n v="0.72099999999999997"/>
    <x v="21"/>
    <n v="1.25"/>
    <n v="1"/>
    <n v="0.7"/>
    <n v="1.25"/>
    <x v="0"/>
    <n v="1.25"/>
    <x v="0"/>
    <n v="1.25"/>
    <s v="Prepaid"/>
    <n v="470"/>
    <n v="0"/>
    <n v="0"/>
    <s v="Forward and RTO charges"/>
    <n v="0"/>
    <n v="0"/>
    <n v="86.699999999999989"/>
    <n v="86.699999999999989"/>
    <n v="0"/>
  </r>
  <r>
    <x v="23"/>
    <n v="2001821750"/>
    <n v="8904223819130"/>
    <n v="1"/>
    <n v="8904223818751"/>
    <n v="113"/>
    <n v="350"/>
    <n v="0.35"/>
    <n v="0.55800000000000005"/>
    <n v="0.55800000000000005"/>
    <x v="22"/>
    <n v="1"/>
    <n v="1"/>
    <n v="0.6"/>
    <n v="1"/>
    <x v="1"/>
    <n v="0.5"/>
    <x v="1"/>
    <n v="0.5"/>
    <s v="Prepaid"/>
    <n v="251"/>
    <n v="0"/>
    <n v="441.3"/>
    <s v="Forward and RTO charges"/>
    <n v="1"/>
    <n v="1"/>
    <n v="551.4"/>
    <n v="551.4"/>
    <n v="0"/>
  </r>
  <r>
    <x v="24"/>
    <n v="2001821742"/>
    <n v="8904223819468"/>
    <n v="1"/>
    <n v="8904223818850"/>
    <n v="240"/>
    <n v="240"/>
    <n v="0.24"/>
    <n v="0.91999999999999993"/>
    <n v="0.91999999999999993"/>
    <x v="23"/>
    <n v="1.25"/>
    <n v="1"/>
    <n v="0.99"/>
    <n v="1.25"/>
    <x v="0"/>
    <n v="1.25"/>
    <x v="0"/>
    <n v="1.25"/>
    <s v="Prepaid"/>
    <n v="603"/>
    <n v="0"/>
    <n v="0"/>
    <s v="Forward and RTO charges"/>
    <n v="0"/>
    <n v="0"/>
    <n v="86.699999999999989"/>
    <n v="86.699999999999989"/>
    <n v="0"/>
  </r>
  <r>
    <x v="25"/>
    <n v="2001821679"/>
    <n v="8904223818430"/>
    <n v="1"/>
    <n v="8904223818935"/>
    <n v="120"/>
    <n v="165"/>
    <n v="0.16500000000000001"/>
    <n v="0.7"/>
    <n v="0.7"/>
    <x v="24"/>
    <n v="1.25"/>
    <n v="1"/>
    <n v="0.7"/>
    <n v="1.25"/>
    <x v="0"/>
    <n v="1.25"/>
    <x v="0"/>
    <n v="1.25"/>
    <s v="COD"/>
    <n v="470"/>
    <n v="23.5"/>
    <n v="74.55"/>
    <s v="Forward and RTO charges"/>
    <n v="0"/>
    <n v="0"/>
    <n v="161.25"/>
    <n v="161.25"/>
    <n v="0"/>
  </r>
  <r>
    <x v="26"/>
    <n v="2001821502"/>
    <n v="8904223818980"/>
    <n v="1"/>
    <n v="8904223818874"/>
    <n v="100"/>
    <n v="110"/>
    <n v="0.11"/>
    <n v="0.84099999999999997"/>
    <n v="0.84099999999999997"/>
    <x v="25"/>
    <n v="1.5"/>
    <n v="1"/>
    <n v="0.8"/>
    <n v="1.5"/>
    <x v="2"/>
    <n v="1.5"/>
    <x v="2"/>
    <n v="1.5"/>
    <s v="Prepaid"/>
    <n v="582"/>
    <n v="0"/>
    <n v="251.35000000000002"/>
    <s v="Forward and RTO charges"/>
    <n v="0"/>
    <n v="0"/>
    <n v="358.65000000000003"/>
    <n v="358.65000000000003"/>
    <n v="0"/>
  </r>
  <r>
    <x v="27"/>
    <n v="2001821502"/>
    <n v="8904223819031"/>
    <n v="2"/>
    <n v="8904223818997"/>
    <n v="490"/>
    <n v="112"/>
    <n v="0.224"/>
    <n v="1.2"/>
    <n v="1.2"/>
    <x v="26"/>
    <n v="1.25"/>
    <n v="1"/>
    <n v="1.2"/>
    <n v="1.25"/>
    <x v="0"/>
    <n v="1.25"/>
    <x v="0"/>
    <n v="1.25"/>
    <s v="Prepaid"/>
    <n v="1031"/>
    <n v="0"/>
    <n v="61.25"/>
    <s v="Forward and RTO charges"/>
    <n v="0"/>
    <n v="0"/>
    <n v="147.94999999999999"/>
    <n v="147.94999999999999"/>
    <n v="0"/>
  </r>
  <r>
    <x v="28"/>
    <n v="2001821502"/>
    <n v="8904223819024"/>
    <n v="2"/>
    <n v="8904223818942"/>
    <n v="133"/>
    <n v="112"/>
    <n v="0.224"/>
    <n v="1.357"/>
    <n v="1.357"/>
    <x v="27"/>
    <n v="1.5"/>
    <n v="1"/>
    <n v="1.3"/>
    <n v="1.5"/>
    <x v="1"/>
    <n v="0.5"/>
    <x v="1"/>
    <n v="0.5"/>
    <s v="Prepaid"/>
    <n v="1818"/>
    <n v="0"/>
    <n v="630.25000000000011"/>
    <s v="Forward and RTO charges"/>
    <n v="2"/>
    <n v="2"/>
    <n v="796.95"/>
    <n v="796.95"/>
    <n v="0"/>
  </r>
  <r>
    <x v="29"/>
    <n v="2001821284"/>
    <n v="8904223818614"/>
    <n v="1"/>
    <n v="8904223819024"/>
    <n v="112"/>
    <n v="65"/>
    <n v="6.5000000000000002E-2"/>
    <n v="0.67200000000000004"/>
    <n v="0.67200000000000004"/>
    <x v="28"/>
    <n v="1.25"/>
    <n v="1"/>
    <n v="0.7"/>
    <n v="1.25"/>
    <x v="0"/>
    <n v="1.25"/>
    <x v="0"/>
    <n v="1.25"/>
    <s v="COD"/>
    <n v="302"/>
    <n v="15.1"/>
    <n v="0"/>
    <s v="Forward and RTO charges"/>
    <n v="0"/>
    <n v="0"/>
    <n v="86.699999999999989"/>
    <n v="86.699999999999989"/>
    <n v="0"/>
  </r>
  <r>
    <x v="30"/>
    <n v="2001821284"/>
    <n v="8904223819024"/>
    <n v="1"/>
    <n v="8904223819031"/>
    <n v="112"/>
    <n v="112"/>
    <n v="0.112"/>
    <n v="1.5569999999999999"/>
    <n v="1.5569999999999999"/>
    <x v="29"/>
    <n v="2.5"/>
    <n v="1"/>
    <n v="1.6"/>
    <n v="2.5"/>
    <x v="0"/>
    <n v="1.25"/>
    <x v="0"/>
    <n v="1.25"/>
    <s v="COD"/>
    <n v="909"/>
    <n v="45.45"/>
    <n v="0"/>
    <s v="Forward and RTO charges"/>
    <n v="1"/>
    <n v="1"/>
    <n v="176.3"/>
    <n v="176.3"/>
    <n v="0"/>
  </r>
  <r>
    <x v="31"/>
    <n v="2001821190"/>
    <n v="8904223819321"/>
    <n v="1"/>
    <n v="8904223818980"/>
    <n v="110"/>
    <n v="600"/>
    <n v="0.6"/>
    <n v="1.032"/>
    <n v="1.032"/>
    <x v="30"/>
    <n v="1.25"/>
    <n v="1"/>
    <n v="1.1299999999999999"/>
    <n v="1.25"/>
    <x v="0"/>
    <n v="1.25"/>
    <x v="0"/>
    <n v="1.25"/>
    <s v="COD"/>
    <n v="777"/>
    <n v="38.85"/>
    <n v="0"/>
    <s v="Forward and RTO charges"/>
    <n v="0"/>
    <n v="0"/>
    <n v="86.699999999999989"/>
    <n v="86.699999999999989"/>
    <n v="0"/>
  </r>
  <r>
    <x v="32"/>
    <n v="2001821190"/>
    <n v="8904223819338"/>
    <n v="1"/>
    <n v="8904223819017"/>
    <n v="115"/>
    <n v="600"/>
    <n v="0.6"/>
    <n v="0.63"/>
    <n v="0.63"/>
    <x v="31"/>
    <n v="1.25"/>
    <n v="1"/>
    <n v="0.6"/>
    <n v="1.25"/>
    <x v="0"/>
    <n v="1.25"/>
    <x v="0"/>
    <n v="1.25"/>
    <s v="COD"/>
    <n v="448"/>
    <n v="22.4"/>
    <n v="92.2"/>
    <s v="Forward and RTO charges"/>
    <n v="0"/>
    <n v="0"/>
    <n v="178.89999999999998"/>
    <n v="178.89999999999998"/>
    <n v="0"/>
  </r>
  <r>
    <x v="33"/>
    <n v="2001821185"/>
    <n v="8904223818942"/>
    <n v="2"/>
    <n v="8904223819093"/>
    <n v="150"/>
    <n v="133"/>
    <n v="0.26600000000000001"/>
    <n v="0.22"/>
    <n v="0.22"/>
    <x v="32"/>
    <n v="0.5"/>
    <n v="1"/>
    <n v="2.92"/>
    <n v="3"/>
    <x v="1"/>
    <n v="0.5"/>
    <x v="1"/>
    <n v="0.5"/>
    <s v="COD"/>
    <n v="571"/>
    <n v="57.1"/>
    <n v="66.2"/>
    <s v="Forward charges"/>
    <n v="0"/>
    <n v="5"/>
    <n v="33"/>
    <n v="174.5"/>
    <n v="141.5"/>
  </r>
  <r>
    <x v="34"/>
    <n v="2001821185"/>
    <n v="8904223818683"/>
    <n v="2"/>
    <n v="8904223819109"/>
    <n v="100"/>
    <n v="121"/>
    <n v="0.24199999999999999"/>
    <n v="0.48"/>
    <n v="0.48"/>
    <x v="33"/>
    <n v="1.25"/>
    <n v="1"/>
    <n v="0.68"/>
    <n v="1.25"/>
    <x v="0"/>
    <n v="1.25"/>
    <x v="0"/>
    <n v="1.25"/>
    <s v="COD"/>
    <n v="1998"/>
    <n v="199.8"/>
    <n v="112.5"/>
    <s v="Forward charges"/>
    <n v="0"/>
    <n v="0"/>
    <n v="45.4"/>
    <n v="45.4"/>
    <n v="0"/>
  </r>
  <r>
    <x v="35"/>
    <n v="2001821185"/>
    <n v="8904223819239"/>
    <n v="1"/>
    <n v="8904223819116"/>
    <n v="30"/>
    <n v="290"/>
    <n v="0.28999999999999998"/>
    <n v="0.5"/>
    <n v="0.5"/>
    <x v="34"/>
    <n v="1.25"/>
    <n v="1"/>
    <n v="0.71"/>
    <n v="1.25"/>
    <x v="0"/>
    <n v="1.25"/>
    <x v="0"/>
    <n v="1.25"/>
    <s v="COD"/>
    <n v="233"/>
    <n v="15"/>
    <n v="58.15"/>
    <s v="Forward charges"/>
    <n v="0"/>
    <n v="0"/>
    <n v="45.4"/>
    <n v="45.4"/>
    <n v="0"/>
  </r>
  <r>
    <x v="36"/>
    <n v="2001821185"/>
    <n v="8904223819246"/>
    <n v="1"/>
    <n v="8904223819161"/>
    <n v="115"/>
    <n v="290"/>
    <n v="0.28999999999999998"/>
    <n v="0.245"/>
    <n v="0.245"/>
    <x v="35"/>
    <n v="0.5"/>
    <n v="1"/>
    <n v="0.78"/>
    <n v="1"/>
    <x v="1"/>
    <n v="0.5"/>
    <x v="1"/>
    <n v="0.5"/>
    <s v="COD"/>
    <n v="222"/>
    <n v="15"/>
    <n v="0"/>
    <s v="Forward charges"/>
    <n v="0"/>
    <n v="1"/>
    <n v="33"/>
    <n v="61.3"/>
    <n v="28.299999999999997"/>
  </r>
  <r>
    <x v="37"/>
    <n v="2001821185"/>
    <n v="8904223819253"/>
    <n v="1"/>
    <n v="8904223819147"/>
    <n v="240"/>
    <n v="290"/>
    <n v="0.28999999999999998"/>
    <n v="0.245"/>
    <n v="0.245"/>
    <x v="36"/>
    <n v="1.25"/>
    <n v="1"/>
    <n v="1.27"/>
    <n v="2.5"/>
    <x v="0"/>
    <n v="1.25"/>
    <x v="0"/>
    <n v="1.25"/>
    <s v="COD"/>
    <n v="668"/>
    <n v="33.4"/>
    <n v="0"/>
    <s v="Forward charges"/>
    <n v="0"/>
    <n v="1"/>
    <n v="45.4"/>
    <n v="90.199999999999989"/>
    <n v="44.79999999999999"/>
  </r>
  <r>
    <x v="38"/>
    <n v="2001821185"/>
    <n v="8904223818669"/>
    <n v="1"/>
    <n v="8904223819130"/>
    <n v="350"/>
    <n v="240"/>
    <n v="0.24"/>
    <n v="0.5"/>
    <n v="0.5"/>
    <x v="37"/>
    <n v="1.25"/>
    <n v="1"/>
    <n v="0.7"/>
    <n v="1.25"/>
    <x v="0"/>
    <n v="1.25"/>
    <x v="0"/>
    <n v="1.25"/>
    <s v="COD"/>
    <n v="301"/>
    <n v="15.05"/>
    <n v="0"/>
    <s v="Forward charges"/>
    <n v="0"/>
    <n v="0"/>
    <n v="45.4"/>
    <n v="45.4"/>
    <n v="0"/>
  </r>
  <r>
    <x v="39"/>
    <n v="2001821185"/>
    <n v="8904223819147"/>
    <n v="1"/>
    <n v="8904223818881"/>
    <n v="140"/>
    <n v="240"/>
    <n v="0.24"/>
    <n v="0.5"/>
    <n v="0.5"/>
    <x v="38"/>
    <n v="1.25"/>
    <n v="1"/>
    <n v="0.69"/>
    <n v="1.25"/>
    <x v="0"/>
    <n v="1.25"/>
    <x v="0"/>
    <n v="1.25"/>
    <s v="COD"/>
    <n v="233"/>
    <n v="15"/>
    <n v="0"/>
    <s v="Forward charges"/>
    <n v="0"/>
    <n v="0"/>
    <n v="45.4"/>
    <n v="45.4"/>
    <n v="0"/>
  </r>
  <r>
    <x v="40"/>
    <n v="2001821185"/>
    <n v="8904223818850"/>
    <n v="1"/>
    <n v="8904223818898"/>
    <n v="140"/>
    <n v="240"/>
    <n v="0.24"/>
    <n v="0.5"/>
    <n v="0.5"/>
    <x v="39"/>
    <n v="1.25"/>
    <n v="1"/>
    <n v="0.68"/>
    <n v="1.25"/>
    <x v="0"/>
    <n v="1.25"/>
    <x v="0"/>
    <n v="1.25"/>
    <s v="COD"/>
    <n v="563"/>
    <n v="28.15"/>
    <n v="0"/>
    <s v="Forward charges"/>
    <n v="0"/>
    <n v="0"/>
    <n v="45.4"/>
    <n v="45.4"/>
    <n v="0"/>
  </r>
  <r>
    <x v="41"/>
    <n v="2001820978"/>
    <n v="8904223815859"/>
    <n v="1"/>
    <n v="8904223819277"/>
    <n v="350"/>
    <n v="165"/>
    <n v="0.16500000000000001"/>
    <n v="0.127"/>
    <n v="0.127"/>
    <x v="40"/>
    <n v="0.5"/>
    <n v="1"/>
    <n v="1"/>
    <n v="1.5"/>
    <x v="1"/>
    <n v="0.5"/>
    <x v="1"/>
    <n v="0.5"/>
    <s v="Prepaid"/>
    <n v="951"/>
    <n v="0"/>
    <n v="15"/>
    <s v="Forward charges"/>
    <n v="0"/>
    <n v="2"/>
    <n v="33"/>
    <n v="89.6"/>
    <n v="56.599999999999994"/>
  </r>
  <r>
    <x v="42"/>
    <n v="2001820978"/>
    <n v="8904223817501"/>
    <n v="1"/>
    <n v="8904223819284"/>
    <n v="350"/>
    <n v="350"/>
    <n v="0.35"/>
    <n v="0.95199999999999996"/>
    <n v="0.95199999999999996"/>
    <x v="41"/>
    <n v="1.25"/>
    <n v="1"/>
    <n v="1.1599999999999999"/>
    <n v="1.25"/>
    <x v="0"/>
    <n v="1.25"/>
    <x v="0"/>
    <n v="1.25"/>
    <s v="Prepaid"/>
    <n v="168"/>
    <n v="0"/>
    <n v="202.95000000000005"/>
    <s v="Forward charges"/>
    <n v="0"/>
    <n v="0"/>
    <n v="45.4"/>
    <n v="45.4"/>
    <n v="0"/>
  </r>
  <r>
    <x v="43"/>
    <n v="2001820690"/>
    <n v="8904223817273"/>
    <n v="1"/>
    <n v="8904223819345"/>
    <n v="165"/>
    <n v="65"/>
    <n v="6.5000000000000002E-2"/>
    <n v="0.5"/>
    <n v="0.5"/>
    <x v="42"/>
    <n v="1"/>
    <n v="1"/>
    <n v="0.68"/>
    <n v="1"/>
    <x v="1"/>
    <n v="0.5"/>
    <x v="1"/>
    <n v="0.5"/>
    <s v="COD"/>
    <n v="403"/>
    <n v="20.149999999999999"/>
    <n v="58.15"/>
    <s v="Forward charges"/>
    <n v="1"/>
    <n v="1"/>
    <n v="61.3"/>
    <n v="61.3"/>
    <n v="0"/>
  </r>
  <r>
    <x v="44"/>
    <n v="2001819252"/>
    <n v="8904223818942"/>
    <n v="1"/>
    <n v="8904223819352"/>
    <n v="165"/>
    <n v="133"/>
    <n v="0.13300000000000001"/>
    <n v="0.96299999999999997"/>
    <n v="0.96299999999999997"/>
    <x v="43"/>
    <n v="1"/>
    <n v="1"/>
    <n v="1.08"/>
    <n v="1.5"/>
    <x v="1"/>
    <n v="0.5"/>
    <x v="1"/>
    <n v="0.5"/>
    <s v="Prepaid"/>
    <n v="286"/>
    <n v="0"/>
    <n v="162.54999999999998"/>
    <s v="Forward charges"/>
    <n v="1"/>
    <n v="2"/>
    <n v="61.3"/>
    <n v="89.6"/>
    <n v="28.299999999999997"/>
  </r>
  <r>
    <x v="45"/>
    <n v="2001819252"/>
    <n v="8904223818706"/>
    <n v="1"/>
    <n v="8904223819239"/>
    <n v="290"/>
    <n v="127"/>
    <n v="0.127"/>
    <n v="0.5"/>
    <n v="0.5"/>
    <x v="44"/>
    <n v="1.25"/>
    <n v="1"/>
    <n v="0.69"/>
    <n v="1.25"/>
    <x v="0"/>
    <n v="1.25"/>
    <x v="0"/>
    <n v="1.25"/>
    <s v="Prepaid"/>
    <n v="233"/>
    <n v="0"/>
    <n v="58.15"/>
    <s v="Forward charges"/>
    <n v="0"/>
    <n v="0"/>
    <n v="45.4"/>
    <n v="45.4"/>
    <n v="0"/>
  </r>
  <r>
    <x v="46"/>
    <n v="2001819252"/>
    <s v="SACHETS001"/>
    <n v="1"/>
    <n v="8904223819246"/>
    <n v="290"/>
    <n v="10"/>
    <n v="0.01"/>
    <n v="0.96699999999999997"/>
    <n v="0.96699999999999997"/>
    <x v="45"/>
    <n v="1.25"/>
    <n v="1"/>
    <n v="1.1299999999999999"/>
    <n v="1.25"/>
    <x v="0"/>
    <n v="1.25"/>
    <x v="0"/>
    <n v="1.25"/>
    <s v="Prepaid"/>
    <n v="350"/>
    <n v="0"/>
    <n v="0"/>
    <s v="Forward charges"/>
    <n v="0"/>
    <n v="0"/>
    <n v="45.4"/>
    <n v="45.4"/>
    <n v="0"/>
  </r>
  <r>
    <x v="47"/>
    <n v="2001818390"/>
    <n v="8904223819147"/>
    <n v="1"/>
    <n v="8904223819253"/>
    <n v="290"/>
    <n v="240"/>
    <n v="0.24"/>
    <n v="0.5"/>
    <n v="0.5"/>
    <x v="46"/>
    <n v="1.25"/>
    <n v="1"/>
    <n v="0.69"/>
    <n v="1.25"/>
    <x v="0"/>
    <n v="1.25"/>
    <x v="0"/>
    <n v="1.25"/>
    <s v="COD"/>
    <n v="233"/>
    <n v="15"/>
    <n v="0"/>
    <s v="Forward charges"/>
    <n v="0"/>
    <n v="0"/>
    <n v="45.4"/>
    <n v="45.4"/>
    <n v="0"/>
  </r>
  <r>
    <x v="48"/>
    <n v="2001818390"/>
    <n v="8904223818935"/>
    <n v="4"/>
    <n v="8904223819291"/>
    <n v="112"/>
    <n v="120"/>
    <n v="0.48"/>
    <n v="0.5"/>
    <n v="0.5"/>
    <x v="47"/>
    <n v="1.25"/>
    <n v="1"/>
    <n v="0.68"/>
    <n v="1.25"/>
    <x v="0"/>
    <n v="1.25"/>
    <x v="0"/>
    <n v="1.25"/>
    <s v="COD"/>
    <n v="932"/>
    <n v="186.4"/>
    <n v="58.15"/>
    <s v="Forward charges"/>
    <n v="0"/>
    <n v="0"/>
    <n v="45.4"/>
    <n v="45.4"/>
    <n v="0"/>
  </r>
  <r>
    <x v="49"/>
    <n v="2001818390"/>
    <n v="8904223818683"/>
    <n v="1"/>
    <n v="8904223819437"/>
    <n v="552"/>
    <n v="121"/>
    <n v="0.121"/>
    <n v="0.61099999999999999"/>
    <n v="0.61099999999999999"/>
    <x v="48"/>
    <n v="1"/>
    <n v="1"/>
    <n v="2.86"/>
    <n v="3"/>
    <x v="1"/>
    <n v="0.5"/>
    <x v="1"/>
    <n v="0.5"/>
    <s v="COD"/>
    <n v="999"/>
    <n v="49.95"/>
    <n v="0"/>
    <s v="Forward charges"/>
    <n v="1"/>
    <n v="5"/>
    <n v="61.3"/>
    <n v="174.5"/>
    <n v="113.2"/>
  </r>
  <r>
    <x v="50"/>
    <n v="2001817160"/>
    <n v="8904223818478"/>
    <n v="1"/>
    <s v="GIFTBOX202001"/>
    <n v="500"/>
    <n v="350"/>
    <n v="0.35"/>
    <n v="0.36099999999999999"/>
    <n v="0.36099999999999999"/>
    <x v="42"/>
    <n v="0.5"/>
    <n v="1"/>
    <n v="1.35"/>
    <n v="1.5"/>
    <x v="1"/>
    <n v="0.5"/>
    <x v="1"/>
    <n v="0.5"/>
    <s v="COD"/>
    <n v="626"/>
    <n v="31.3"/>
    <n v="0"/>
    <s v="Forward charges"/>
    <n v="0"/>
    <n v="2"/>
    <n v="33"/>
    <n v="89.6"/>
    <n v="56.599999999999994"/>
  </r>
  <r>
    <x v="51"/>
    <n v="2001817160"/>
    <n v="8904223819284"/>
    <n v="1"/>
    <s v="GIFTBOX202004"/>
    <n v="500"/>
    <n v="350"/>
    <n v="0.35"/>
    <n v="0.5"/>
    <n v="0.5"/>
    <x v="49"/>
    <n v="1.25"/>
    <n v="1"/>
    <n v="0.68"/>
    <n v="1.25"/>
    <x v="0"/>
    <n v="1.25"/>
    <x v="0"/>
    <n v="1.25"/>
    <s v="COD"/>
    <n v="865"/>
    <n v="43.25"/>
    <n v="0"/>
    <s v="Forward charges"/>
    <n v="0"/>
    <n v="0"/>
    <n v="45.4"/>
    <n v="45.4"/>
    <n v="0"/>
  </r>
  <r>
    <x v="52"/>
    <n v="2001817093"/>
    <n v="8904223816214"/>
    <n v="1"/>
    <s v="GIFTBOX202002"/>
    <n v="500"/>
    <n v="120"/>
    <n v="0.12"/>
    <n v="1.4590000000000001"/>
    <n v="1.4590000000000001"/>
    <x v="50"/>
    <n v="2.5"/>
    <n v="1"/>
    <n v="1.64"/>
    <n v="2.5"/>
    <x v="0"/>
    <n v="1.25"/>
    <x v="0"/>
    <n v="1.25"/>
    <s v="COD"/>
    <n v="402"/>
    <n v="20.100000000000001"/>
    <n v="1950.8999999999999"/>
    <s v="Forward charges"/>
    <n v="1"/>
    <n v="1"/>
    <n v="90.199999999999989"/>
    <n v="90.199999999999989"/>
    <n v="0"/>
  </r>
  <r>
    <x v="53"/>
    <n v="2001817093"/>
    <n v="8904223818874"/>
    <n v="1"/>
    <n v="8904223819369"/>
    <n v="170"/>
    <n v="100"/>
    <n v="0.1"/>
    <n v="0.5"/>
    <n v="0.5"/>
    <x v="51"/>
    <n v="1.25"/>
    <n v="1"/>
    <n v="0.67"/>
    <n v="1.25"/>
    <x v="0"/>
    <n v="1.25"/>
    <x v="0"/>
    <n v="1.25"/>
    <s v="COD"/>
    <n v="922"/>
    <n v="46.1"/>
    <n v="58.15"/>
    <s v="Forward charges"/>
    <n v="0"/>
    <n v="0"/>
    <n v="45.4"/>
    <n v="45.4"/>
    <n v="0"/>
  </r>
  <r>
    <x v="54"/>
    <n v="2001817093"/>
    <n v="8904223819512"/>
    <n v="1"/>
    <s v="GIFTBOX202003"/>
    <n v="500"/>
    <n v="210"/>
    <n v="0.21"/>
    <n v="2.016"/>
    <n v="2.016"/>
    <x v="52"/>
    <n v="2.5"/>
    <n v="1"/>
    <n v="2"/>
    <n v="2.5"/>
    <x v="0"/>
    <n v="1.25"/>
    <x v="0"/>
    <n v="1.25"/>
    <s v="COD"/>
    <n v="534"/>
    <n v="26.7"/>
    <n v="0"/>
    <s v="Forward charges"/>
    <n v="1"/>
    <n v="1"/>
    <n v="90.199999999999989"/>
    <n v="90.199999999999989"/>
    <n v="0"/>
  </r>
  <r>
    <x v="55"/>
    <n v="2001817093"/>
    <n v="8904223818881"/>
    <n v="1"/>
    <n v="8904223819123"/>
    <n v="250"/>
    <n v="140"/>
    <n v="0.14000000000000001"/>
    <n v="1.048"/>
    <n v="1.048"/>
    <x v="53"/>
    <n v="1.5"/>
    <n v="1"/>
    <n v="1"/>
    <n v="1.5"/>
    <x v="1"/>
    <n v="0.5"/>
    <x v="1"/>
    <n v="0.5"/>
    <s v="COD"/>
    <n v="819"/>
    <n v="40.950000000000003"/>
    <n v="0"/>
    <s v="Forward charges"/>
    <n v="2"/>
    <n v="2"/>
    <n v="89.6"/>
    <n v="89.6"/>
    <n v="0"/>
  </r>
  <r>
    <x v="56"/>
    <n v="2001817093"/>
    <n v="8904223819291"/>
    <n v="2"/>
    <s v="GIFTBOX202002"/>
    <n v="500"/>
    <n v="112"/>
    <n v="0.224"/>
    <n v="1.5050000000000001"/>
    <n v="1.5050000000000001"/>
    <x v="54"/>
    <n v="2"/>
    <n v="1"/>
    <n v="1.5"/>
    <n v="2"/>
    <x v="1"/>
    <n v="0.5"/>
    <x v="1"/>
    <n v="0.5"/>
    <s v="COD"/>
    <n v="1954"/>
    <n v="195.4"/>
    <n v="0"/>
    <s v="Forward charges"/>
    <n v="3"/>
    <n v="3"/>
    <n v="117.9"/>
    <n v="117.9"/>
    <n v="0"/>
  </r>
  <r>
    <x v="57"/>
    <n v="2001817093"/>
    <n v="8904223819031"/>
    <n v="2"/>
    <n v="8904223819468"/>
    <n v="240"/>
    <n v="112"/>
    <n v="0.224"/>
    <n v="1.5170000000000001"/>
    <n v="1.5170000000000001"/>
    <x v="55"/>
    <n v="2.5"/>
    <n v="1"/>
    <n v="1.5"/>
    <n v="2.5"/>
    <x v="0"/>
    <n v="1.25"/>
    <x v="0"/>
    <n v="1.25"/>
    <s v="COD"/>
    <n v="1031"/>
    <n v="103.1"/>
    <n v="0"/>
    <s v="Forward charges"/>
    <n v="1"/>
    <n v="1"/>
    <n v="90.199999999999989"/>
    <n v="90.199999999999989"/>
    <n v="0"/>
  </r>
  <r>
    <x v="58"/>
    <n v="2001817093"/>
    <n v="8904223819024"/>
    <n v="2"/>
    <n v="8904223819260"/>
    <n v="130"/>
    <n v="112"/>
    <n v="0.224"/>
    <n v="3.080000000000001"/>
    <n v="3.080000000000001"/>
    <x v="56"/>
    <n v="3.75"/>
    <n v="1"/>
    <n v="3"/>
    <n v="3.75"/>
    <x v="0"/>
    <n v="1.25"/>
    <x v="0"/>
    <n v="1.25"/>
    <s v="COD"/>
    <n v="1818"/>
    <n v="181.8"/>
    <n v="0"/>
    <s v="Forward charges"/>
    <n v="2"/>
    <n v="2"/>
    <n v="135"/>
    <n v="135"/>
    <n v="0"/>
  </r>
  <r>
    <x v="59"/>
    <n v="2001817093"/>
    <n v="8904223818553"/>
    <n v="1"/>
    <n v="8904223819321"/>
    <n v="600"/>
    <n v="115"/>
    <n v="0.115"/>
    <n v="1.621"/>
    <n v="1.621"/>
    <x v="57"/>
    <n v="2"/>
    <e v="#N/A"/>
    <n v="1.7"/>
    <n v="2.5"/>
    <x v="1"/>
    <n v="0.5"/>
    <x v="0"/>
    <n v="1.25"/>
    <s v="COD"/>
    <n v="322"/>
    <n v="16.100000000000001"/>
    <n v="324.29999999999995"/>
    <s v="Forward charges"/>
    <n v="3"/>
    <n v="1"/>
    <n v="117.9"/>
    <n v="90.199999999999989"/>
    <n v="-27.700000000000017"/>
  </r>
  <r>
    <x v="60"/>
    <n v="2001816996"/>
    <n v="8904223818706"/>
    <n v="1"/>
    <n v="8904223819338"/>
    <n v="600"/>
    <n v="127"/>
    <n v="0.127"/>
    <n v="0.60699999999999998"/>
    <n v="0.60699999999999998"/>
    <x v="58"/>
    <n v="1"/>
    <e v="#N/A"/>
    <n v="0.79"/>
    <n v="1.25"/>
    <x v="1"/>
    <n v="0.5"/>
    <x v="0"/>
    <n v="1.25"/>
    <s v="Prepaid"/>
    <n v="233"/>
    <n v="0"/>
    <n v="0"/>
    <s v="Forward charges"/>
    <n v="1"/>
    <n v="0"/>
    <n v="61.3"/>
    <n v="45.4"/>
    <n v="-15.899999999999999"/>
  </r>
  <r>
    <x v="61"/>
    <n v="2001816996"/>
    <n v="8904223818942"/>
    <n v="1"/>
    <n v="8904223819505"/>
    <n v="210"/>
    <n v="133"/>
    <n v="0.13300000000000001"/>
    <n v="0.5"/>
    <n v="0.5"/>
    <x v="59"/>
    <n v="1"/>
    <e v="#N/A"/>
    <n v="0.5"/>
    <n v="1.25"/>
    <x v="1"/>
    <n v="0.5"/>
    <x v="0"/>
    <n v="1.25"/>
    <s v="Prepaid"/>
    <n v="286"/>
    <n v="0"/>
    <n v="58.15"/>
    <s v="Forward charges"/>
    <n v="1"/>
    <n v="0"/>
    <n v="61.3"/>
    <n v="45.4"/>
    <n v="-15.899999999999999"/>
  </r>
  <r>
    <x v="62"/>
    <n v="2001816996"/>
    <n v="8904223818850"/>
    <n v="1"/>
    <n v="8904223819499"/>
    <n v="210"/>
    <n v="240"/>
    <n v="0.24"/>
    <n v="0.60099999999999998"/>
    <n v="0.60099999999999998"/>
    <x v="60"/>
    <n v="1"/>
    <e v="#N/A"/>
    <n v="0.77"/>
    <n v="1.25"/>
    <x v="1"/>
    <n v="0.5"/>
    <x v="0"/>
    <n v="1.25"/>
    <s v="Prepaid"/>
    <n v="563"/>
    <n v="0"/>
    <n v="0"/>
    <s v="Forward charges"/>
    <n v="1"/>
    <n v="0"/>
    <n v="61.3"/>
    <n v="45.4"/>
    <n v="-15.899999999999999"/>
  </r>
  <r>
    <x v="63"/>
    <n v="2001816684"/>
    <n v="8904223816214"/>
    <n v="2"/>
    <n v="8904223819512"/>
    <n v="210"/>
    <n v="120"/>
    <n v="0.24"/>
    <n v="0.73099999999999998"/>
    <n v="0.73099999999999998"/>
    <x v="61"/>
    <n v="1"/>
    <e v="#N/A"/>
    <n v="0.8"/>
    <n v="1.25"/>
    <x v="1"/>
    <n v="0.5"/>
    <x v="0"/>
    <n v="1.25"/>
    <s v="Prepaid"/>
    <n v="804"/>
    <n v="0"/>
    <n v="0"/>
    <s v="Forward charges"/>
    <n v="1"/>
    <n v="0"/>
    <n v="61.3"/>
    <n v="45.4"/>
    <n v="-15.899999999999999"/>
  </r>
  <r>
    <x v="64"/>
    <n v="2001816684"/>
    <n v="8904223818874"/>
    <n v="2"/>
    <n v="8904223819543"/>
    <n v="300"/>
    <n v="100"/>
    <n v="0.2"/>
    <n v="0.60099999999999998"/>
    <n v="0.60099999999999998"/>
    <x v="62"/>
    <n v="1"/>
    <e v="#N/A"/>
    <n v="0.76"/>
    <n v="1.25"/>
    <x v="1"/>
    <n v="0.5"/>
    <x v="0"/>
    <n v="1.25"/>
    <s v="Prepaid"/>
    <n v="1843"/>
    <n v="0"/>
    <n v="108.25"/>
    <s v="Forward charges"/>
    <n v="1"/>
    <n v="0"/>
    <n v="61.3"/>
    <n v="45.4"/>
    <n v="-15.899999999999999"/>
  </r>
  <r>
    <x v="65"/>
    <n v="2001816684"/>
    <n v="8904223818935"/>
    <n v="4"/>
    <s v="SACHETS001"/>
    <n v="10"/>
    <n v="120"/>
    <n v="0.48"/>
    <n v="0.60699999999999998"/>
    <n v="0.60699999999999998"/>
    <x v="63"/>
    <n v="1"/>
    <e v="#N/A"/>
    <n v="0.76"/>
    <n v="1.25"/>
    <x v="1"/>
    <n v="0.5"/>
    <x v="0"/>
    <n v="1.25"/>
    <s v="Prepaid"/>
    <n v="932"/>
    <n v="0"/>
    <n v="0"/>
    <s v="Forward charges"/>
    <n v="1"/>
    <n v="0"/>
    <n v="61.3"/>
    <n v="45.4"/>
    <n v="-15.899999999999999"/>
  </r>
  <r>
    <x v="66"/>
    <n v="2001816131"/>
    <n v="8904223816665"/>
    <n v="2"/>
    <m/>
    <m/>
    <n v="102"/>
    <n v="0.20399999999999999"/>
    <n v="0.505"/>
    <n v="0.505"/>
    <x v="64"/>
    <n v="1"/>
    <e v="#N/A"/>
    <n v="0.6"/>
    <n v="1.25"/>
    <x v="1"/>
    <n v="0.5"/>
    <x v="0"/>
    <n v="1.25"/>
    <s v="Prepaid"/>
    <n v="531"/>
    <n v="0"/>
    <n v="100.19999999999999"/>
    <s v="Forward charges"/>
    <n v="1"/>
    <n v="0"/>
    <n v="61.3"/>
    <n v="45.4"/>
    <n v="-15.899999999999999"/>
  </r>
  <r>
    <x v="67"/>
    <n v="2001816131"/>
    <n v="8904223819277"/>
    <n v="1"/>
    <m/>
    <m/>
    <n v="350"/>
    <n v="0.35"/>
    <n v="0.50800000000000001"/>
    <n v="0.50800000000000001"/>
    <x v="65"/>
    <n v="1"/>
    <e v="#N/A"/>
    <n v="0.59"/>
    <n v="1.25"/>
    <x v="1"/>
    <n v="0.5"/>
    <x v="0"/>
    <n v="1.25"/>
    <s v="Prepaid"/>
    <n v="233"/>
    <n v="0"/>
    <n v="0"/>
    <s v="Forward charges"/>
    <n v="1"/>
    <n v="0"/>
    <n v="61.3"/>
    <n v="45.4"/>
    <n v="-15.899999999999999"/>
  </r>
  <r>
    <x v="68"/>
    <n v="2001815688"/>
    <n v="8904223816214"/>
    <n v="1"/>
    <m/>
    <m/>
    <n v="120"/>
    <n v="0.12"/>
    <n v="0.60699999999999998"/>
    <n v="0.60699999999999998"/>
    <x v="66"/>
    <n v="1"/>
    <e v="#N/A"/>
    <n v="0.8"/>
    <n v="1.25"/>
    <x v="1"/>
    <n v="0.5"/>
    <x v="0"/>
    <n v="1.25"/>
    <s v="COD"/>
    <n v="402"/>
    <n v="20.100000000000001"/>
    <n v="0"/>
    <s v="Forward charges"/>
    <n v="1"/>
    <n v="0"/>
    <n v="61.3"/>
    <n v="45.4"/>
    <n v="-15.899999999999999"/>
  </r>
  <r>
    <x v="69"/>
    <n v="2001815688"/>
    <n v="8904223818874"/>
    <n v="1"/>
    <m/>
    <m/>
    <n v="100"/>
    <n v="0.1"/>
    <n v="0.5"/>
    <n v="0.5"/>
    <x v="67"/>
    <n v="1"/>
    <e v="#N/A"/>
    <n v="0.5"/>
    <n v="1.25"/>
    <x v="1"/>
    <n v="0.5"/>
    <x v="0"/>
    <n v="1.25"/>
    <s v="COD"/>
    <n v="922"/>
    <n v="46.1"/>
    <n v="0"/>
    <s v="Forward and RTO charges"/>
    <n v="1"/>
    <n v="0"/>
    <n v="110.1"/>
    <n v="86.699999999999989"/>
    <n v="-23.400000000000006"/>
  </r>
  <r>
    <x v="70"/>
    <n v="2001814580"/>
    <n v="8904223818706"/>
    <n v="1"/>
    <m/>
    <m/>
    <n v="127"/>
    <n v="0.127"/>
    <n v="2.5720000000000005"/>
    <n v="2.5720000000000005"/>
    <x v="68"/>
    <n v="3"/>
    <e v="#N/A"/>
    <n v="2.94"/>
    <n v="3.75"/>
    <x v="1"/>
    <n v="0.5"/>
    <x v="0"/>
    <n v="1.25"/>
    <s v="COD"/>
    <n v="233"/>
    <n v="15"/>
    <n v="619.90000000000009"/>
    <s v="Forward charges"/>
    <n v="5"/>
    <n v="2"/>
    <n v="174.5"/>
    <n v="135"/>
    <n v="-39.5"/>
  </r>
  <r>
    <x v="71"/>
    <n v="2001813009"/>
    <n v="8904223816214"/>
    <n v="1"/>
    <m/>
    <m/>
    <n v="120"/>
    <n v="0.12"/>
    <n v="0.72"/>
    <n v="0.72"/>
    <x v="69"/>
    <n v="1"/>
    <e v="#N/A"/>
    <n v="1"/>
    <n v="1.25"/>
    <x v="1"/>
    <n v="0.5"/>
    <x v="0"/>
    <n v="1.25"/>
    <s v="COD"/>
    <n v="402"/>
    <n v="20.100000000000001"/>
    <n v="124.35"/>
    <s v="Forward charges"/>
    <n v="1"/>
    <n v="0"/>
    <n v="61.3"/>
    <n v="45.4"/>
    <n v="-15.899999999999999"/>
  </r>
  <r>
    <x v="72"/>
    <n v="2001813009"/>
    <n v="8904223818874"/>
    <n v="1"/>
    <m/>
    <m/>
    <n v="100"/>
    <n v="0.1"/>
    <n v="0.56300000000000006"/>
    <n v="0.56300000000000006"/>
    <x v="66"/>
    <n v="1"/>
    <e v="#N/A"/>
    <n v="0.61"/>
    <n v="1.25"/>
    <x v="1"/>
    <n v="0.5"/>
    <x v="0"/>
    <n v="1.25"/>
    <s v="COD"/>
    <n v="922"/>
    <n v="46.1"/>
    <n v="442.3"/>
    <s v="Forward charges"/>
    <n v="1"/>
    <n v="0"/>
    <n v="61.3"/>
    <n v="45.4"/>
    <n v="-15.899999999999999"/>
  </r>
  <r>
    <x v="73"/>
    <n v="2001813009"/>
    <n v="8904223818706"/>
    <n v="1"/>
    <m/>
    <m/>
    <n v="127"/>
    <n v="0.127"/>
    <n v="0.127"/>
    <n v="0.127"/>
    <x v="70"/>
    <n v="0.5"/>
    <e v="#N/A"/>
    <n v="0.15"/>
    <n v="1.25"/>
    <x v="1"/>
    <n v="0.5"/>
    <x v="0"/>
    <n v="1.25"/>
    <s v="COD"/>
    <n v="233"/>
    <n v="15"/>
    <n v="15"/>
    <s v="Forward and RTO charges"/>
    <n v="0"/>
    <n v="0"/>
    <n v="68.5"/>
    <n v="101.69999999999999"/>
    <n v="33.199999999999989"/>
  </r>
  <r>
    <x v="74"/>
    <n v="2001813009"/>
    <n v="8904223818942"/>
    <n v="1"/>
    <m/>
    <m/>
    <n v="133"/>
    <n v="0.13300000000000001"/>
    <n v="0.22"/>
    <n v="0.22"/>
    <x v="71"/>
    <n v="0.5"/>
    <e v="#N/A"/>
    <n v="0.2"/>
    <n v="1.25"/>
    <x v="1"/>
    <n v="0.5"/>
    <x v="0"/>
    <n v="1.25"/>
    <s v="COD"/>
    <n v="286"/>
    <n v="15"/>
    <n v="66.2"/>
    <s v="Forward charges"/>
    <n v="0"/>
    <n v="0"/>
    <n v="33"/>
    <n v="45.4"/>
    <n v="12.399999999999999"/>
  </r>
  <r>
    <x v="75"/>
    <n v="2001813009"/>
    <n v="8904223818850"/>
    <n v="1"/>
    <m/>
    <m/>
    <n v="240"/>
    <n v="0.24"/>
    <n v="0.55399999999999994"/>
    <n v="0.55399999999999994"/>
    <x v="71"/>
    <n v="1"/>
    <e v="#N/A"/>
    <n v="0.7"/>
    <n v="1.25"/>
    <x v="1"/>
    <n v="0.5"/>
    <x v="0"/>
    <n v="1.25"/>
    <s v="COD"/>
    <n v="563"/>
    <n v="28.15"/>
    <n v="0"/>
    <s v="Forward charges"/>
    <n v="1"/>
    <n v="0"/>
    <n v="61.3"/>
    <n v="45.4"/>
    <n v="-15.899999999999999"/>
  </r>
  <r>
    <x v="76"/>
    <n v="2001812941"/>
    <n v="8904223818706"/>
    <n v="1"/>
    <m/>
    <m/>
    <n v="127"/>
    <n v="0.127"/>
    <n v="0.5"/>
    <n v="0.5"/>
    <x v="72"/>
    <n v="1"/>
    <e v="#N/A"/>
    <n v="0.5"/>
    <n v="1.25"/>
    <x v="1"/>
    <n v="0.5"/>
    <x v="0"/>
    <n v="1.25"/>
    <s v="COD"/>
    <n v="233"/>
    <n v="15"/>
    <n v="0"/>
    <s v="Forward charges"/>
    <n v="1"/>
    <n v="0"/>
    <n v="61.3"/>
    <n v="45.4"/>
    <n v="-15.899999999999999"/>
  </r>
  <r>
    <x v="77"/>
    <n v="2001812941"/>
    <n v="8904223818942"/>
    <n v="1"/>
    <m/>
    <m/>
    <n v="133"/>
    <n v="0.13300000000000001"/>
    <n v="2.0979999999999999"/>
    <n v="2.0979999999999999"/>
    <x v="69"/>
    <n v="2.5"/>
    <e v="#N/A"/>
    <n v="2.1"/>
    <n v="2.5"/>
    <x v="1"/>
    <n v="0.5"/>
    <x v="0"/>
    <n v="1.25"/>
    <s v="COD"/>
    <n v="286"/>
    <n v="15"/>
    <n v="378.5"/>
    <s v="Forward charges"/>
    <n v="4"/>
    <n v="1"/>
    <n v="146.19999999999999"/>
    <n v="90.199999999999989"/>
    <n v="-56"/>
  </r>
  <r>
    <x v="78"/>
    <n v="2001812941"/>
    <n v="8904223818850"/>
    <n v="1"/>
    <m/>
    <m/>
    <n v="240"/>
    <n v="0.24"/>
    <n v="0.17699999999999999"/>
    <n v="0.17699999999999999"/>
    <x v="69"/>
    <n v="0.5"/>
    <e v="#N/A"/>
    <n v="0.2"/>
    <n v="1.25"/>
    <x v="1"/>
    <n v="0.5"/>
    <x v="0"/>
    <n v="1.25"/>
    <s v="COD"/>
    <n v="563"/>
    <n v="28.15"/>
    <n v="60.550000000000004"/>
    <s v="Forward charges"/>
    <n v="0"/>
    <n v="0"/>
    <n v="33"/>
    <n v="45.4"/>
    <n v="12.399999999999999"/>
  </r>
  <r>
    <x v="79"/>
    <n v="2001812854"/>
    <n v="8904223818478"/>
    <n v="1"/>
    <m/>
    <m/>
    <n v="350"/>
    <n v="0.35"/>
    <n v="0.16500000000000001"/>
    <n v="0.16500000000000001"/>
    <x v="73"/>
    <n v="0.5"/>
    <e v="#N/A"/>
    <n v="0.2"/>
    <n v="1.25"/>
    <x v="1"/>
    <n v="0.5"/>
    <x v="0"/>
    <n v="1.25"/>
    <s v="COD"/>
    <n v="626"/>
    <n v="31.3"/>
    <n v="23.5"/>
    <s v="Forward charges"/>
    <n v="0"/>
    <n v="0"/>
    <n v="33"/>
    <n v="45.4"/>
    <n v="12.399999999999999"/>
  </r>
  <r>
    <x v="80"/>
    <n v="2001812854"/>
    <n v="8904223819130"/>
    <n v="1"/>
    <m/>
    <m/>
    <n v="350"/>
    <n v="0.35"/>
    <n v="0.24"/>
    <n v="0.24"/>
    <x v="74"/>
    <n v="0.5"/>
    <e v="#N/A"/>
    <n v="0.15"/>
    <n v="1.25"/>
    <x v="1"/>
    <n v="0.5"/>
    <x v="0"/>
    <n v="1.25"/>
    <s v="COD"/>
    <n v="251"/>
    <n v="15"/>
    <n v="0"/>
    <s v="Forward charges"/>
    <n v="0"/>
    <n v="0"/>
    <n v="33"/>
    <n v="45.4"/>
    <n v="12.399999999999999"/>
  </r>
  <r>
    <x v="81"/>
    <n v="2001812854"/>
    <n v="8904223819277"/>
    <n v="1"/>
    <m/>
    <m/>
    <n v="350"/>
    <n v="0.35"/>
    <n v="0.755"/>
    <n v="0.755"/>
    <x v="75"/>
    <n v="1"/>
    <e v="#N/A"/>
    <n v="0.8"/>
    <n v="1.25"/>
    <x v="1"/>
    <n v="0.5"/>
    <x v="0"/>
    <n v="1.25"/>
    <s v="COD"/>
    <n v="233"/>
    <n v="15"/>
    <n v="0"/>
    <s v="Forward charges"/>
    <n v="1"/>
    <n v="0"/>
    <n v="61.3"/>
    <n v="45.4"/>
    <n v="-15.899999999999999"/>
  </r>
  <r>
    <x v="82"/>
    <n v="2001812854"/>
    <n v="8904223819284"/>
    <n v="1"/>
    <m/>
    <m/>
    <n v="350"/>
    <n v="0.35"/>
    <n v="0.24"/>
    <n v="0.24"/>
    <x v="69"/>
    <n v="0.5"/>
    <e v="#N/A"/>
    <n v="0.2"/>
    <n v="1.25"/>
    <x v="1"/>
    <n v="0.5"/>
    <x v="0"/>
    <n v="1.25"/>
    <s v="COD"/>
    <n v="865"/>
    <n v="43.25"/>
    <n v="47.3"/>
    <s v="Forward charges"/>
    <n v="0"/>
    <n v="0"/>
    <n v="33"/>
    <n v="45.4"/>
    <n v="12.399999999999999"/>
  </r>
  <r>
    <x v="83"/>
    <n v="2001812854"/>
    <s v="GIFTBOX202003"/>
    <n v="1"/>
    <m/>
    <m/>
    <n v="500"/>
    <n v="0.5"/>
    <n v="0.47699999999999998"/>
    <n v="0.47699999999999998"/>
    <x v="76"/>
    <n v="0.5"/>
    <e v="#N/A"/>
    <n v="0.5"/>
    <n v="1.25"/>
    <x v="1"/>
    <n v="0.5"/>
    <x v="0"/>
    <n v="1.25"/>
    <s v="COD"/>
    <n v="701"/>
    <n v="35.049999999999997"/>
    <n v="0"/>
    <s v="Forward charges"/>
    <n v="0"/>
    <n v="0"/>
    <n v="33"/>
    <n v="45.4"/>
    <n v="12.399999999999999"/>
  </r>
  <r>
    <x v="84"/>
    <n v="2001812854"/>
    <n v="8904223819291"/>
    <n v="2"/>
    <m/>
    <m/>
    <n v="112"/>
    <n v="0.224"/>
    <n v="0.55800000000000005"/>
    <n v="0.55800000000000005"/>
    <x v="77"/>
    <n v="1"/>
    <e v="#N/A"/>
    <n v="0.6"/>
    <n v="1.25"/>
    <x v="1"/>
    <n v="0.5"/>
    <x v="0"/>
    <n v="1.25"/>
    <s v="COD"/>
    <n v="1954"/>
    <n v="195.4"/>
    <n v="0"/>
    <s v="Forward charges"/>
    <n v="1"/>
    <n v="0"/>
    <n v="61.3"/>
    <n v="45.4"/>
    <n v="-15.899999999999999"/>
  </r>
  <r>
    <x v="85"/>
    <n v="2001812854"/>
    <n v="8904223819031"/>
    <n v="2"/>
    <m/>
    <m/>
    <n v="112"/>
    <n v="0.224"/>
    <n v="1.3759999999999999"/>
    <n v="1.3759999999999999"/>
    <x v="78"/>
    <n v="1.5"/>
    <e v="#N/A"/>
    <n v="1.1000000000000001"/>
    <n v="1.25"/>
    <x v="1"/>
    <n v="0.5"/>
    <x v="0"/>
    <n v="1.25"/>
    <s v="COD"/>
    <n v="1031"/>
    <n v="103.1"/>
    <n v="3246.1"/>
    <s v="Forward charges"/>
    <n v="2"/>
    <n v="0"/>
    <n v="89.6"/>
    <n v="45.4"/>
    <n v="-44.199999999999996"/>
  </r>
  <r>
    <x v="86"/>
    <n v="2001812854"/>
    <n v="8904223819024"/>
    <n v="2"/>
    <m/>
    <m/>
    <n v="112"/>
    <n v="0.224"/>
    <n v="6.5000000000000002E-2"/>
    <n v="6.5000000000000002E-2"/>
    <x v="79"/>
    <n v="0.5"/>
    <e v="#N/A"/>
    <n v="0.15"/>
    <n v="1.25"/>
    <x v="1"/>
    <n v="0.5"/>
    <x v="0"/>
    <n v="1.25"/>
    <s v="COD"/>
    <n v="1818"/>
    <n v="181.8"/>
    <n v="20.149999999999999"/>
    <s v="Forward charges"/>
    <n v="0"/>
    <n v="0"/>
    <n v="33"/>
    <n v="45.4"/>
    <n v="12.399999999999999"/>
  </r>
  <r>
    <x v="87"/>
    <n v="2001812838"/>
    <n v="8904223818980"/>
    <n v="1"/>
    <m/>
    <m/>
    <n v="110"/>
    <n v="0.11"/>
    <n v="0.72099999999999997"/>
    <n v="0.72099999999999997"/>
    <x v="80"/>
    <n v="1.5"/>
    <e v="#N/A"/>
    <n v="0.8"/>
    <n v="1"/>
    <x v="2"/>
    <n v="1.5"/>
    <x v="1"/>
    <n v="0.5"/>
    <s v="COD"/>
    <n v="582"/>
    <n v="29.1"/>
    <n v="130.25"/>
    <s v="Forward charges"/>
    <n v="0"/>
    <n v="1"/>
    <n v="56.6"/>
    <n v="61.3"/>
    <n v="4.6999999999999957"/>
  </r>
  <r>
    <x v="88"/>
    <n v="2001812838"/>
    <n v="8904223819031"/>
    <n v="4"/>
    <m/>
    <m/>
    <n v="112"/>
    <n v="0.44800000000000001"/>
    <n v="0.27"/>
    <n v="0.27"/>
    <x v="81"/>
    <n v="1.5"/>
    <e v="#N/A"/>
    <n v="0.3"/>
    <n v="0.5"/>
    <x v="2"/>
    <n v="1.5"/>
    <x v="1"/>
    <n v="0.5"/>
    <s v="COD"/>
    <n v="2061"/>
    <n v="412.2"/>
    <n v="0"/>
    <s v="Forward charges"/>
    <n v="0"/>
    <n v="0"/>
    <n v="56.6"/>
    <n v="33"/>
    <n v="-23.6"/>
  </r>
  <r>
    <x v="89"/>
    <n v="2001812650"/>
    <n v="8904223819031"/>
    <n v="4"/>
    <m/>
    <m/>
    <n v="112"/>
    <n v="0.44800000000000001"/>
    <n v="1.6759999999999999"/>
    <n v="1.6759999999999999"/>
    <x v="82"/>
    <n v="3"/>
    <e v="#N/A"/>
    <n v="1.6"/>
    <n v="2"/>
    <x v="2"/>
    <n v="1.5"/>
    <x v="1"/>
    <n v="0.5"/>
    <s v="COD"/>
    <n v="2061"/>
    <n v="412.2"/>
    <n v="190.95"/>
    <s v="Forward charges"/>
    <n v="1"/>
    <n v="3"/>
    <n v="112.1"/>
    <n v="117.9"/>
    <n v="5.8000000000000114"/>
  </r>
  <r>
    <x v="90"/>
    <n v="2001812650"/>
    <n v="8904223819017"/>
    <n v="1"/>
    <m/>
    <m/>
    <n v="115"/>
    <n v="0.115"/>
    <n v="0.5"/>
    <n v="0.5"/>
    <x v="71"/>
    <n v="1"/>
    <e v="#N/A"/>
    <n v="0.71"/>
    <n v="1.25"/>
    <x v="1"/>
    <n v="0.5"/>
    <x v="0"/>
    <n v="1.25"/>
    <s v="COD"/>
    <n v="602"/>
    <n v="30.1"/>
    <n v="0"/>
    <s v="Forward charges"/>
    <n v="1"/>
    <n v="0"/>
    <n v="61.3"/>
    <n v="45.4"/>
    <n v="-15.899999999999999"/>
  </r>
  <r>
    <x v="91"/>
    <n v="2001812195"/>
    <n v="8904223818706"/>
    <n v="1"/>
    <m/>
    <m/>
    <n v="127"/>
    <n v="0.127"/>
    <n v="0.84"/>
    <n v="0.84"/>
    <x v="83"/>
    <n v="1"/>
    <e v="#N/A"/>
    <n v="1.02"/>
    <n v="1.25"/>
    <x v="1"/>
    <n v="0.5"/>
    <x v="0"/>
    <n v="1.25"/>
    <s v="Prepaid"/>
    <n v="233"/>
    <n v="0"/>
    <n v="426.6"/>
    <s v="Forward charges"/>
    <n v="1"/>
    <n v="0"/>
    <n v="61.3"/>
    <n v="45.4"/>
    <n v="-15.899999999999999"/>
  </r>
  <r>
    <x v="92"/>
    <n v="2001812195"/>
    <n v="8904223818942"/>
    <n v="1"/>
    <m/>
    <m/>
    <n v="133"/>
    <n v="0.13300000000000001"/>
    <n v="0.127"/>
    <n v="0.127"/>
    <x v="84"/>
    <n v="0.5"/>
    <e v="#N/A"/>
    <n v="0.59"/>
    <n v="1.25"/>
    <x v="1"/>
    <n v="0.5"/>
    <x v="0"/>
    <n v="1.25"/>
    <s v="Prepaid"/>
    <n v="286"/>
    <n v="0"/>
    <n v="15"/>
    <s v="Forward charges"/>
    <n v="0"/>
    <n v="0"/>
    <n v="33"/>
    <n v="45.4"/>
    <n v="12.399999999999999"/>
  </r>
  <r>
    <x v="93"/>
    <n v="2001812195"/>
    <n v="8904223818850"/>
    <n v="1"/>
    <m/>
    <m/>
    <n v="240"/>
    <n v="0.24"/>
    <n v="0.5"/>
    <n v="0.5"/>
    <x v="85"/>
    <n v="1"/>
    <e v="#N/A"/>
    <n v="0.69"/>
    <n v="1.25"/>
    <x v="1"/>
    <n v="0.5"/>
    <x v="0"/>
    <n v="1.25"/>
    <s v="Prepaid"/>
    <n v="563"/>
    <n v="0"/>
    <n v="58.15"/>
    <s v="Forward charges"/>
    <n v="1"/>
    <n v="0"/>
    <n v="61.3"/>
    <n v="45.4"/>
    <n v="-15.899999999999999"/>
  </r>
  <r>
    <x v="94"/>
    <n v="2001811809"/>
    <n v="8904223818706"/>
    <n v="1"/>
    <m/>
    <m/>
    <n v="127"/>
    <n v="0.127"/>
    <n v="0.5"/>
    <n v="0.5"/>
    <x v="86"/>
    <n v="1"/>
    <e v="#N/A"/>
    <n v="0.68"/>
    <n v="1.25"/>
    <x v="1"/>
    <n v="0.5"/>
    <x v="0"/>
    <n v="1.25"/>
    <s v="Prepaid"/>
    <n v="233"/>
    <n v="0"/>
    <n v="0"/>
    <s v="Forward charges"/>
    <n v="1"/>
    <n v="0"/>
    <n v="61.3"/>
    <n v="45.4"/>
    <n v="-15.899999999999999"/>
  </r>
  <r>
    <x v="95"/>
    <n v="2001811809"/>
    <n v="8904223818942"/>
    <n v="1"/>
    <m/>
    <m/>
    <n v="133"/>
    <n v="0.13300000000000001"/>
    <n v="0.49"/>
    <n v="0.49"/>
    <x v="87"/>
    <n v="0.5"/>
    <e v="#N/A"/>
    <n v="2.2799999999999998"/>
    <n v="2.5"/>
    <x v="1"/>
    <n v="0.5"/>
    <x v="0"/>
    <n v="1.25"/>
    <s v="Prepaid"/>
    <n v="286"/>
    <n v="0"/>
    <n v="15"/>
    <s v="Forward charges"/>
    <n v="0"/>
    <n v="1"/>
    <n v="33"/>
    <n v="90.199999999999989"/>
    <n v="57.199999999999989"/>
  </r>
  <r>
    <x v="96"/>
    <n v="2001811809"/>
    <n v="8904223818850"/>
    <n v="1"/>
    <m/>
    <m/>
    <n v="240"/>
    <n v="0.24"/>
    <n v="0.5"/>
    <n v="0.5"/>
    <x v="88"/>
    <n v="1"/>
    <e v="#N/A"/>
    <n v="0.68"/>
    <n v="1.25"/>
    <x v="1"/>
    <n v="0.5"/>
    <x v="0"/>
    <n v="1.25"/>
    <s v="Prepaid"/>
    <n v="563"/>
    <n v="0"/>
    <n v="0"/>
    <s v="Forward charges"/>
    <n v="1"/>
    <n v="0"/>
    <n v="61.3"/>
    <n v="45.4"/>
    <n v="-15.899999999999999"/>
  </r>
  <r>
    <x v="97"/>
    <n v="2001811604"/>
    <n v="8904223816214"/>
    <n v="1"/>
    <m/>
    <m/>
    <n v="120"/>
    <n v="0.12"/>
    <n v="0.5"/>
    <n v="0.5"/>
    <x v="89"/>
    <n v="1"/>
    <e v="#N/A"/>
    <n v="0.74"/>
    <n v="1.25"/>
    <x v="1"/>
    <n v="0.5"/>
    <x v="0"/>
    <n v="1.25"/>
    <s v="COD"/>
    <n v="402"/>
    <n v="20.100000000000001"/>
    <n v="0"/>
    <s v="Forward charges"/>
    <n v="1"/>
    <n v="0"/>
    <n v="61.3"/>
    <n v="45.4"/>
    <n v="-15.899999999999999"/>
  </r>
  <r>
    <x v="98"/>
    <n v="2001811604"/>
    <n v="8904223818669"/>
    <n v="2"/>
    <m/>
    <m/>
    <n v="240"/>
    <n v="0.48"/>
    <n v="0.76500000000000001"/>
    <n v="0.76500000000000001"/>
    <x v="90"/>
    <n v="1"/>
    <e v="#N/A"/>
    <n v="4.13"/>
    <n v="5"/>
    <x v="1"/>
    <n v="0.5"/>
    <x v="0"/>
    <n v="1.25"/>
    <s v="COD"/>
    <n v="602"/>
    <n v="60.2"/>
    <n v="0"/>
    <s v="Forward charges"/>
    <n v="1"/>
    <n v="3"/>
    <n v="61.3"/>
    <n v="179.79999999999998"/>
    <n v="118.49999999999999"/>
  </r>
  <r>
    <x v="99"/>
    <n v="2001811604"/>
    <n v="8904223818683"/>
    <n v="1"/>
    <m/>
    <m/>
    <n v="121"/>
    <n v="0.121"/>
    <n v="0.5"/>
    <n v="0.5"/>
    <x v="91"/>
    <n v="1"/>
    <e v="#N/A"/>
    <n v="0.73"/>
    <n v="1.25"/>
    <x v="1"/>
    <n v="0.5"/>
    <x v="0"/>
    <n v="1.25"/>
    <s v="COD"/>
    <n v="999"/>
    <n v="49.95"/>
    <n v="0"/>
    <s v="Forward charges"/>
    <n v="1"/>
    <n v="0"/>
    <n v="61.3"/>
    <n v="45.4"/>
    <n v="-15.899999999999999"/>
  </r>
  <r>
    <x v="100"/>
    <n v="2001811475"/>
    <n v="8904223818706"/>
    <n v="1"/>
    <m/>
    <m/>
    <n v="127"/>
    <n v="0.127"/>
    <n v="0.83"/>
    <n v="0.83"/>
    <x v="92"/>
    <n v="1"/>
    <e v="#N/A"/>
    <n v="1.04"/>
    <n v="1.25"/>
    <x v="1"/>
    <n v="0.5"/>
    <x v="0"/>
    <n v="1.25"/>
    <s v="COD"/>
    <n v="233"/>
    <n v="15"/>
    <n v="60.15"/>
    <s v="Forward charges"/>
    <n v="1"/>
    <n v="0"/>
    <n v="61.3"/>
    <n v="45.4"/>
    <n v="-15.899999999999999"/>
  </r>
  <r>
    <x v="101"/>
    <n v="2001811475"/>
    <n v="8904223818669"/>
    <n v="1"/>
    <m/>
    <m/>
    <n v="240"/>
    <n v="0.24"/>
    <n v="0.5"/>
    <n v="0.5"/>
    <x v="61"/>
    <n v="1"/>
    <e v="#N/A"/>
    <n v="0.7"/>
    <n v="1.25"/>
    <x v="1"/>
    <n v="0.5"/>
    <x v="0"/>
    <n v="1.25"/>
    <s v="COD"/>
    <n v="301"/>
    <n v="15.05"/>
    <n v="0"/>
    <s v="Forward charges"/>
    <n v="1"/>
    <n v="0"/>
    <n v="61.3"/>
    <n v="45.4"/>
    <n v="-15.899999999999999"/>
  </r>
  <r>
    <x v="102"/>
    <n v="2001811475"/>
    <n v="8904223819499"/>
    <n v="1"/>
    <m/>
    <m/>
    <n v="210"/>
    <n v="0.21"/>
    <n v="0.5"/>
    <n v="0.5"/>
    <x v="93"/>
    <n v="1.5"/>
    <e v="#N/A"/>
    <n v="0.72"/>
    <n v="1"/>
    <x v="2"/>
    <n v="1.5"/>
    <x v="1"/>
    <n v="0.5"/>
    <s v="COD"/>
    <n v="960"/>
    <n v="48"/>
    <n v="58.15"/>
    <s v="Forward charges"/>
    <n v="0"/>
    <n v="1"/>
    <n v="56.6"/>
    <n v="61.3"/>
    <n v="4.6999999999999957"/>
  </r>
  <r>
    <x v="103"/>
    <n v="2001811475"/>
    <n v="8904223819031"/>
    <n v="1"/>
    <m/>
    <m/>
    <n v="112"/>
    <n v="0.112"/>
    <n v="0.5"/>
    <n v="0.5"/>
    <x v="94"/>
    <n v="1"/>
    <e v="#N/A"/>
    <n v="0.72"/>
    <n v="1.25"/>
    <x v="1"/>
    <n v="0.5"/>
    <x v="0"/>
    <n v="1.25"/>
    <s v="COD"/>
    <n v="516"/>
    <n v="25.8"/>
    <n v="0"/>
    <s v="Forward charges"/>
    <n v="1"/>
    <n v="0"/>
    <n v="61.3"/>
    <n v="45.4"/>
    <n v="-15.899999999999999"/>
  </r>
  <r>
    <x v="104"/>
    <n v="2001811466"/>
    <n v="8904223818706"/>
    <n v="1"/>
    <m/>
    <m/>
    <n v="127"/>
    <n v="0.127"/>
    <n v="0.22"/>
    <n v="0.22"/>
    <x v="95"/>
    <n v="0.5"/>
    <e v="#N/A"/>
    <n v="1.63"/>
    <n v="2.5"/>
    <x v="1"/>
    <n v="0.5"/>
    <x v="0"/>
    <n v="1.25"/>
    <s v="Prepaid"/>
    <n v="233"/>
    <n v="0"/>
    <n v="0"/>
    <s v="Forward charges"/>
    <n v="0"/>
    <n v="1"/>
    <n v="33"/>
    <n v="90.199999999999989"/>
    <n v="57.199999999999989"/>
  </r>
  <r>
    <x v="105"/>
    <n v="2001811466"/>
    <n v="8904223818850"/>
    <n v="1"/>
    <m/>
    <m/>
    <n v="240"/>
    <n v="0.24"/>
    <n v="0.6"/>
    <n v="0.6"/>
    <x v="96"/>
    <n v="1"/>
    <e v="#N/A"/>
    <n v="2.4700000000000002"/>
    <n v="2.5"/>
    <x v="1"/>
    <n v="0.5"/>
    <x v="0"/>
    <n v="1.25"/>
    <s v="Prepaid"/>
    <n v="563"/>
    <n v="0"/>
    <n v="0"/>
    <s v="Forward charges"/>
    <n v="1"/>
    <n v="1"/>
    <n v="61.3"/>
    <n v="90.199999999999989"/>
    <n v="28.899999999999991"/>
  </r>
  <r>
    <x v="106"/>
    <n v="2001811466"/>
    <n v="8904223819468"/>
    <n v="1"/>
    <m/>
    <m/>
    <n v="240"/>
    <n v="0.24"/>
    <n v="0.5"/>
    <n v="0.5"/>
    <x v="60"/>
    <n v="1"/>
    <e v="#N/A"/>
    <n v="0.67"/>
    <n v="1.25"/>
    <x v="1"/>
    <n v="0.5"/>
    <x v="0"/>
    <n v="1.25"/>
    <s v="Prepaid"/>
    <n v="603"/>
    <n v="0"/>
    <n v="0"/>
    <s v="Forward charges"/>
    <n v="1"/>
    <n v="0"/>
    <n v="61.3"/>
    <n v="45.4"/>
    <n v="-15.899999999999999"/>
  </r>
  <r>
    <x v="107"/>
    <n v="2001811363"/>
    <n v="8904223815859"/>
    <n v="1"/>
    <m/>
    <m/>
    <n v="165"/>
    <n v="0.16500000000000001"/>
    <n v="0.5"/>
    <n v="0.5"/>
    <x v="97"/>
    <n v="1"/>
    <e v="#N/A"/>
    <n v="0.72"/>
    <n v="1.25"/>
    <x v="1"/>
    <n v="0.5"/>
    <x v="0"/>
    <n v="1.25"/>
    <s v="Prepaid"/>
    <n v="951"/>
    <n v="0"/>
    <n v="0"/>
    <s v="Forward charges"/>
    <n v="1"/>
    <n v="0"/>
    <n v="61.3"/>
    <n v="45.4"/>
    <n v="-15.899999999999999"/>
  </r>
  <r>
    <x v="108"/>
    <n v="2001811363"/>
    <n v="8904223818751"/>
    <n v="1"/>
    <m/>
    <m/>
    <n v="113"/>
    <n v="0.113"/>
    <n v="0.5"/>
    <n v="0.5"/>
    <x v="98"/>
    <n v="1"/>
    <e v="#N/A"/>
    <n v="0.72"/>
    <n v="1.25"/>
    <x v="1"/>
    <n v="0.5"/>
    <x v="0"/>
    <n v="1.25"/>
    <s v="Prepaid"/>
    <n v="948"/>
    <n v="0"/>
    <n v="58.15"/>
    <s v="Forward charges"/>
    <n v="1"/>
    <n v="0"/>
    <n v="61.3"/>
    <n v="45.4"/>
    <n v="-15.899999999999999"/>
  </r>
  <r>
    <x v="109"/>
    <n v="2001811363"/>
    <n v="8904223815873"/>
    <n v="1"/>
    <m/>
    <m/>
    <n v="65"/>
    <n v="6.5000000000000002E-2"/>
    <n v="0.5"/>
    <n v="0.5"/>
    <x v="99"/>
    <n v="1"/>
    <e v="#N/A"/>
    <n v="0.68"/>
    <n v="1.25"/>
    <x v="1"/>
    <n v="0.5"/>
    <x v="0"/>
    <n v="1.25"/>
    <s v="Prepaid"/>
    <n v="181"/>
    <n v="0"/>
    <n v="58.15"/>
    <s v="Forward charges"/>
    <n v="1"/>
    <n v="0"/>
    <n v="61.3"/>
    <n v="45.4"/>
    <n v="-15.899999999999999"/>
  </r>
  <r>
    <x v="110"/>
    <n v="2001811363"/>
    <n v="8904223815859"/>
    <n v="1"/>
    <m/>
    <m/>
    <n v="165"/>
    <n v="0.16500000000000001"/>
    <n v="0.36099999999999999"/>
    <n v="0.36099999999999999"/>
    <x v="100"/>
    <n v="0.5"/>
    <e v="#N/A"/>
    <n v="0.82"/>
    <n v="1.25"/>
    <x v="1"/>
    <n v="0.5"/>
    <x v="0"/>
    <n v="1.25"/>
    <s v="Prepaid"/>
    <n v="951"/>
    <n v="0"/>
    <n v="78.099999999999994"/>
    <s v="Forward charges"/>
    <n v="0"/>
    <n v="0"/>
    <n v="33"/>
    <n v="45.4"/>
    <n v="12.399999999999999"/>
  </r>
  <r>
    <x v="111"/>
    <n v="2001811306"/>
    <n v="8904223819352"/>
    <n v="1"/>
    <m/>
    <m/>
    <n v="165"/>
    <n v="0.16500000000000001"/>
    <n v="0.5"/>
    <n v="0.5"/>
    <x v="101"/>
    <n v="1"/>
    <e v="#N/A"/>
    <n v="0.66"/>
    <n v="1.25"/>
    <x v="1"/>
    <n v="0.5"/>
    <x v="0"/>
    <n v="1.25"/>
    <s v="Prepaid"/>
    <n v="761"/>
    <n v="0"/>
    <n v="58.15"/>
    <s v="Forward charges"/>
    <n v="1"/>
    <n v="0"/>
    <n v="61.3"/>
    <n v="45.4"/>
    <n v="-15.899999999999999"/>
  </r>
  <r>
    <x v="112"/>
    <n v="2001811306"/>
    <n v="8904223819543"/>
    <n v="1"/>
    <m/>
    <m/>
    <n v="300"/>
    <n v="0.3"/>
    <n v="0.5"/>
    <n v="0.5"/>
    <x v="102"/>
    <n v="1"/>
    <e v="#N/A"/>
    <n v="0.68"/>
    <n v="1.25"/>
    <x v="1"/>
    <n v="0.5"/>
    <x v="0"/>
    <n v="1.25"/>
    <s v="Prepaid"/>
    <n v="653"/>
    <n v="0"/>
    <n v="58.15"/>
    <s v="Forward charges"/>
    <n v="1"/>
    <n v="0"/>
    <n v="61.3"/>
    <n v="45.4"/>
    <n v="-15.899999999999999"/>
  </r>
  <r>
    <x v="113"/>
    <n v="2001811306"/>
    <n v="8904223819147"/>
    <n v="1"/>
    <m/>
    <m/>
    <n v="240"/>
    <n v="0.24"/>
    <n v="0.98599999999999999"/>
    <n v="0.98599999999999999"/>
    <x v="71"/>
    <n v="1"/>
    <e v="#N/A"/>
    <n v="1.86"/>
    <n v="2.5"/>
    <x v="1"/>
    <n v="0.5"/>
    <x v="0"/>
    <n v="1.25"/>
    <s v="Prepaid"/>
    <n v="233"/>
    <n v="0"/>
    <n v="141.5"/>
    <s v="Forward charges"/>
    <n v="1"/>
    <n v="1"/>
    <n v="61.3"/>
    <n v="90.199999999999989"/>
    <n v="28.899999999999991"/>
  </r>
  <r>
    <x v="114"/>
    <n v="2001811306"/>
    <n v="8904223819468"/>
    <n v="1"/>
    <m/>
    <m/>
    <n v="240"/>
    <n v="0.24"/>
    <n v="0.60699999999999998"/>
    <n v="0.60699999999999998"/>
    <x v="103"/>
    <n v="1"/>
    <e v="#N/A"/>
    <n v="2.27"/>
    <n v="2.5"/>
    <x v="1"/>
    <n v="0.5"/>
    <x v="0"/>
    <n v="1.25"/>
    <s v="Prepaid"/>
    <n v="603"/>
    <n v="0"/>
    <n v="73.3"/>
    <s v="Forward charges"/>
    <n v="1"/>
    <n v="1"/>
    <n v="61.3"/>
    <n v="90.199999999999989"/>
    <n v="28.899999999999991"/>
  </r>
  <r>
    <x v="115"/>
    <n v="2001811305"/>
    <n v="8904223816214"/>
    <n v="1"/>
    <m/>
    <m/>
    <n v="120"/>
    <n v="0.12"/>
    <n v="0.48799999999999999"/>
    <n v="0.48799999999999999"/>
    <x v="104"/>
    <n v="0.5"/>
    <e v="#N/A"/>
    <n v="0.68"/>
    <n v="1.25"/>
    <x v="1"/>
    <n v="0.5"/>
    <x v="0"/>
    <n v="1.25"/>
    <s v="COD"/>
    <n v="402"/>
    <n v="20.100000000000001"/>
    <n v="0"/>
    <s v="Forward charges"/>
    <n v="0"/>
    <n v="0"/>
    <n v="33"/>
    <n v="45.4"/>
    <n v="12.399999999999999"/>
  </r>
  <r>
    <x v="116"/>
    <n v="2001811305"/>
    <n v="8904223819499"/>
    <n v="1"/>
    <m/>
    <m/>
    <n v="210"/>
    <n v="0.21"/>
    <n v="0.5"/>
    <n v="0.5"/>
    <x v="102"/>
    <n v="1"/>
    <e v="#N/A"/>
    <n v="0.72"/>
    <n v="1.25"/>
    <x v="1"/>
    <n v="0.5"/>
    <x v="0"/>
    <n v="1.25"/>
    <s v="COD"/>
    <n v="960"/>
    <n v="48"/>
    <n v="0"/>
    <s v="Forward charges"/>
    <n v="1"/>
    <n v="0"/>
    <n v="61.3"/>
    <n v="45.4"/>
    <n v="-15.899999999999999"/>
  </r>
  <r>
    <x v="117"/>
    <n v="2001811305"/>
    <n v="8904223819505"/>
    <n v="1"/>
    <m/>
    <m/>
    <n v="210"/>
    <n v="0.21"/>
    <n v="0.94499999999999995"/>
    <n v="0.94499999999999995"/>
    <x v="71"/>
    <n v="1"/>
    <e v="#N/A"/>
    <n v="1.1000000000000001"/>
    <n v="1.25"/>
    <x v="1"/>
    <n v="0.5"/>
    <x v="0"/>
    <n v="1.25"/>
    <s v="COD"/>
    <n v="350"/>
    <n v="17.5"/>
    <n v="0"/>
    <s v="Forward charges"/>
    <n v="1"/>
    <n v="0"/>
    <n v="61.3"/>
    <n v="45.4"/>
    <n v="-15.899999999999999"/>
  </r>
  <r>
    <x v="118"/>
    <n v="2001811305"/>
    <n v="8904223819512"/>
    <n v="1"/>
    <m/>
    <m/>
    <n v="210"/>
    <n v="0.21"/>
    <n v="0.5"/>
    <n v="0.5"/>
    <x v="97"/>
    <n v="1"/>
    <e v="#N/A"/>
    <n v="0.67"/>
    <n v="1.25"/>
    <x v="1"/>
    <n v="0.5"/>
    <x v="0"/>
    <n v="1.25"/>
    <s v="COD"/>
    <n v="534"/>
    <n v="26.7"/>
    <n v="0"/>
    <s v="Forward charges"/>
    <n v="1"/>
    <n v="0"/>
    <n v="61.3"/>
    <n v="45.4"/>
    <n v="-15.899999999999999"/>
  </r>
  <r>
    <x v="119"/>
    <n v="2001811229"/>
    <n v="8904223819468"/>
    <n v="1"/>
    <m/>
    <m/>
    <n v="240"/>
    <n v="0.24"/>
    <n v="0.5"/>
    <n v="0.5"/>
    <x v="105"/>
    <n v="1"/>
    <e v="#N/A"/>
    <n v="0.73"/>
    <n v="1.25"/>
    <x v="1"/>
    <n v="0.5"/>
    <x v="0"/>
    <n v="1.25"/>
    <s v="COD"/>
    <n v="603"/>
    <n v="30.15"/>
    <n v="58.15"/>
    <s v="Forward charges"/>
    <n v="1"/>
    <n v="0"/>
    <n v="61.3"/>
    <n v="45.4"/>
    <n v="-15.899999999999999"/>
  </r>
  <r>
    <x v="120"/>
    <n v="2001811229"/>
    <n v="8904223819345"/>
    <n v="1"/>
    <m/>
    <m/>
    <n v="165"/>
    <n v="0.16500000000000001"/>
    <n v="0.60699999999999998"/>
    <n v="0.60699999999999998"/>
    <x v="106"/>
    <n v="1"/>
    <e v="#N/A"/>
    <n v="0.5"/>
    <n v="1.25"/>
    <x v="1"/>
    <n v="0.5"/>
    <x v="0"/>
    <n v="1.25"/>
    <s v="COD"/>
    <n v="479"/>
    <n v="23.95"/>
    <n v="0"/>
    <s v="Forward and RTO charges"/>
    <n v="1"/>
    <n v="0"/>
    <n v="110.1"/>
    <n v="86.699999999999989"/>
    <n v="-23.400000000000006"/>
  </r>
  <r>
    <x v="121"/>
    <n v="2001811229"/>
    <n v="8904223818874"/>
    <n v="1"/>
    <m/>
    <m/>
    <n v="100"/>
    <n v="0.1"/>
    <n v="0.51500000000000001"/>
    <n v="0.51500000000000001"/>
    <x v="107"/>
    <n v="1"/>
    <e v="#N/A"/>
    <n v="0.5"/>
    <n v="1.25"/>
    <x v="1"/>
    <n v="0.5"/>
    <x v="0"/>
    <n v="1.25"/>
    <s v="COD"/>
    <n v="922"/>
    <n v="46.1"/>
    <n v="0"/>
    <s v="Forward charges"/>
    <n v="1"/>
    <n v="0"/>
    <n v="61.3"/>
    <n v="45.4"/>
    <n v="-15.899999999999999"/>
  </r>
  <r>
    <x v="122"/>
    <n v="2001811192"/>
    <n v="8904223816214"/>
    <n v="1"/>
    <m/>
    <m/>
    <n v="120"/>
    <n v="0.12"/>
    <n v="0.68899999999999995"/>
    <n v="0.68899999999999995"/>
    <x v="80"/>
    <n v="1.5"/>
    <e v="#N/A"/>
    <n v="0.5"/>
    <n v="1"/>
    <x v="2"/>
    <n v="1.5"/>
    <x v="1"/>
    <n v="0.5"/>
    <s v="Prepaid"/>
    <n v="402"/>
    <n v="0"/>
    <n v="103.85"/>
    <s v="Forward charges"/>
    <n v="0"/>
    <n v="1"/>
    <n v="56.6"/>
    <n v="61.3"/>
    <n v="4.6999999999999957"/>
  </r>
  <r>
    <x v="123"/>
    <n v="2001811192"/>
    <n v="8904223818874"/>
    <n v="1"/>
    <m/>
    <m/>
    <n v="100"/>
    <n v="0.1"/>
    <n v="0.74999999999999989"/>
    <n v="0.74999999999999989"/>
    <x v="104"/>
    <n v="1"/>
    <e v="#N/A"/>
    <n v="0.5"/>
    <n v="1.25"/>
    <x v="1"/>
    <n v="0.5"/>
    <x v="0"/>
    <n v="1.25"/>
    <s v="Prepaid"/>
    <n v="922"/>
    <n v="0"/>
    <n v="112.3"/>
    <s v="Forward charges"/>
    <n v="1"/>
    <n v="0"/>
    <n v="61.3"/>
    <n v="45.4"/>
    <n v="-15.8999999999999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n v="2001806232"/>
    <x v="0"/>
    <n v="2001827036"/>
    <n v="8904223818706"/>
    <n v="1"/>
    <n v="8904223815682"/>
    <n v="210"/>
    <n v="127"/>
    <n v="0.127"/>
    <n v="1.302"/>
    <n v="1.302"/>
    <n v="507101"/>
    <n v="2.5"/>
    <n v="1"/>
    <n v="1.3"/>
    <n v="2.5"/>
    <x v="0"/>
    <n v="1.25"/>
    <x v="0"/>
    <n v="1.25"/>
    <x v="0"/>
    <x v="0"/>
    <n v="15"/>
    <n v="548.5"/>
    <x v="0"/>
    <n v="1"/>
    <n v="1"/>
    <x v="0"/>
    <x v="0"/>
    <x v="0"/>
  </r>
  <r>
    <n v="2001806273"/>
    <x v="1"/>
    <n v="2001827036"/>
    <n v="8904223819093"/>
    <n v="1"/>
    <n v="8904223815859"/>
    <n v="165"/>
    <n v="150"/>
    <n v="0.15"/>
    <n v="0.61499999999999999"/>
    <n v="0.61499999999999999"/>
    <n v="486886"/>
    <n v="1.25"/>
    <n v="1"/>
    <n v="1"/>
    <n v="1.25"/>
    <x v="0"/>
    <n v="1.25"/>
    <x v="0"/>
    <n v="1.25"/>
    <x v="0"/>
    <x v="0"/>
    <n v="15"/>
    <n v="88.25"/>
    <x v="0"/>
    <n v="0"/>
    <n v="0"/>
    <x v="1"/>
    <x v="1"/>
    <x v="0"/>
  </r>
  <r>
    <n v="2001806408"/>
    <x v="2"/>
    <n v="2001827036"/>
    <n v="8904223819109"/>
    <n v="1"/>
    <n v="8904223815866"/>
    <n v="113"/>
    <n v="100"/>
    <n v="0.1"/>
    <n v="2.2650000000000001"/>
    <n v="2.2650000000000001"/>
    <n v="532484"/>
    <n v="2.5"/>
    <n v="1"/>
    <n v="2.5"/>
    <n v="3.75"/>
    <x v="0"/>
    <n v="1.25"/>
    <x v="0"/>
    <n v="1.25"/>
    <x v="0"/>
    <x v="0"/>
    <n v="15"/>
    <n v="0"/>
    <x v="0"/>
    <n v="1"/>
    <n v="2"/>
    <x v="0"/>
    <x v="2"/>
    <x v="1"/>
  </r>
  <r>
    <n v="2001806458"/>
    <x v="3"/>
    <n v="2001827036"/>
    <n v="8904223818430"/>
    <n v="1"/>
    <n v="8904223815873"/>
    <n v="65"/>
    <n v="165"/>
    <n v="0.16500000000000001"/>
    <n v="0.7"/>
    <n v="0.7"/>
    <n v="143001"/>
    <n v="1"/>
    <n v="1"/>
    <n v="1"/>
    <n v="1.5"/>
    <x v="1"/>
    <n v="0.5"/>
    <x v="1"/>
    <n v="0.5"/>
    <x v="0"/>
    <x v="1"/>
    <n v="23.5"/>
    <n v="0"/>
    <x v="0"/>
    <n v="1"/>
    <n v="2"/>
    <x v="2"/>
    <x v="3"/>
    <x v="2"/>
  </r>
  <r>
    <n v="2001807012"/>
    <x v="4"/>
    <n v="2001827036"/>
    <n v="8904223819277"/>
    <n v="1"/>
    <n v="8904223816214"/>
    <n v="120"/>
    <n v="350"/>
    <n v="0.35"/>
    <n v="0.24"/>
    <n v="0.24"/>
    <n v="515591"/>
    <n v="1.25"/>
    <n v="1"/>
    <n v="0.15"/>
    <n v="1.25"/>
    <x v="0"/>
    <n v="1.25"/>
    <x v="0"/>
    <n v="1.25"/>
    <x v="0"/>
    <x v="0"/>
    <n v="15"/>
    <n v="0"/>
    <x v="0"/>
    <n v="0"/>
    <n v="0"/>
    <x v="1"/>
    <x v="1"/>
    <x v="0"/>
  </r>
  <r>
    <n v="2001806686"/>
    <x v="5"/>
    <n v="2001827036"/>
    <s v="GIFTBOX202002"/>
    <n v="1"/>
    <n v="8904223816665"/>
    <n v="102"/>
    <n v="500"/>
    <n v="0.5"/>
    <n v="0.24"/>
    <n v="0.24"/>
    <n v="326502"/>
    <n v="1.25"/>
    <n v="1"/>
    <n v="0.15"/>
    <n v="1.25"/>
    <x v="0"/>
    <n v="1.25"/>
    <x v="0"/>
    <n v="1.25"/>
    <x v="0"/>
    <x v="2"/>
    <n v="32.950000000000003"/>
    <n v="30.15"/>
    <x v="0"/>
    <n v="0"/>
    <n v="0"/>
    <x v="1"/>
    <x v="1"/>
    <x v="0"/>
  </r>
  <r>
    <n v="2001806885"/>
    <x v="6"/>
    <n v="2001827036"/>
    <n v="8904223818638"/>
    <n v="2"/>
    <n v="8904223817273"/>
    <n v="65"/>
    <n v="137"/>
    <n v="0.27400000000000002"/>
    <n v="0.84"/>
    <n v="0.84"/>
    <n v="208019"/>
    <n v="1"/>
    <n v="1"/>
    <n v="1"/>
    <n v="1.5"/>
    <x v="1"/>
    <n v="0.5"/>
    <x v="1"/>
    <n v="0.5"/>
    <x v="0"/>
    <x v="3"/>
    <n v="57"/>
    <n v="384"/>
    <x v="0"/>
    <n v="1"/>
    <n v="2"/>
    <x v="2"/>
    <x v="3"/>
    <x v="2"/>
  </r>
  <r>
    <n v="2001807058"/>
    <x v="7"/>
    <n v="2001827036"/>
    <s v="SACHETS001"/>
    <n v="1"/>
    <n v="8904223817334"/>
    <n v="170"/>
    <n v="10"/>
    <n v="0.01"/>
    <n v="1.1679999999999999"/>
    <n v="1.1679999999999999"/>
    <n v="140301"/>
    <n v="1.5"/>
    <n v="1"/>
    <n v="1.1499999999999999"/>
    <n v="1.5"/>
    <x v="1"/>
    <n v="0.5"/>
    <x v="1"/>
    <n v="0.5"/>
    <x v="0"/>
    <x v="4"/>
    <n v="17.5"/>
    <n v="0"/>
    <x v="0"/>
    <n v="2"/>
    <n v="2"/>
    <x v="3"/>
    <x v="3"/>
    <x v="0"/>
  </r>
  <r>
    <n v="2001807186"/>
    <x v="8"/>
    <n v="2001825261"/>
    <n v="8904223819024"/>
    <n v="4"/>
    <n v="8904223817501"/>
    <n v="350"/>
    <n v="112"/>
    <n v="0.44800000000000001"/>
    <n v="0.5"/>
    <n v="0.5"/>
    <n v="396001"/>
    <n v="1.25"/>
    <n v="1"/>
    <n v="0.5"/>
    <n v="1.25"/>
    <x v="0"/>
    <n v="1.25"/>
    <x v="0"/>
    <n v="1.25"/>
    <x v="1"/>
    <x v="5"/>
    <n v="0"/>
    <n v="0"/>
    <x v="0"/>
    <n v="0"/>
    <n v="0"/>
    <x v="1"/>
    <x v="1"/>
    <x v="0"/>
  </r>
  <r>
    <n v="2001807290"/>
    <x v="9"/>
    <n v="2001825261"/>
    <n v="8904223819291"/>
    <n v="4"/>
    <n v="8904223818430"/>
    <n v="165"/>
    <n v="112"/>
    <n v="0.44800000000000001"/>
    <n v="0.5"/>
    <n v="0.5"/>
    <n v="711106"/>
    <n v="1.25"/>
    <n v="1"/>
    <n v="0.5"/>
    <n v="1.25"/>
    <x v="0"/>
    <n v="1.25"/>
    <x v="0"/>
    <n v="1.25"/>
    <x v="1"/>
    <x v="6"/>
    <n v="0"/>
    <n v="0"/>
    <x v="0"/>
    <n v="0"/>
    <n v="0"/>
    <x v="1"/>
    <x v="1"/>
    <x v="0"/>
  </r>
  <r>
    <n v="2001807814"/>
    <x v="10"/>
    <n v="2001825261"/>
    <n v="8904223818638"/>
    <n v="3"/>
    <n v="8904223818478"/>
    <n v="350"/>
    <n v="137"/>
    <n v="0.41100000000000003"/>
    <n v="0.60699999999999998"/>
    <n v="0.60699999999999998"/>
    <n v="284001"/>
    <n v="1"/>
    <n v="1"/>
    <n v="0.79"/>
    <n v="1"/>
    <x v="1"/>
    <n v="0.5"/>
    <x v="1"/>
    <n v="0.5"/>
    <x v="1"/>
    <x v="7"/>
    <n v="0"/>
    <n v="0"/>
    <x v="0"/>
    <n v="1"/>
    <n v="1"/>
    <x v="2"/>
    <x v="4"/>
    <x v="0"/>
  </r>
  <r>
    <n v="2001807931"/>
    <x v="11"/>
    <n v="2001825261"/>
    <n v="8904223818669"/>
    <n v="1"/>
    <n v="8904223818553"/>
    <n v="115"/>
    <n v="240"/>
    <n v="0.24"/>
    <n v="0.60699999999999998"/>
    <n v="0.60699999999999998"/>
    <n v="441601"/>
    <n v="1.25"/>
    <n v="1"/>
    <n v="0.72"/>
    <n v="1.25"/>
    <x v="0"/>
    <n v="1.25"/>
    <x v="0"/>
    <n v="1.25"/>
    <x v="1"/>
    <x v="8"/>
    <n v="0"/>
    <n v="73.3"/>
    <x v="0"/>
    <n v="0"/>
    <n v="0"/>
    <x v="1"/>
    <x v="1"/>
    <x v="0"/>
  </r>
  <r>
    <n v="2001807956"/>
    <x v="12"/>
    <n v="2001825261"/>
    <s v="SACHETS001"/>
    <n v="1"/>
    <n v="8904223818577"/>
    <n v="150"/>
    <n v="10"/>
    <n v="0.01"/>
    <n v="1.08"/>
    <n v="1.08"/>
    <n v="248006"/>
    <n v="1.5"/>
    <n v="1"/>
    <n v="1.08"/>
    <n v="1.5"/>
    <x v="1"/>
    <n v="0.5"/>
    <x v="1"/>
    <n v="0.5"/>
    <x v="1"/>
    <x v="4"/>
    <n v="0"/>
    <n v="0"/>
    <x v="0"/>
    <n v="2"/>
    <n v="2"/>
    <x v="3"/>
    <x v="3"/>
    <x v="0"/>
  </r>
  <r>
    <n v="2001807960"/>
    <x v="13"/>
    <n v="2001823564"/>
    <n v="8904223819291"/>
    <n v="2"/>
    <n v="8904223818591"/>
    <n v="120"/>
    <n v="112"/>
    <n v="0.224"/>
    <n v="0.92999999999999994"/>
    <n v="0.92999999999999994"/>
    <n v="485001"/>
    <n v="1.25"/>
    <n v="1"/>
    <n v="1"/>
    <n v="1.25"/>
    <x v="0"/>
    <n v="1.25"/>
    <x v="0"/>
    <n v="1.25"/>
    <x v="1"/>
    <x v="9"/>
    <n v="0"/>
    <n v="0"/>
    <x v="0"/>
    <n v="0"/>
    <n v="0"/>
    <x v="1"/>
    <x v="1"/>
    <x v="0"/>
  </r>
  <r>
    <n v="2001807930"/>
    <x v="14"/>
    <n v="2001823564"/>
    <n v="8904223819031"/>
    <n v="2"/>
    <n v="8904223818614"/>
    <n v="65"/>
    <n v="112"/>
    <n v="0.224"/>
    <n v="0.24"/>
    <n v="0.24"/>
    <n v="845438"/>
    <n v="1.25"/>
    <n v="1"/>
    <n v="0.15"/>
    <n v="1.25"/>
    <x v="0"/>
    <n v="1.25"/>
    <x v="0"/>
    <n v="1.25"/>
    <x v="1"/>
    <x v="10"/>
    <n v="0"/>
    <n v="0"/>
    <x v="0"/>
    <n v="0"/>
    <n v="0"/>
    <x v="1"/>
    <x v="1"/>
    <x v="0"/>
  </r>
  <r>
    <n v="2001808102"/>
    <x v="15"/>
    <n v="2001823564"/>
    <n v="8904223819024"/>
    <n v="2"/>
    <n v="8904223818638"/>
    <n v="137"/>
    <n v="112"/>
    <n v="0.224"/>
    <n v="1.157"/>
    <n v="1.157"/>
    <n v="463106"/>
    <n v="1.25"/>
    <n v="1"/>
    <n v="1.28"/>
    <n v="2.5"/>
    <x v="0"/>
    <n v="1.25"/>
    <x v="0"/>
    <n v="1.25"/>
    <x v="1"/>
    <x v="11"/>
    <n v="0"/>
    <n v="0"/>
    <x v="0"/>
    <n v="0"/>
    <n v="1"/>
    <x v="1"/>
    <x v="0"/>
    <x v="3"/>
  </r>
  <r>
    <n v="2001808118"/>
    <x v="16"/>
    <n v="2001822466"/>
    <n v="8904223819468"/>
    <n v="2"/>
    <n v="8904223818645"/>
    <n v="137"/>
    <n v="240"/>
    <n v="0.48"/>
    <n v="0.34300000000000003"/>
    <n v="0.34300000000000003"/>
    <n v="140301"/>
    <n v="0.5"/>
    <n v="1"/>
    <n v="0.5"/>
    <n v="1"/>
    <x v="1"/>
    <n v="0.5"/>
    <x v="1"/>
    <n v="0.5"/>
    <x v="0"/>
    <x v="12"/>
    <n v="120.5"/>
    <n v="0"/>
    <x v="0"/>
    <n v="0"/>
    <n v="1"/>
    <x v="4"/>
    <x v="4"/>
    <x v="2"/>
  </r>
  <r>
    <n v="2001808207"/>
    <x v="17"/>
    <n v="2001822466"/>
    <n v="8904223819291"/>
    <n v="8"/>
    <n v="8904223818669"/>
    <n v="240"/>
    <n v="112"/>
    <n v="0.89600000000000002"/>
    <n v="0.60699999999999998"/>
    <n v="0.60699999999999998"/>
    <n v="495671"/>
    <n v="1.25"/>
    <n v="1"/>
    <n v="0.79"/>
    <n v="1.25"/>
    <x v="0"/>
    <n v="1.25"/>
    <x v="0"/>
    <n v="1.25"/>
    <x v="0"/>
    <x v="13"/>
    <n v="3125.6"/>
    <n v="73.3"/>
    <x v="0"/>
    <n v="0"/>
    <n v="0"/>
    <x v="1"/>
    <x v="1"/>
    <x v="0"/>
  </r>
  <r>
    <n v="2001808295"/>
    <x v="18"/>
    <n v="2001821995"/>
    <n v="8904223819130"/>
    <n v="1"/>
    <n v="8904223818683"/>
    <n v="121"/>
    <n v="350"/>
    <n v="0.35"/>
    <n v="0.245"/>
    <n v="0.245"/>
    <n v="673002"/>
    <n v="1.5"/>
    <n v="1"/>
    <n v="0.2"/>
    <n v="1.5"/>
    <x v="2"/>
    <n v="1.5"/>
    <x v="2"/>
    <n v="1.5"/>
    <x v="1"/>
    <x v="14"/>
    <n v="0"/>
    <n v="74.3"/>
    <x v="1"/>
    <n v="0"/>
    <n v="0"/>
    <x v="5"/>
    <x v="5"/>
    <x v="0"/>
  </r>
  <r>
    <n v="2001808507"/>
    <x v="19"/>
    <n v="2001821995"/>
    <n v="8904223818706"/>
    <n v="1"/>
    <n v="8904223818706"/>
    <n v="127"/>
    <n v="127"/>
    <n v="0.127"/>
    <n v="0.60699999999999998"/>
    <n v="0.60699999999999998"/>
    <n v="208002"/>
    <n v="1"/>
    <n v="1"/>
    <n v="0.79"/>
    <n v="1"/>
    <x v="1"/>
    <n v="0.5"/>
    <x v="1"/>
    <n v="0.5"/>
    <x v="1"/>
    <x v="0"/>
    <n v="0"/>
    <n v="0"/>
    <x v="0"/>
    <n v="1"/>
    <n v="1"/>
    <x v="2"/>
    <x v="4"/>
    <x v="0"/>
  </r>
  <r>
    <n v="2001808542"/>
    <x v="20"/>
    <n v="2001821766"/>
    <n v="8904223818591"/>
    <n v="2"/>
    <n v="8904223818713"/>
    <n v="120"/>
    <n v="120"/>
    <n v="0.24"/>
    <n v="0.73399999999999999"/>
    <n v="0.73399999999999999"/>
    <n v="416010"/>
    <n v="1.25"/>
    <n v="1"/>
    <n v="0.86"/>
    <n v="1.25"/>
    <x v="0"/>
    <n v="1.25"/>
    <x v="0"/>
    <n v="1.25"/>
    <x v="0"/>
    <x v="15"/>
    <n v="47.3"/>
    <n v="167.1"/>
    <x v="0"/>
    <n v="0"/>
    <n v="0"/>
    <x v="1"/>
    <x v="1"/>
    <x v="0"/>
  </r>
  <r>
    <n v="2001808675"/>
    <x v="21"/>
    <n v="2001821750"/>
    <n v="8904223818850"/>
    <n v="1"/>
    <n v="8904223815804"/>
    <n v="160"/>
    <n v="240"/>
    <n v="0.24"/>
    <n v="1.1829999999999998"/>
    <n v="1.1829999999999998"/>
    <n v="226010"/>
    <n v="1.5"/>
    <n v="1"/>
    <n v="1.2"/>
    <n v="1.5"/>
    <x v="1"/>
    <n v="0.5"/>
    <x v="1"/>
    <n v="0.5"/>
    <x v="1"/>
    <x v="16"/>
    <n v="0"/>
    <n v="177.25"/>
    <x v="0"/>
    <n v="2"/>
    <n v="2"/>
    <x v="3"/>
    <x v="3"/>
    <x v="0"/>
  </r>
  <r>
    <n v="2001807976"/>
    <x v="22"/>
    <n v="2001821750"/>
    <n v="8904223818430"/>
    <n v="1"/>
    <n v="8904223818454"/>
    <n v="232"/>
    <n v="165"/>
    <n v="0.16500000000000001"/>
    <n v="0.72099999999999997"/>
    <n v="0.72099999999999997"/>
    <n v="400705"/>
    <n v="1.25"/>
    <n v="1"/>
    <n v="0.7"/>
    <n v="1.25"/>
    <x v="0"/>
    <n v="1.25"/>
    <x v="0"/>
    <n v="1.25"/>
    <x v="1"/>
    <x v="1"/>
    <n v="0"/>
    <n v="0"/>
    <x v="1"/>
    <n v="0"/>
    <n v="0"/>
    <x v="6"/>
    <x v="6"/>
    <x v="0"/>
  </r>
  <r>
    <n v="2001812838"/>
    <x v="23"/>
    <n v="2001821750"/>
    <n v="8904223819130"/>
    <n v="1"/>
    <n v="8904223818751"/>
    <n v="113"/>
    <n v="350"/>
    <n v="0.35"/>
    <n v="0.55800000000000005"/>
    <n v="0.55800000000000005"/>
    <n v="262405"/>
    <n v="1"/>
    <n v="1"/>
    <n v="0.6"/>
    <n v="1"/>
    <x v="1"/>
    <n v="0.5"/>
    <x v="1"/>
    <n v="0.5"/>
    <x v="1"/>
    <x v="14"/>
    <n v="0"/>
    <n v="441.3"/>
    <x v="1"/>
    <n v="1"/>
    <n v="1"/>
    <x v="7"/>
    <x v="7"/>
    <x v="0"/>
  </r>
  <r>
    <n v="2001816684"/>
    <x v="24"/>
    <n v="2001821742"/>
    <n v="8904223819468"/>
    <n v="1"/>
    <n v="8904223818850"/>
    <n v="240"/>
    <n v="240"/>
    <n v="0.24"/>
    <n v="0.91999999999999993"/>
    <n v="0.91999999999999993"/>
    <n v="394210"/>
    <n v="1.25"/>
    <n v="1"/>
    <n v="0.99"/>
    <n v="1.25"/>
    <x v="0"/>
    <n v="1.25"/>
    <x v="0"/>
    <n v="1.25"/>
    <x v="1"/>
    <x v="17"/>
    <n v="0"/>
    <n v="0"/>
    <x v="1"/>
    <n v="0"/>
    <n v="0"/>
    <x v="6"/>
    <x v="6"/>
    <x v="0"/>
  </r>
  <r>
    <n v="2001817160"/>
    <x v="25"/>
    <n v="2001821679"/>
    <n v="8904223818430"/>
    <n v="1"/>
    <n v="8904223818935"/>
    <n v="120"/>
    <n v="165"/>
    <n v="0.16500000000000001"/>
    <n v="0.7"/>
    <n v="0.7"/>
    <n v="411014"/>
    <n v="1.25"/>
    <n v="1"/>
    <n v="0.7"/>
    <n v="1.25"/>
    <x v="0"/>
    <n v="1.25"/>
    <x v="0"/>
    <n v="1.25"/>
    <x v="0"/>
    <x v="1"/>
    <n v="23.5"/>
    <n v="74.55"/>
    <x v="1"/>
    <n v="0"/>
    <n v="0"/>
    <x v="8"/>
    <x v="8"/>
    <x v="0"/>
  </r>
  <r>
    <n v="2001818390"/>
    <x v="26"/>
    <n v="2001821502"/>
    <n v="8904223818980"/>
    <n v="1"/>
    <n v="8904223818874"/>
    <n v="100"/>
    <n v="110"/>
    <n v="0.11"/>
    <n v="0.84099999999999997"/>
    <n v="0.84099999999999997"/>
    <n v="783301"/>
    <n v="1.5"/>
    <n v="1"/>
    <n v="0.8"/>
    <n v="1.5"/>
    <x v="2"/>
    <n v="1.5"/>
    <x v="2"/>
    <n v="1.5"/>
    <x v="1"/>
    <x v="18"/>
    <n v="0"/>
    <n v="251.35000000000002"/>
    <x v="1"/>
    <n v="0"/>
    <n v="0"/>
    <x v="9"/>
    <x v="9"/>
    <x v="0"/>
  </r>
  <r>
    <n v="2001821190"/>
    <x v="27"/>
    <n v="2001821502"/>
    <n v="8904223819031"/>
    <n v="2"/>
    <n v="8904223818997"/>
    <n v="490"/>
    <n v="112"/>
    <n v="0.224"/>
    <n v="1.2"/>
    <n v="1.2"/>
    <n v="486661"/>
    <n v="1.25"/>
    <n v="1"/>
    <n v="1.2"/>
    <n v="1.25"/>
    <x v="0"/>
    <n v="1.25"/>
    <x v="0"/>
    <n v="1.25"/>
    <x v="1"/>
    <x v="10"/>
    <n v="0"/>
    <n v="61.25"/>
    <x v="1"/>
    <n v="0"/>
    <n v="0"/>
    <x v="10"/>
    <x v="10"/>
    <x v="0"/>
  </r>
  <r>
    <n v="2001817093"/>
    <x v="28"/>
    <n v="2001821502"/>
    <n v="8904223819024"/>
    <n v="2"/>
    <n v="8904223818942"/>
    <n v="133"/>
    <n v="112"/>
    <n v="0.224"/>
    <n v="1.357"/>
    <n v="1.357"/>
    <n v="244001"/>
    <n v="1.5"/>
    <n v="1"/>
    <n v="1.3"/>
    <n v="1.5"/>
    <x v="1"/>
    <n v="0.5"/>
    <x v="1"/>
    <n v="0.5"/>
    <x v="1"/>
    <x v="11"/>
    <n v="0"/>
    <n v="630.25000000000011"/>
    <x v="1"/>
    <n v="2"/>
    <n v="2"/>
    <x v="11"/>
    <x v="11"/>
    <x v="0"/>
  </r>
  <r>
    <n v="2001823564"/>
    <x v="29"/>
    <n v="2001821284"/>
    <n v="8904223818614"/>
    <n v="1"/>
    <n v="8904223819024"/>
    <n v="112"/>
    <n v="65"/>
    <n v="6.5000000000000002E-2"/>
    <n v="0.67200000000000004"/>
    <n v="0.67200000000000004"/>
    <n v="492001"/>
    <n v="1.25"/>
    <n v="1"/>
    <n v="0.7"/>
    <n v="1.25"/>
    <x v="0"/>
    <n v="1.25"/>
    <x v="0"/>
    <n v="1.25"/>
    <x v="0"/>
    <x v="19"/>
    <n v="15.1"/>
    <n v="0"/>
    <x v="1"/>
    <n v="0"/>
    <n v="0"/>
    <x v="6"/>
    <x v="6"/>
    <x v="0"/>
  </r>
  <r>
    <n v="2001825261"/>
    <x v="30"/>
    <n v="2001821284"/>
    <n v="8904223819024"/>
    <n v="1"/>
    <n v="8904223819031"/>
    <n v="112"/>
    <n v="112"/>
    <n v="0.112"/>
    <n v="1.5569999999999999"/>
    <n v="1.5569999999999999"/>
    <n v="517128"/>
    <n v="2.5"/>
    <n v="1"/>
    <n v="1.6"/>
    <n v="2.5"/>
    <x v="0"/>
    <n v="1.25"/>
    <x v="0"/>
    <n v="1.25"/>
    <x v="0"/>
    <x v="20"/>
    <n v="45.45"/>
    <n v="0"/>
    <x v="1"/>
    <n v="1"/>
    <n v="1"/>
    <x v="12"/>
    <x v="12"/>
    <x v="0"/>
  </r>
  <r>
    <n v="2001811192"/>
    <x v="31"/>
    <n v="2001821190"/>
    <n v="8904223819321"/>
    <n v="1"/>
    <n v="8904223818980"/>
    <n v="110"/>
    <n v="600"/>
    <n v="0.6"/>
    <n v="1.032"/>
    <n v="1.032"/>
    <n v="562110"/>
    <n v="1.25"/>
    <n v="1"/>
    <n v="1.1299999999999999"/>
    <n v="1.25"/>
    <x v="0"/>
    <n v="1.25"/>
    <x v="0"/>
    <n v="1.25"/>
    <x v="0"/>
    <x v="21"/>
    <n v="38.85"/>
    <n v="0"/>
    <x v="1"/>
    <n v="0"/>
    <n v="0"/>
    <x v="6"/>
    <x v="6"/>
    <x v="0"/>
  </r>
  <r>
    <n v="2001809917"/>
    <x v="32"/>
    <n v="2001821190"/>
    <n v="8904223819338"/>
    <n v="1"/>
    <n v="8904223819017"/>
    <n v="115"/>
    <n v="600"/>
    <n v="0.6"/>
    <n v="0.63"/>
    <n v="0.63"/>
    <n v="831006"/>
    <n v="1.25"/>
    <n v="1"/>
    <n v="0.6"/>
    <n v="1.25"/>
    <x v="0"/>
    <n v="1.25"/>
    <x v="0"/>
    <n v="1.25"/>
    <x v="0"/>
    <x v="22"/>
    <n v="22.4"/>
    <n v="92.2"/>
    <x v="1"/>
    <n v="0"/>
    <n v="0"/>
    <x v="13"/>
    <x v="13"/>
    <x v="0"/>
  </r>
  <r>
    <n v="2001806210"/>
    <x v="33"/>
    <n v="2001821185"/>
    <n v="8904223818942"/>
    <n v="2"/>
    <n v="8904223819093"/>
    <n v="150"/>
    <n v="133"/>
    <n v="0.26600000000000001"/>
    <n v="0.22"/>
    <n v="0.22"/>
    <n v="140604"/>
    <n v="0.5"/>
    <n v="1"/>
    <n v="2.92"/>
    <n v="3"/>
    <x v="1"/>
    <n v="0.5"/>
    <x v="1"/>
    <n v="0.5"/>
    <x v="0"/>
    <x v="23"/>
    <n v="57.1"/>
    <n v="66.2"/>
    <x v="0"/>
    <n v="0"/>
    <n v="5"/>
    <x v="4"/>
    <x v="14"/>
    <x v="4"/>
  </r>
  <r>
    <n v="2001806226"/>
    <x v="34"/>
    <n v="2001821185"/>
    <n v="8904223818683"/>
    <n v="2"/>
    <n v="8904223819109"/>
    <n v="100"/>
    <n v="121"/>
    <n v="0.24199999999999999"/>
    <n v="0.48"/>
    <n v="0.48"/>
    <n v="723146"/>
    <n v="1.25"/>
    <n v="1"/>
    <n v="0.68"/>
    <n v="1.25"/>
    <x v="0"/>
    <n v="1.25"/>
    <x v="0"/>
    <n v="1.25"/>
    <x v="0"/>
    <x v="24"/>
    <n v="199.8"/>
    <n v="112.5"/>
    <x v="0"/>
    <n v="0"/>
    <n v="0"/>
    <x v="1"/>
    <x v="1"/>
    <x v="0"/>
  </r>
  <r>
    <n v="2001806229"/>
    <x v="35"/>
    <n v="2001821185"/>
    <n v="8904223819239"/>
    <n v="1"/>
    <n v="8904223819116"/>
    <n v="30"/>
    <n v="290"/>
    <n v="0.28999999999999998"/>
    <n v="0.5"/>
    <n v="0.5"/>
    <n v="421204"/>
    <n v="1.25"/>
    <n v="1"/>
    <n v="0.71"/>
    <n v="1.25"/>
    <x v="0"/>
    <n v="1.25"/>
    <x v="0"/>
    <n v="1.25"/>
    <x v="0"/>
    <x v="0"/>
    <n v="15"/>
    <n v="58.15"/>
    <x v="0"/>
    <n v="0"/>
    <n v="0"/>
    <x v="1"/>
    <x v="1"/>
    <x v="0"/>
  </r>
  <r>
    <n v="2001806233"/>
    <x v="36"/>
    <n v="2001821185"/>
    <n v="8904223819246"/>
    <n v="1"/>
    <n v="8904223819161"/>
    <n v="115"/>
    <n v="290"/>
    <n v="0.28999999999999998"/>
    <n v="0.245"/>
    <n v="0.245"/>
    <n v="263139"/>
    <n v="0.5"/>
    <n v="1"/>
    <n v="0.78"/>
    <n v="1"/>
    <x v="1"/>
    <n v="0.5"/>
    <x v="1"/>
    <n v="0.5"/>
    <x v="0"/>
    <x v="25"/>
    <n v="15"/>
    <n v="0"/>
    <x v="0"/>
    <n v="0"/>
    <n v="1"/>
    <x v="4"/>
    <x v="4"/>
    <x v="2"/>
  </r>
  <r>
    <n v="2001806251"/>
    <x v="37"/>
    <n v="2001821185"/>
    <n v="8904223819253"/>
    <n v="1"/>
    <n v="8904223819147"/>
    <n v="240"/>
    <n v="290"/>
    <n v="0.28999999999999998"/>
    <n v="0.245"/>
    <n v="0.245"/>
    <n v="743263"/>
    <n v="1.25"/>
    <n v="1"/>
    <n v="1.27"/>
    <n v="2.5"/>
    <x v="0"/>
    <n v="1.25"/>
    <x v="0"/>
    <n v="1.25"/>
    <x v="0"/>
    <x v="26"/>
    <n v="33.4"/>
    <n v="0"/>
    <x v="0"/>
    <n v="0"/>
    <n v="1"/>
    <x v="1"/>
    <x v="0"/>
    <x v="3"/>
  </r>
  <r>
    <n v="2001806338"/>
    <x v="38"/>
    <n v="2001821185"/>
    <n v="8904223818669"/>
    <n v="1"/>
    <n v="8904223819130"/>
    <n v="350"/>
    <n v="240"/>
    <n v="0.24"/>
    <n v="0.5"/>
    <n v="0.5"/>
    <n v="392150"/>
    <n v="1.25"/>
    <n v="1"/>
    <n v="0.7"/>
    <n v="1.25"/>
    <x v="0"/>
    <n v="1.25"/>
    <x v="0"/>
    <n v="1.25"/>
    <x v="0"/>
    <x v="8"/>
    <n v="15.05"/>
    <n v="0"/>
    <x v="0"/>
    <n v="0"/>
    <n v="0"/>
    <x v="1"/>
    <x v="1"/>
    <x v="0"/>
  </r>
  <r>
    <n v="2001806446"/>
    <x v="39"/>
    <n v="2001821185"/>
    <n v="8904223819147"/>
    <n v="1"/>
    <n v="8904223818881"/>
    <n v="140"/>
    <n v="240"/>
    <n v="0.24"/>
    <n v="0.5"/>
    <n v="0.5"/>
    <n v="382830"/>
    <n v="1.25"/>
    <n v="1"/>
    <n v="0.69"/>
    <n v="1.25"/>
    <x v="0"/>
    <n v="1.25"/>
    <x v="0"/>
    <n v="1.25"/>
    <x v="0"/>
    <x v="0"/>
    <n v="15"/>
    <n v="0"/>
    <x v="0"/>
    <n v="0"/>
    <n v="0"/>
    <x v="1"/>
    <x v="1"/>
    <x v="0"/>
  </r>
  <r>
    <n v="2001806533"/>
    <x v="40"/>
    <n v="2001821185"/>
    <n v="8904223818850"/>
    <n v="1"/>
    <n v="8904223818898"/>
    <n v="140"/>
    <n v="240"/>
    <n v="0.24"/>
    <n v="0.5"/>
    <n v="0.5"/>
    <n v="711303"/>
    <n v="1.25"/>
    <n v="1"/>
    <n v="0.68"/>
    <n v="1.25"/>
    <x v="0"/>
    <n v="1.25"/>
    <x v="0"/>
    <n v="1.25"/>
    <x v="0"/>
    <x v="16"/>
    <n v="28.15"/>
    <n v="0"/>
    <x v="0"/>
    <n v="0"/>
    <n v="0"/>
    <x v="1"/>
    <x v="1"/>
    <x v="0"/>
  </r>
  <r>
    <n v="2001806547"/>
    <x v="41"/>
    <n v="2001820978"/>
    <n v="8904223815859"/>
    <n v="1"/>
    <n v="8904223819277"/>
    <n v="350"/>
    <n v="165"/>
    <n v="0.16500000000000001"/>
    <n v="0.127"/>
    <n v="0.127"/>
    <n v="283102"/>
    <n v="0.5"/>
    <n v="1"/>
    <n v="1"/>
    <n v="1.5"/>
    <x v="1"/>
    <n v="0.5"/>
    <x v="1"/>
    <n v="0.5"/>
    <x v="1"/>
    <x v="27"/>
    <n v="0"/>
    <n v="15"/>
    <x v="0"/>
    <n v="0"/>
    <n v="2"/>
    <x v="4"/>
    <x v="3"/>
    <x v="5"/>
  </r>
  <r>
    <n v="2001806567"/>
    <x v="42"/>
    <n v="2001820978"/>
    <n v="8904223817501"/>
    <n v="1"/>
    <n v="8904223819284"/>
    <n v="350"/>
    <n v="350"/>
    <n v="0.35"/>
    <n v="0.95199999999999996"/>
    <n v="0.95199999999999996"/>
    <n v="370201"/>
    <n v="1.25"/>
    <n v="1"/>
    <n v="1.1599999999999999"/>
    <n v="1.25"/>
    <x v="0"/>
    <n v="1.25"/>
    <x v="0"/>
    <n v="1.25"/>
    <x v="1"/>
    <x v="28"/>
    <n v="0"/>
    <n v="202.95000000000005"/>
    <x v="0"/>
    <n v="0"/>
    <n v="0"/>
    <x v="1"/>
    <x v="1"/>
    <x v="0"/>
  </r>
  <r>
    <n v="2001806575"/>
    <x v="43"/>
    <n v="2001820690"/>
    <n v="8904223817273"/>
    <n v="1"/>
    <n v="8904223819345"/>
    <n v="165"/>
    <n v="65"/>
    <n v="6.5000000000000002E-2"/>
    <n v="0.5"/>
    <n v="0.5"/>
    <n v="248001"/>
    <n v="1"/>
    <n v="1"/>
    <n v="0.68"/>
    <n v="1"/>
    <x v="1"/>
    <n v="0.5"/>
    <x v="1"/>
    <n v="0.5"/>
    <x v="0"/>
    <x v="29"/>
    <n v="20.149999999999999"/>
    <n v="58.15"/>
    <x v="0"/>
    <n v="1"/>
    <n v="1"/>
    <x v="2"/>
    <x v="4"/>
    <x v="0"/>
  </r>
  <r>
    <n v="2001806616"/>
    <x v="44"/>
    <n v="2001819252"/>
    <n v="8904223818942"/>
    <n v="1"/>
    <n v="8904223819352"/>
    <n v="165"/>
    <n v="133"/>
    <n v="0.13300000000000001"/>
    <n v="0.96299999999999997"/>
    <n v="0.96299999999999997"/>
    <n v="144001"/>
    <n v="1"/>
    <n v="1"/>
    <n v="1.08"/>
    <n v="1.5"/>
    <x v="1"/>
    <n v="0.5"/>
    <x v="1"/>
    <n v="0.5"/>
    <x v="1"/>
    <x v="30"/>
    <n v="0"/>
    <n v="162.54999999999998"/>
    <x v="0"/>
    <n v="1"/>
    <n v="2"/>
    <x v="2"/>
    <x v="3"/>
    <x v="2"/>
  </r>
  <r>
    <n v="2001806652"/>
    <x v="45"/>
    <n v="2001819252"/>
    <n v="8904223818706"/>
    <n v="1"/>
    <n v="8904223819239"/>
    <n v="290"/>
    <n v="127"/>
    <n v="0.127"/>
    <n v="0.5"/>
    <n v="0.5"/>
    <n v="403401"/>
    <n v="1.25"/>
    <n v="1"/>
    <n v="0.69"/>
    <n v="1.25"/>
    <x v="0"/>
    <n v="1.25"/>
    <x v="0"/>
    <n v="1.25"/>
    <x v="1"/>
    <x v="0"/>
    <n v="0"/>
    <n v="58.15"/>
    <x v="0"/>
    <n v="0"/>
    <n v="0"/>
    <x v="1"/>
    <x v="1"/>
    <x v="0"/>
  </r>
  <r>
    <n v="2001806733"/>
    <x v="46"/>
    <n v="2001819252"/>
    <s v="SACHETS001"/>
    <n v="1"/>
    <n v="8904223819246"/>
    <n v="290"/>
    <n v="10"/>
    <n v="0.01"/>
    <n v="0.96699999999999997"/>
    <n v="0.96699999999999997"/>
    <n v="452001"/>
    <n v="1.25"/>
    <n v="1"/>
    <n v="1.1299999999999999"/>
    <n v="1.25"/>
    <x v="0"/>
    <n v="1.25"/>
    <x v="0"/>
    <n v="1.25"/>
    <x v="1"/>
    <x v="4"/>
    <n v="0"/>
    <n v="0"/>
    <x v="0"/>
    <n v="0"/>
    <n v="0"/>
    <x v="1"/>
    <x v="1"/>
    <x v="0"/>
  </r>
  <r>
    <n v="2001806735"/>
    <x v="47"/>
    <n v="2001818390"/>
    <n v="8904223819147"/>
    <n v="1"/>
    <n v="8904223819253"/>
    <n v="290"/>
    <n v="240"/>
    <n v="0.24"/>
    <n v="0.5"/>
    <n v="0.5"/>
    <n v="721636"/>
    <n v="1.25"/>
    <n v="1"/>
    <n v="0.69"/>
    <n v="1.25"/>
    <x v="0"/>
    <n v="1.25"/>
    <x v="0"/>
    <n v="1.25"/>
    <x v="0"/>
    <x v="0"/>
    <n v="15"/>
    <n v="0"/>
    <x v="0"/>
    <n v="0"/>
    <n v="0"/>
    <x v="1"/>
    <x v="1"/>
    <x v="0"/>
  </r>
  <r>
    <n v="2001806726"/>
    <x v="48"/>
    <n v="2001818390"/>
    <n v="8904223818935"/>
    <n v="4"/>
    <n v="8904223819291"/>
    <n v="112"/>
    <n v="120"/>
    <n v="0.48"/>
    <n v="0.5"/>
    <n v="0.5"/>
    <n v="831002"/>
    <n v="1.25"/>
    <n v="1"/>
    <n v="0.68"/>
    <n v="1.25"/>
    <x v="0"/>
    <n v="1.25"/>
    <x v="0"/>
    <n v="1.25"/>
    <x v="0"/>
    <x v="31"/>
    <n v="186.4"/>
    <n v="58.15"/>
    <x v="0"/>
    <n v="0"/>
    <n v="0"/>
    <x v="1"/>
    <x v="1"/>
    <x v="0"/>
  </r>
  <r>
    <n v="2001806776"/>
    <x v="49"/>
    <n v="2001818390"/>
    <n v="8904223818683"/>
    <n v="1"/>
    <n v="8904223819437"/>
    <n v="552"/>
    <n v="121"/>
    <n v="0.121"/>
    <n v="0.61099999999999999"/>
    <n v="0.61099999999999999"/>
    <n v="226004"/>
    <n v="1"/>
    <n v="1"/>
    <n v="2.86"/>
    <n v="3"/>
    <x v="1"/>
    <n v="0.5"/>
    <x v="1"/>
    <n v="0.5"/>
    <x v="0"/>
    <x v="32"/>
    <n v="49.95"/>
    <n v="0"/>
    <x v="0"/>
    <n v="1"/>
    <n v="5"/>
    <x v="2"/>
    <x v="14"/>
    <x v="6"/>
  </r>
  <r>
    <n v="2001806801"/>
    <x v="50"/>
    <n v="2001817160"/>
    <n v="8904223818478"/>
    <n v="1"/>
    <s v="GIFTBOX202001"/>
    <n v="500"/>
    <n v="350"/>
    <n v="0.35"/>
    <n v="0.36099999999999999"/>
    <n v="0.36099999999999999"/>
    <n v="248001"/>
    <n v="0.5"/>
    <n v="1"/>
    <n v="1.35"/>
    <n v="1.5"/>
    <x v="1"/>
    <n v="0.5"/>
    <x v="1"/>
    <n v="0.5"/>
    <x v="0"/>
    <x v="33"/>
    <n v="31.3"/>
    <n v="0"/>
    <x v="0"/>
    <n v="0"/>
    <n v="2"/>
    <x v="4"/>
    <x v="3"/>
    <x v="5"/>
  </r>
  <r>
    <n v="2001807004"/>
    <x v="51"/>
    <n v="2001817160"/>
    <n v="8904223819284"/>
    <n v="1"/>
    <s v="GIFTBOX202004"/>
    <n v="500"/>
    <n v="350"/>
    <n v="0.35"/>
    <n v="0.5"/>
    <n v="0.5"/>
    <n v="410206"/>
    <n v="1.25"/>
    <n v="1"/>
    <n v="0.68"/>
    <n v="1.25"/>
    <x v="0"/>
    <n v="1.25"/>
    <x v="0"/>
    <n v="1.25"/>
    <x v="0"/>
    <x v="34"/>
    <n v="43.25"/>
    <n v="0"/>
    <x v="0"/>
    <n v="0"/>
    <n v="0"/>
    <x v="1"/>
    <x v="1"/>
    <x v="0"/>
  </r>
  <r>
    <n v="2001807036"/>
    <x v="52"/>
    <n v="2001817093"/>
    <n v="8904223816214"/>
    <n v="1"/>
    <s v="GIFTBOX202002"/>
    <n v="500"/>
    <n v="120"/>
    <n v="0.12"/>
    <n v="1.4590000000000001"/>
    <n v="1.4590000000000001"/>
    <n v="516503"/>
    <n v="2.5"/>
    <n v="1"/>
    <n v="1.64"/>
    <n v="2.5"/>
    <x v="0"/>
    <n v="1.25"/>
    <x v="0"/>
    <n v="1.25"/>
    <x v="0"/>
    <x v="35"/>
    <n v="20.100000000000001"/>
    <n v="1950.8999999999999"/>
    <x v="0"/>
    <n v="1"/>
    <n v="1"/>
    <x v="0"/>
    <x v="0"/>
    <x v="0"/>
  </r>
  <r>
    <n v="2001807084"/>
    <x v="53"/>
    <n v="2001817093"/>
    <n v="8904223818874"/>
    <n v="1"/>
    <n v="8904223819369"/>
    <n v="170"/>
    <n v="100"/>
    <n v="0.1"/>
    <n v="0.5"/>
    <n v="0.5"/>
    <n v="742103"/>
    <n v="1.25"/>
    <n v="1"/>
    <n v="0.67"/>
    <n v="1.25"/>
    <x v="0"/>
    <n v="1.25"/>
    <x v="0"/>
    <n v="1.25"/>
    <x v="0"/>
    <x v="36"/>
    <n v="46.1"/>
    <n v="58.15"/>
    <x v="0"/>
    <n v="0"/>
    <n v="0"/>
    <x v="1"/>
    <x v="1"/>
    <x v="0"/>
  </r>
  <r>
    <n v="2001807362"/>
    <x v="54"/>
    <n v="2001817093"/>
    <n v="8904223819512"/>
    <n v="1"/>
    <s v="GIFTBOX202003"/>
    <n v="500"/>
    <n v="210"/>
    <n v="0.21"/>
    <n v="2.016"/>
    <n v="2.016"/>
    <n v="452018"/>
    <n v="2.5"/>
    <n v="1"/>
    <n v="2"/>
    <n v="2.5"/>
    <x v="0"/>
    <n v="1.25"/>
    <x v="0"/>
    <n v="1.25"/>
    <x v="0"/>
    <x v="37"/>
    <n v="26.7"/>
    <n v="0"/>
    <x v="0"/>
    <n v="1"/>
    <n v="1"/>
    <x v="0"/>
    <x v="0"/>
    <x v="0"/>
  </r>
  <r>
    <n v="2001807415"/>
    <x v="55"/>
    <n v="2001817093"/>
    <n v="8904223818881"/>
    <n v="1"/>
    <n v="8904223819123"/>
    <n v="250"/>
    <n v="140"/>
    <n v="0.14000000000000001"/>
    <n v="1.048"/>
    <n v="1.048"/>
    <n v="208001"/>
    <n v="1.5"/>
    <n v="1"/>
    <n v="1"/>
    <n v="1.5"/>
    <x v="1"/>
    <n v="0.5"/>
    <x v="1"/>
    <n v="0.5"/>
    <x v="0"/>
    <x v="38"/>
    <n v="40.950000000000003"/>
    <n v="0"/>
    <x v="0"/>
    <n v="2"/>
    <n v="2"/>
    <x v="3"/>
    <x v="3"/>
    <x v="0"/>
  </r>
  <r>
    <n v="2001809592"/>
    <x v="56"/>
    <n v="2001817093"/>
    <n v="8904223819291"/>
    <n v="2"/>
    <s v="GIFTBOX202002"/>
    <n v="500"/>
    <n v="112"/>
    <n v="0.224"/>
    <n v="1.5050000000000001"/>
    <n v="1.5050000000000001"/>
    <n v="244713"/>
    <n v="2"/>
    <n v="1"/>
    <n v="1.5"/>
    <n v="2"/>
    <x v="1"/>
    <n v="0.5"/>
    <x v="1"/>
    <n v="0.5"/>
    <x v="0"/>
    <x v="9"/>
    <n v="195.4"/>
    <n v="0"/>
    <x v="0"/>
    <n v="3"/>
    <n v="3"/>
    <x v="14"/>
    <x v="15"/>
    <x v="0"/>
  </r>
  <r>
    <n v="2001809794"/>
    <x v="57"/>
    <n v="2001817093"/>
    <n v="8904223819031"/>
    <n v="2"/>
    <n v="8904223819468"/>
    <n v="240"/>
    <n v="112"/>
    <n v="0.224"/>
    <n v="1.5170000000000001"/>
    <n v="1.5170000000000001"/>
    <n v="580007"/>
    <n v="2.5"/>
    <n v="1"/>
    <n v="1.5"/>
    <n v="2.5"/>
    <x v="0"/>
    <n v="1.25"/>
    <x v="0"/>
    <n v="1.25"/>
    <x v="0"/>
    <x v="10"/>
    <n v="103.1"/>
    <n v="0"/>
    <x v="0"/>
    <n v="1"/>
    <n v="1"/>
    <x v="0"/>
    <x v="0"/>
    <x v="0"/>
  </r>
  <r>
    <n v="2001809820"/>
    <x v="58"/>
    <n v="2001817093"/>
    <n v="8904223819024"/>
    <n v="2"/>
    <n v="8904223819260"/>
    <n v="130"/>
    <n v="112"/>
    <n v="0.224"/>
    <n v="3.080000000000001"/>
    <n v="3.080000000000001"/>
    <n v="360005"/>
    <n v="3.75"/>
    <n v="1"/>
    <n v="3"/>
    <n v="3.75"/>
    <x v="0"/>
    <n v="1.25"/>
    <x v="0"/>
    <n v="1.25"/>
    <x v="0"/>
    <x v="11"/>
    <n v="181.8"/>
    <n v="0"/>
    <x v="0"/>
    <n v="2"/>
    <n v="2"/>
    <x v="15"/>
    <x v="2"/>
    <x v="0"/>
  </r>
  <r>
    <n v="2001806471"/>
    <x v="59"/>
    <n v="2001817093"/>
    <n v="8904223818553"/>
    <n v="1"/>
    <n v="8904223819321"/>
    <n v="600"/>
    <n v="115"/>
    <n v="0.115"/>
    <n v="1.621"/>
    <n v="1.621"/>
    <n v="313027"/>
    <n v="2"/>
    <e v="#N/A"/>
    <n v="1.7"/>
    <n v="2.5"/>
    <x v="1"/>
    <n v="0.5"/>
    <x v="0"/>
    <n v="1.25"/>
    <x v="0"/>
    <x v="39"/>
    <n v="16.100000000000001"/>
    <n v="324.29999999999995"/>
    <x v="0"/>
    <n v="3"/>
    <n v="1"/>
    <x v="14"/>
    <x v="0"/>
    <x v="7"/>
  </r>
  <r>
    <n v="2001807241"/>
    <x v="60"/>
    <n v="2001816996"/>
    <n v="8904223818706"/>
    <n v="1"/>
    <n v="8904223819338"/>
    <n v="600"/>
    <n v="127"/>
    <n v="0.127"/>
    <n v="0.60699999999999998"/>
    <n v="0.60699999999999998"/>
    <n v="341001"/>
    <n v="1"/>
    <e v="#N/A"/>
    <n v="0.79"/>
    <n v="1.25"/>
    <x v="1"/>
    <n v="0.5"/>
    <x v="0"/>
    <n v="1.25"/>
    <x v="1"/>
    <x v="0"/>
    <n v="0"/>
    <n v="0"/>
    <x v="0"/>
    <n v="1"/>
    <n v="0"/>
    <x v="2"/>
    <x v="1"/>
    <x v="8"/>
  </r>
  <r>
    <n v="2001807981"/>
    <x v="61"/>
    <n v="2001816996"/>
    <n v="8904223818942"/>
    <n v="1"/>
    <n v="8904223819505"/>
    <n v="210"/>
    <n v="133"/>
    <n v="0.13300000000000001"/>
    <n v="0.5"/>
    <n v="0.5"/>
    <n v="332715"/>
    <n v="1"/>
    <e v="#N/A"/>
    <n v="0.5"/>
    <n v="1.25"/>
    <x v="1"/>
    <n v="0.5"/>
    <x v="0"/>
    <n v="1.25"/>
    <x v="1"/>
    <x v="30"/>
    <n v="0"/>
    <n v="58.15"/>
    <x v="0"/>
    <n v="1"/>
    <n v="0"/>
    <x v="2"/>
    <x v="1"/>
    <x v="8"/>
  </r>
  <r>
    <n v="2001808286"/>
    <x v="62"/>
    <n v="2001816996"/>
    <n v="8904223818850"/>
    <n v="1"/>
    <n v="8904223819499"/>
    <n v="210"/>
    <n v="240"/>
    <n v="0.24"/>
    <n v="0.60099999999999998"/>
    <n v="0.60099999999999998"/>
    <n v="302031"/>
    <n v="1"/>
    <e v="#N/A"/>
    <n v="0.77"/>
    <n v="1.25"/>
    <x v="1"/>
    <n v="0.5"/>
    <x v="0"/>
    <n v="1.25"/>
    <x v="1"/>
    <x v="16"/>
    <n v="0"/>
    <n v="0"/>
    <x v="0"/>
    <n v="1"/>
    <n v="0"/>
    <x v="2"/>
    <x v="1"/>
    <x v="8"/>
  </r>
  <r>
    <n v="2001808801"/>
    <x v="63"/>
    <n v="2001816684"/>
    <n v="8904223816214"/>
    <n v="2"/>
    <n v="8904223819512"/>
    <n v="210"/>
    <n v="120"/>
    <n v="0.24"/>
    <n v="0.73099999999999998"/>
    <n v="0.73099999999999998"/>
    <n v="335001"/>
    <n v="1"/>
    <e v="#N/A"/>
    <n v="0.8"/>
    <n v="1.25"/>
    <x v="1"/>
    <n v="0.5"/>
    <x v="0"/>
    <n v="1.25"/>
    <x v="1"/>
    <x v="40"/>
    <n v="0"/>
    <n v="0"/>
    <x v="0"/>
    <n v="1"/>
    <n v="0"/>
    <x v="2"/>
    <x v="1"/>
    <x v="8"/>
  </r>
  <r>
    <n v="2001810104"/>
    <x v="64"/>
    <n v="2001816684"/>
    <n v="8904223818874"/>
    <n v="2"/>
    <n v="8904223819543"/>
    <n v="300"/>
    <n v="100"/>
    <n v="0.2"/>
    <n v="0.60099999999999998"/>
    <n v="0.60099999999999998"/>
    <n v="334004"/>
    <n v="1"/>
    <e v="#N/A"/>
    <n v="0.76"/>
    <n v="1.25"/>
    <x v="1"/>
    <n v="0.5"/>
    <x v="0"/>
    <n v="1.25"/>
    <x v="1"/>
    <x v="41"/>
    <n v="0"/>
    <n v="108.25"/>
    <x v="0"/>
    <n v="1"/>
    <n v="0"/>
    <x v="2"/>
    <x v="1"/>
    <x v="8"/>
  </r>
  <r>
    <n v="2001811153"/>
    <x v="65"/>
    <n v="2001816684"/>
    <n v="8904223818935"/>
    <n v="4"/>
    <s v="SACHETS001"/>
    <n v="10"/>
    <n v="120"/>
    <n v="0.48"/>
    <n v="0.60699999999999998"/>
    <n v="0.60699999999999998"/>
    <n v="321001"/>
    <n v="1"/>
    <e v="#N/A"/>
    <n v="0.76"/>
    <n v="1.25"/>
    <x v="1"/>
    <n v="0.5"/>
    <x v="0"/>
    <n v="1.25"/>
    <x v="1"/>
    <x v="31"/>
    <n v="0"/>
    <n v="0"/>
    <x v="0"/>
    <n v="1"/>
    <n v="0"/>
    <x v="2"/>
    <x v="1"/>
    <x v="8"/>
  </r>
  <r>
    <n v="2001811229"/>
    <x v="66"/>
    <n v="2001816131"/>
    <n v="8904223816665"/>
    <n v="2"/>
    <m/>
    <m/>
    <n v="102"/>
    <n v="0.20399999999999999"/>
    <n v="0.505"/>
    <n v="0.505"/>
    <n v="324001"/>
    <n v="1"/>
    <e v="#N/A"/>
    <n v="0.6"/>
    <n v="1.25"/>
    <x v="1"/>
    <n v="0.5"/>
    <x v="0"/>
    <n v="1.25"/>
    <x v="1"/>
    <x v="42"/>
    <n v="0"/>
    <n v="100.19999999999999"/>
    <x v="0"/>
    <n v="1"/>
    <n v="0"/>
    <x v="2"/>
    <x v="1"/>
    <x v="8"/>
  </r>
  <r>
    <n v="2001811363"/>
    <x v="67"/>
    <n v="2001816131"/>
    <n v="8904223819277"/>
    <n v="1"/>
    <m/>
    <m/>
    <n v="350"/>
    <n v="0.35"/>
    <n v="0.50800000000000001"/>
    <n v="0.50800000000000001"/>
    <n v="321608"/>
    <n v="1"/>
    <e v="#N/A"/>
    <n v="0.59"/>
    <n v="1.25"/>
    <x v="1"/>
    <n v="0.5"/>
    <x v="0"/>
    <n v="1.25"/>
    <x v="1"/>
    <x v="0"/>
    <n v="0"/>
    <n v="0"/>
    <x v="0"/>
    <n v="1"/>
    <n v="0"/>
    <x v="2"/>
    <x v="1"/>
    <x v="8"/>
  </r>
  <r>
    <n v="2001811466"/>
    <x v="68"/>
    <n v="2001815688"/>
    <n v="8904223816214"/>
    <n v="1"/>
    <m/>
    <m/>
    <n v="120"/>
    <n v="0.12"/>
    <n v="0.60699999999999998"/>
    <n v="0.60699999999999998"/>
    <n v="302002"/>
    <n v="1"/>
    <e v="#N/A"/>
    <n v="0.8"/>
    <n v="1.25"/>
    <x v="1"/>
    <n v="0.5"/>
    <x v="0"/>
    <n v="1.25"/>
    <x v="0"/>
    <x v="35"/>
    <n v="20.100000000000001"/>
    <n v="0"/>
    <x v="0"/>
    <n v="1"/>
    <n v="0"/>
    <x v="2"/>
    <x v="1"/>
    <x v="8"/>
  </r>
  <r>
    <n v="2001811809"/>
    <x v="69"/>
    <n v="2001815688"/>
    <n v="8904223818874"/>
    <n v="1"/>
    <m/>
    <m/>
    <n v="100"/>
    <n v="0.1"/>
    <n v="0.5"/>
    <n v="0.5"/>
    <n v="311011"/>
    <n v="1"/>
    <e v="#N/A"/>
    <n v="0.5"/>
    <n v="1.25"/>
    <x v="1"/>
    <n v="0.5"/>
    <x v="0"/>
    <n v="1.25"/>
    <x v="0"/>
    <x v="36"/>
    <n v="46.1"/>
    <n v="0"/>
    <x v="1"/>
    <n v="1"/>
    <n v="0"/>
    <x v="16"/>
    <x v="6"/>
    <x v="9"/>
  </r>
  <r>
    <n v="2001812854"/>
    <x v="70"/>
    <n v="2001814580"/>
    <n v="8904223818706"/>
    <n v="1"/>
    <m/>
    <m/>
    <n v="127"/>
    <n v="0.127"/>
    <n v="2.5720000000000005"/>
    <n v="2.5720000000000005"/>
    <n v="306302"/>
    <n v="3"/>
    <e v="#N/A"/>
    <n v="2.94"/>
    <n v="3.75"/>
    <x v="1"/>
    <n v="0.5"/>
    <x v="0"/>
    <n v="1.25"/>
    <x v="0"/>
    <x v="0"/>
    <n v="15"/>
    <n v="619.90000000000009"/>
    <x v="0"/>
    <n v="5"/>
    <n v="2"/>
    <x v="17"/>
    <x v="2"/>
    <x v="10"/>
  </r>
  <r>
    <n v="2001813009"/>
    <x v="71"/>
    <n v="2001813009"/>
    <n v="8904223816214"/>
    <n v="1"/>
    <m/>
    <m/>
    <n v="120"/>
    <n v="0.12"/>
    <n v="0.72"/>
    <n v="0.72"/>
    <n v="313001"/>
    <n v="1"/>
    <e v="#N/A"/>
    <n v="1"/>
    <n v="1.25"/>
    <x v="1"/>
    <n v="0.5"/>
    <x v="0"/>
    <n v="1.25"/>
    <x v="0"/>
    <x v="35"/>
    <n v="20.100000000000001"/>
    <n v="124.35"/>
    <x v="0"/>
    <n v="1"/>
    <n v="0"/>
    <x v="2"/>
    <x v="1"/>
    <x v="8"/>
  </r>
  <r>
    <n v="2001812650"/>
    <x v="72"/>
    <n v="2001813009"/>
    <n v="8904223818874"/>
    <n v="1"/>
    <m/>
    <m/>
    <n v="100"/>
    <n v="0.1"/>
    <n v="0.56300000000000006"/>
    <n v="0.56300000000000006"/>
    <n v="302002"/>
    <n v="1"/>
    <e v="#N/A"/>
    <n v="0.61"/>
    <n v="1.25"/>
    <x v="1"/>
    <n v="0.5"/>
    <x v="0"/>
    <n v="1.25"/>
    <x v="0"/>
    <x v="36"/>
    <n v="46.1"/>
    <n v="442.3"/>
    <x v="0"/>
    <n v="1"/>
    <n v="0"/>
    <x v="2"/>
    <x v="1"/>
    <x v="8"/>
  </r>
  <r>
    <n v="2001814580"/>
    <x v="73"/>
    <n v="2001813009"/>
    <n v="8904223818706"/>
    <n v="1"/>
    <m/>
    <m/>
    <n v="127"/>
    <n v="0.127"/>
    <n v="0.127"/>
    <n v="0.127"/>
    <n v="322255"/>
    <n v="0.5"/>
    <e v="#N/A"/>
    <n v="0.15"/>
    <n v="1.25"/>
    <x v="1"/>
    <n v="0.5"/>
    <x v="0"/>
    <n v="1.25"/>
    <x v="0"/>
    <x v="0"/>
    <n v="15"/>
    <n v="15"/>
    <x v="1"/>
    <n v="0"/>
    <n v="0"/>
    <x v="18"/>
    <x v="16"/>
    <x v="11"/>
  </r>
  <r>
    <n v="2001815688"/>
    <x v="74"/>
    <n v="2001813009"/>
    <n v="8904223818942"/>
    <n v="1"/>
    <m/>
    <m/>
    <n v="133"/>
    <n v="0.13300000000000001"/>
    <n v="0.22"/>
    <n v="0.22"/>
    <n v="302017"/>
    <n v="0.5"/>
    <e v="#N/A"/>
    <n v="0.2"/>
    <n v="1.25"/>
    <x v="1"/>
    <n v="0.5"/>
    <x v="0"/>
    <n v="1.25"/>
    <x v="0"/>
    <x v="30"/>
    <n v="15"/>
    <n v="66.2"/>
    <x v="0"/>
    <n v="0"/>
    <n v="0"/>
    <x v="4"/>
    <x v="1"/>
    <x v="12"/>
  </r>
  <r>
    <n v="2001816131"/>
    <x v="75"/>
    <n v="2001813009"/>
    <n v="8904223818850"/>
    <n v="1"/>
    <m/>
    <m/>
    <n v="240"/>
    <n v="0.24"/>
    <n v="0.55399999999999994"/>
    <n v="0.55399999999999994"/>
    <n v="302017"/>
    <n v="1"/>
    <e v="#N/A"/>
    <n v="0.7"/>
    <n v="1.25"/>
    <x v="1"/>
    <n v="0.5"/>
    <x v="0"/>
    <n v="1.25"/>
    <x v="0"/>
    <x v="16"/>
    <n v="28.15"/>
    <n v="0"/>
    <x v="0"/>
    <n v="1"/>
    <n v="0"/>
    <x v="2"/>
    <x v="1"/>
    <x v="8"/>
  </r>
  <r>
    <n v="2001816996"/>
    <x v="76"/>
    <n v="2001812941"/>
    <n v="8904223818706"/>
    <n v="1"/>
    <m/>
    <m/>
    <n v="127"/>
    <n v="0.127"/>
    <n v="0.5"/>
    <n v="0.5"/>
    <n v="335512"/>
    <n v="1"/>
    <e v="#N/A"/>
    <n v="0.5"/>
    <n v="1.25"/>
    <x v="1"/>
    <n v="0.5"/>
    <x v="0"/>
    <n v="1.25"/>
    <x v="0"/>
    <x v="0"/>
    <n v="15"/>
    <n v="0"/>
    <x v="0"/>
    <n v="1"/>
    <n v="0"/>
    <x v="2"/>
    <x v="1"/>
    <x v="8"/>
  </r>
  <r>
    <n v="2001821185"/>
    <x v="77"/>
    <n v="2001812941"/>
    <n v="8904223818942"/>
    <n v="1"/>
    <m/>
    <m/>
    <n v="133"/>
    <n v="0.13300000000000001"/>
    <n v="2.0979999999999999"/>
    <n v="2.0979999999999999"/>
    <n v="313001"/>
    <n v="2.5"/>
    <e v="#N/A"/>
    <n v="2.1"/>
    <n v="2.5"/>
    <x v="1"/>
    <n v="0.5"/>
    <x v="0"/>
    <n v="1.25"/>
    <x v="0"/>
    <x v="30"/>
    <n v="15"/>
    <n v="378.5"/>
    <x v="0"/>
    <n v="4"/>
    <n v="1"/>
    <x v="19"/>
    <x v="0"/>
    <x v="13"/>
  </r>
  <r>
    <n v="2001821284"/>
    <x v="78"/>
    <n v="2001812941"/>
    <n v="8904223818850"/>
    <n v="1"/>
    <m/>
    <m/>
    <n v="240"/>
    <n v="0.24"/>
    <n v="0.17699999999999999"/>
    <n v="0.17699999999999999"/>
    <n v="313001"/>
    <n v="0.5"/>
    <e v="#N/A"/>
    <n v="0.2"/>
    <n v="1.25"/>
    <x v="1"/>
    <n v="0.5"/>
    <x v="0"/>
    <n v="1.25"/>
    <x v="0"/>
    <x v="16"/>
    <n v="28.15"/>
    <n v="60.550000000000004"/>
    <x v="0"/>
    <n v="0"/>
    <n v="0"/>
    <x v="4"/>
    <x v="1"/>
    <x v="12"/>
  </r>
  <r>
    <n v="2001821679"/>
    <x v="79"/>
    <n v="2001812854"/>
    <n v="8904223818478"/>
    <n v="1"/>
    <m/>
    <m/>
    <n v="350"/>
    <n v="0.35"/>
    <n v="0.16500000000000001"/>
    <n v="0.16500000000000001"/>
    <n v="307026"/>
    <n v="0.5"/>
    <e v="#N/A"/>
    <n v="0.2"/>
    <n v="1.25"/>
    <x v="1"/>
    <n v="0.5"/>
    <x v="0"/>
    <n v="1.25"/>
    <x v="0"/>
    <x v="33"/>
    <n v="31.3"/>
    <n v="23.5"/>
    <x v="0"/>
    <n v="0"/>
    <n v="0"/>
    <x v="4"/>
    <x v="1"/>
    <x v="12"/>
  </r>
  <r>
    <n v="2001821742"/>
    <x v="80"/>
    <n v="2001812854"/>
    <n v="8904223819130"/>
    <n v="1"/>
    <m/>
    <m/>
    <n v="350"/>
    <n v="0.35"/>
    <n v="0.24"/>
    <n v="0.24"/>
    <n v="327025"/>
    <n v="0.5"/>
    <e v="#N/A"/>
    <n v="0.15"/>
    <n v="1.25"/>
    <x v="1"/>
    <n v="0.5"/>
    <x v="0"/>
    <n v="1.25"/>
    <x v="0"/>
    <x v="14"/>
    <n v="15"/>
    <n v="0"/>
    <x v="0"/>
    <n v="0"/>
    <n v="0"/>
    <x v="4"/>
    <x v="1"/>
    <x v="12"/>
  </r>
  <r>
    <n v="2001821750"/>
    <x v="81"/>
    <n v="2001812854"/>
    <n v="8904223819277"/>
    <n v="1"/>
    <m/>
    <m/>
    <n v="350"/>
    <n v="0.35"/>
    <n v="0.755"/>
    <n v="0.755"/>
    <n v="313333"/>
    <n v="1"/>
    <e v="#N/A"/>
    <n v="0.8"/>
    <n v="1.25"/>
    <x v="1"/>
    <n v="0.5"/>
    <x v="0"/>
    <n v="1.25"/>
    <x v="0"/>
    <x v="0"/>
    <n v="15"/>
    <n v="0"/>
    <x v="0"/>
    <n v="1"/>
    <n v="0"/>
    <x v="2"/>
    <x v="1"/>
    <x v="8"/>
  </r>
  <r>
    <n v="2001821766"/>
    <x v="82"/>
    <n v="2001812854"/>
    <n v="8904223819284"/>
    <n v="1"/>
    <m/>
    <m/>
    <n v="350"/>
    <n v="0.35"/>
    <n v="0.24"/>
    <n v="0.24"/>
    <n v="313001"/>
    <n v="0.5"/>
    <e v="#N/A"/>
    <n v="0.2"/>
    <n v="1.25"/>
    <x v="1"/>
    <n v="0.5"/>
    <x v="0"/>
    <n v="1.25"/>
    <x v="0"/>
    <x v="34"/>
    <n v="43.25"/>
    <n v="47.3"/>
    <x v="0"/>
    <n v="0"/>
    <n v="0"/>
    <x v="4"/>
    <x v="1"/>
    <x v="12"/>
  </r>
  <r>
    <n v="2001821995"/>
    <x v="83"/>
    <n v="2001812854"/>
    <s v="GIFTBOX202003"/>
    <n v="1"/>
    <m/>
    <m/>
    <n v="500"/>
    <n v="0.5"/>
    <n v="0.47699999999999998"/>
    <n v="0.47699999999999998"/>
    <n v="342008"/>
    <n v="0.5"/>
    <e v="#N/A"/>
    <n v="0.5"/>
    <n v="1.25"/>
    <x v="1"/>
    <n v="0.5"/>
    <x v="0"/>
    <n v="1.25"/>
    <x v="0"/>
    <x v="43"/>
    <n v="35.049999999999997"/>
    <n v="0"/>
    <x v="0"/>
    <n v="0"/>
    <n v="0"/>
    <x v="4"/>
    <x v="1"/>
    <x v="12"/>
  </r>
  <r>
    <n v="2001821502"/>
    <x v="84"/>
    <n v="2001812854"/>
    <n v="8904223819291"/>
    <n v="2"/>
    <m/>
    <m/>
    <n v="112"/>
    <n v="0.224"/>
    <n v="0.55800000000000005"/>
    <n v="0.55800000000000005"/>
    <n v="314401"/>
    <n v="1"/>
    <e v="#N/A"/>
    <n v="0.6"/>
    <n v="1.25"/>
    <x v="1"/>
    <n v="0.5"/>
    <x v="0"/>
    <n v="1.25"/>
    <x v="0"/>
    <x v="9"/>
    <n v="195.4"/>
    <n v="0"/>
    <x v="0"/>
    <n v="1"/>
    <n v="0"/>
    <x v="2"/>
    <x v="1"/>
    <x v="8"/>
  </r>
  <r>
    <n v="2001822466"/>
    <x v="85"/>
    <n v="2001812854"/>
    <n v="8904223819031"/>
    <n v="2"/>
    <m/>
    <m/>
    <n v="112"/>
    <n v="0.224"/>
    <n v="1.3759999999999999"/>
    <n v="1.3759999999999999"/>
    <n v="342301"/>
    <n v="1.5"/>
    <e v="#N/A"/>
    <n v="1.1000000000000001"/>
    <n v="1.25"/>
    <x v="1"/>
    <n v="0.5"/>
    <x v="0"/>
    <n v="1.25"/>
    <x v="0"/>
    <x v="10"/>
    <n v="103.1"/>
    <n v="3246.1"/>
    <x v="0"/>
    <n v="2"/>
    <n v="0"/>
    <x v="3"/>
    <x v="1"/>
    <x v="14"/>
  </r>
  <r>
    <n v="2001820690"/>
    <x v="86"/>
    <n v="2001812854"/>
    <n v="8904223819024"/>
    <n v="2"/>
    <m/>
    <m/>
    <n v="112"/>
    <n v="0.224"/>
    <n v="6.5000000000000002E-2"/>
    <n v="6.5000000000000002E-2"/>
    <n v="313003"/>
    <n v="0.5"/>
    <e v="#N/A"/>
    <n v="0.15"/>
    <n v="1.25"/>
    <x v="1"/>
    <n v="0.5"/>
    <x v="0"/>
    <n v="1.25"/>
    <x v="0"/>
    <x v="11"/>
    <n v="181.8"/>
    <n v="20.149999999999999"/>
    <x v="0"/>
    <n v="0"/>
    <n v="0"/>
    <x v="4"/>
    <x v="1"/>
    <x v="12"/>
  </r>
  <r>
    <n v="2001811604"/>
    <x v="87"/>
    <n v="2001812838"/>
    <n v="8904223818980"/>
    <n v="1"/>
    <m/>
    <m/>
    <n v="110"/>
    <n v="0.11"/>
    <n v="0.72099999999999997"/>
    <n v="0.72099999999999997"/>
    <n v="173212"/>
    <n v="1.5"/>
    <e v="#N/A"/>
    <n v="0.8"/>
    <n v="1"/>
    <x v="2"/>
    <n v="1.5"/>
    <x v="1"/>
    <n v="0.5"/>
    <x v="0"/>
    <x v="18"/>
    <n v="29.1"/>
    <n v="130.25"/>
    <x v="0"/>
    <n v="0"/>
    <n v="1"/>
    <x v="20"/>
    <x v="4"/>
    <x v="15"/>
  </r>
  <r>
    <n v="2001819252"/>
    <x v="88"/>
    <n v="2001812838"/>
    <n v="8904223819031"/>
    <n v="4"/>
    <m/>
    <m/>
    <n v="112"/>
    <n v="0.44800000000000001"/>
    <n v="0.27"/>
    <n v="0.27"/>
    <n v="174101"/>
    <n v="1.5"/>
    <e v="#N/A"/>
    <n v="0.3"/>
    <n v="0.5"/>
    <x v="2"/>
    <n v="1.5"/>
    <x v="1"/>
    <n v="0.5"/>
    <x v="0"/>
    <x v="44"/>
    <n v="412.2"/>
    <n v="0"/>
    <x v="0"/>
    <n v="0"/>
    <n v="0"/>
    <x v="20"/>
    <x v="17"/>
    <x v="16"/>
  </r>
  <r>
    <n v="2001827036"/>
    <x v="89"/>
    <n v="2001812650"/>
    <n v="8904223819031"/>
    <n v="4"/>
    <m/>
    <m/>
    <n v="112"/>
    <n v="0.44800000000000001"/>
    <n v="1.6759999999999999"/>
    <n v="1.6759999999999999"/>
    <n v="173213"/>
    <n v="3"/>
    <e v="#N/A"/>
    <n v="1.6"/>
    <n v="2"/>
    <x v="2"/>
    <n v="1.5"/>
    <x v="1"/>
    <n v="0.5"/>
    <x v="0"/>
    <x v="44"/>
    <n v="412.2"/>
    <n v="190.95"/>
    <x v="0"/>
    <n v="1"/>
    <n v="3"/>
    <x v="21"/>
    <x v="15"/>
    <x v="17"/>
  </r>
  <r>
    <n v="2001806304"/>
    <x v="90"/>
    <n v="2001812650"/>
    <n v="8904223819017"/>
    <n v="1"/>
    <m/>
    <m/>
    <n v="115"/>
    <n v="0.115"/>
    <n v="0.5"/>
    <n v="0.5"/>
    <n v="302017"/>
    <n v="1"/>
    <e v="#N/A"/>
    <n v="0.71"/>
    <n v="1.25"/>
    <x v="1"/>
    <n v="0.5"/>
    <x v="0"/>
    <n v="1.25"/>
    <x v="0"/>
    <x v="45"/>
    <n v="30.1"/>
    <n v="0"/>
    <x v="0"/>
    <n v="1"/>
    <n v="0"/>
    <x v="2"/>
    <x v="1"/>
    <x v="8"/>
  </r>
  <r>
    <n v="2001806768"/>
    <x v="91"/>
    <n v="2001812195"/>
    <n v="8904223818706"/>
    <n v="1"/>
    <m/>
    <m/>
    <n v="127"/>
    <n v="0.127"/>
    <n v="0.84"/>
    <n v="0.84"/>
    <n v="322201"/>
    <n v="1"/>
    <e v="#N/A"/>
    <n v="1.02"/>
    <n v="1.25"/>
    <x v="1"/>
    <n v="0.5"/>
    <x v="0"/>
    <n v="1.25"/>
    <x v="1"/>
    <x v="0"/>
    <n v="0"/>
    <n v="426.6"/>
    <x v="0"/>
    <n v="1"/>
    <n v="0"/>
    <x v="2"/>
    <x v="1"/>
    <x v="8"/>
  </r>
  <r>
    <n v="2001806823"/>
    <x v="92"/>
    <n v="2001812195"/>
    <n v="8904223818942"/>
    <n v="1"/>
    <m/>
    <m/>
    <n v="133"/>
    <n v="0.13300000000000001"/>
    <n v="0.127"/>
    <n v="0.127"/>
    <n v="314001"/>
    <n v="0.5"/>
    <e v="#N/A"/>
    <n v="0.59"/>
    <n v="1.25"/>
    <x v="1"/>
    <n v="0.5"/>
    <x v="0"/>
    <n v="1.25"/>
    <x v="1"/>
    <x v="30"/>
    <n v="0"/>
    <n v="15"/>
    <x v="0"/>
    <n v="0"/>
    <n v="0"/>
    <x v="4"/>
    <x v="1"/>
    <x v="12"/>
  </r>
  <r>
    <n v="2001806828"/>
    <x v="93"/>
    <n v="2001812195"/>
    <n v="8904223818850"/>
    <n v="1"/>
    <m/>
    <m/>
    <n v="240"/>
    <n v="0.24"/>
    <n v="0.5"/>
    <n v="0.5"/>
    <n v="331022"/>
    <n v="1"/>
    <e v="#N/A"/>
    <n v="0.69"/>
    <n v="1.25"/>
    <x v="1"/>
    <n v="0.5"/>
    <x v="0"/>
    <n v="1.25"/>
    <x v="1"/>
    <x v="16"/>
    <n v="0"/>
    <n v="58.15"/>
    <x v="0"/>
    <n v="1"/>
    <n v="0"/>
    <x v="2"/>
    <x v="1"/>
    <x v="8"/>
  </r>
  <r>
    <n v="2001806968"/>
    <x v="94"/>
    <n v="2001811809"/>
    <n v="8904223818706"/>
    <n v="1"/>
    <m/>
    <m/>
    <n v="127"/>
    <n v="0.127"/>
    <n v="0.5"/>
    <n v="0.5"/>
    <n v="305801"/>
    <n v="1"/>
    <e v="#N/A"/>
    <n v="0.68"/>
    <n v="1.25"/>
    <x v="1"/>
    <n v="0.5"/>
    <x v="0"/>
    <n v="1.25"/>
    <x v="1"/>
    <x v="0"/>
    <n v="0"/>
    <n v="0"/>
    <x v="0"/>
    <n v="1"/>
    <n v="0"/>
    <x v="2"/>
    <x v="1"/>
    <x v="8"/>
  </r>
  <r>
    <n v="2001807328"/>
    <x v="95"/>
    <n v="2001811809"/>
    <n v="8904223818942"/>
    <n v="1"/>
    <m/>
    <m/>
    <n v="133"/>
    <n v="0.13300000000000001"/>
    <n v="0.49"/>
    <n v="0.49"/>
    <n v="335502"/>
    <n v="0.5"/>
    <e v="#N/A"/>
    <n v="2.2799999999999998"/>
    <n v="2.5"/>
    <x v="1"/>
    <n v="0.5"/>
    <x v="0"/>
    <n v="1.25"/>
    <x v="1"/>
    <x v="30"/>
    <n v="0"/>
    <n v="15"/>
    <x v="0"/>
    <n v="0"/>
    <n v="1"/>
    <x v="4"/>
    <x v="0"/>
    <x v="18"/>
  </r>
  <r>
    <n v="2001807785"/>
    <x v="96"/>
    <n v="2001811809"/>
    <n v="8904223818850"/>
    <n v="1"/>
    <m/>
    <m/>
    <n v="240"/>
    <n v="0.24"/>
    <n v="0.5"/>
    <n v="0.5"/>
    <n v="306116"/>
    <n v="1"/>
    <e v="#N/A"/>
    <n v="0.68"/>
    <n v="1.25"/>
    <x v="1"/>
    <n v="0.5"/>
    <x v="0"/>
    <n v="1.25"/>
    <x v="1"/>
    <x v="16"/>
    <n v="0"/>
    <n v="0"/>
    <x v="0"/>
    <n v="1"/>
    <n v="0"/>
    <x v="2"/>
    <x v="1"/>
    <x v="8"/>
  </r>
  <r>
    <n v="2001807852"/>
    <x v="97"/>
    <n v="2001811604"/>
    <n v="8904223816214"/>
    <n v="1"/>
    <m/>
    <m/>
    <n v="120"/>
    <n v="0.12"/>
    <n v="0.5"/>
    <n v="0.5"/>
    <n v="311001"/>
    <n v="1"/>
    <e v="#N/A"/>
    <n v="0.74"/>
    <n v="1.25"/>
    <x v="1"/>
    <n v="0.5"/>
    <x v="0"/>
    <n v="1.25"/>
    <x v="0"/>
    <x v="35"/>
    <n v="20.100000000000001"/>
    <n v="0"/>
    <x v="0"/>
    <n v="1"/>
    <n v="0"/>
    <x v="2"/>
    <x v="1"/>
    <x v="8"/>
  </r>
  <r>
    <n v="2001807970"/>
    <x v="98"/>
    <n v="2001811604"/>
    <n v="8904223818669"/>
    <n v="2"/>
    <m/>
    <m/>
    <n v="240"/>
    <n v="0.48"/>
    <n v="0.76500000000000001"/>
    <n v="0.76500000000000001"/>
    <n v="302019"/>
    <n v="1"/>
    <e v="#N/A"/>
    <n v="4.13"/>
    <n v="5"/>
    <x v="1"/>
    <n v="0.5"/>
    <x v="0"/>
    <n v="1.25"/>
    <x v="0"/>
    <x v="45"/>
    <n v="60.2"/>
    <n v="0"/>
    <x v="0"/>
    <n v="1"/>
    <n v="3"/>
    <x v="2"/>
    <x v="18"/>
    <x v="19"/>
  </r>
  <r>
    <n v="2001807329"/>
    <x v="99"/>
    <n v="2001811604"/>
    <n v="8904223818683"/>
    <n v="1"/>
    <m/>
    <m/>
    <n v="121"/>
    <n v="0.121"/>
    <n v="0.5"/>
    <n v="0.5"/>
    <n v="302039"/>
    <n v="1"/>
    <e v="#N/A"/>
    <n v="0.73"/>
    <n v="1.25"/>
    <x v="1"/>
    <n v="0.5"/>
    <x v="0"/>
    <n v="1.25"/>
    <x v="0"/>
    <x v="32"/>
    <n v="49.95"/>
    <n v="0"/>
    <x v="0"/>
    <n v="1"/>
    <n v="0"/>
    <x v="2"/>
    <x v="1"/>
    <x v="8"/>
  </r>
  <r>
    <n v="2001807613"/>
    <x v="100"/>
    <n v="2001811475"/>
    <n v="8904223818706"/>
    <n v="1"/>
    <m/>
    <m/>
    <n v="127"/>
    <n v="0.127"/>
    <n v="0.83"/>
    <n v="0.83"/>
    <n v="335803"/>
    <n v="1"/>
    <e v="#N/A"/>
    <n v="1.04"/>
    <n v="1.25"/>
    <x v="1"/>
    <n v="0.5"/>
    <x v="0"/>
    <n v="1.25"/>
    <x v="0"/>
    <x v="0"/>
    <n v="15"/>
    <n v="60.15"/>
    <x v="0"/>
    <n v="1"/>
    <n v="0"/>
    <x v="2"/>
    <x v="1"/>
    <x v="8"/>
  </r>
  <r>
    <n v="2001808475"/>
    <x v="101"/>
    <n v="2001811475"/>
    <n v="8904223818669"/>
    <n v="1"/>
    <m/>
    <m/>
    <n v="240"/>
    <n v="0.24"/>
    <n v="0.5"/>
    <n v="0.5"/>
    <n v="335001"/>
    <n v="1"/>
    <e v="#N/A"/>
    <n v="0.7"/>
    <n v="1.25"/>
    <x v="1"/>
    <n v="0.5"/>
    <x v="0"/>
    <n v="1.25"/>
    <x v="0"/>
    <x v="8"/>
    <n v="15.05"/>
    <n v="0"/>
    <x v="0"/>
    <n v="1"/>
    <n v="0"/>
    <x v="2"/>
    <x v="1"/>
    <x v="8"/>
  </r>
  <r>
    <n v="2001808585"/>
    <x v="102"/>
    <n v="2001811475"/>
    <n v="8904223819499"/>
    <n v="1"/>
    <m/>
    <m/>
    <n v="210"/>
    <n v="0.21"/>
    <n v="0.5"/>
    <n v="0.5"/>
    <n v="175101"/>
    <n v="1.5"/>
    <e v="#N/A"/>
    <n v="0.72"/>
    <n v="1"/>
    <x v="2"/>
    <n v="1.5"/>
    <x v="1"/>
    <n v="0.5"/>
    <x v="0"/>
    <x v="46"/>
    <n v="48"/>
    <n v="58.15"/>
    <x v="0"/>
    <n v="0"/>
    <n v="1"/>
    <x v="20"/>
    <x v="4"/>
    <x v="15"/>
  </r>
  <r>
    <n v="2001808679"/>
    <x v="103"/>
    <n v="2001811475"/>
    <n v="8904223819031"/>
    <n v="1"/>
    <m/>
    <m/>
    <n v="112"/>
    <n v="0.112"/>
    <n v="0.5"/>
    <n v="0.5"/>
    <n v="303903"/>
    <n v="1"/>
    <e v="#N/A"/>
    <n v="0.72"/>
    <n v="1.25"/>
    <x v="1"/>
    <n v="0.5"/>
    <x v="0"/>
    <n v="1.25"/>
    <x v="0"/>
    <x v="47"/>
    <n v="25.8"/>
    <n v="0"/>
    <x v="0"/>
    <n v="1"/>
    <n v="0"/>
    <x v="2"/>
    <x v="1"/>
    <x v="8"/>
  </r>
  <r>
    <n v="2001808739"/>
    <x v="104"/>
    <n v="2001811466"/>
    <n v="8904223818706"/>
    <n v="1"/>
    <m/>
    <m/>
    <n v="127"/>
    <n v="0.127"/>
    <n v="0.22"/>
    <n v="0.22"/>
    <n v="342012"/>
    <n v="0.5"/>
    <e v="#N/A"/>
    <n v="1.63"/>
    <n v="2.5"/>
    <x v="1"/>
    <n v="0.5"/>
    <x v="0"/>
    <n v="1.25"/>
    <x v="1"/>
    <x v="0"/>
    <n v="0"/>
    <n v="0"/>
    <x v="0"/>
    <n v="0"/>
    <n v="1"/>
    <x v="4"/>
    <x v="0"/>
    <x v="18"/>
  </r>
  <r>
    <n v="2001808832"/>
    <x v="105"/>
    <n v="2001811466"/>
    <n v="8904223818850"/>
    <n v="1"/>
    <m/>
    <m/>
    <n v="240"/>
    <n v="0.24"/>
    <n v="0.6"/>
    <n v="0.6"/>
    <n v="334001"/>
    <n v="1"/>
    <e v="#N/A"/>
    <n v="2.4700000000000002"/>
    <n v="2.5"/>
    <x v="1"/>
    <n v="0.5"/>
    <x v="0"/>
    <n v="1.25"/>
    <x v="1"/>
    <x v="16"/>
    <n v="0"/>
    <n v="0"/>
    <x v="0"/>
    <n v="1"/>
    <n v="1"/>
    <x v="2"/>
    <x v="0"/>
    <x v="20"/>
  </r>
  <r>
    <n v="2001808837"/>
    <x v="106"/>
    <n v="2001811466"/>
    <n v="8904223819468"/>
    <n v="1"/>
    <m/>
    <m/>
    <n v="240"/>
    <n v="0.24"/>
    <n v="0.5"/>
    <n v="0.5"/>
    <n v="302031"/>
    <n v="1"/>
    <e v="#N/A"/>
    <n v="0.67"/>
    <n v="1.25"/>
    <x v="1"/>
    <n v="0.5"/>
    <x v="0"/>
    <n v="1.25"/>
    <x v="1"/>
    <x v="17"/>
    <n v="0"/>
    <n v="0"/>
    <x v="0"/>
    <n v="1"/>
    <n v="0"/>
    <x v="2"/>
    <x v="1"/>
    <x v="8"/>
  </r>
  <r>
    <n v="2001808883"/>
    <x v="107"/>
    <n v="2001811363"/>
    <n v="8904223815859"/>
    <n v="1"/>
    <m/>
    <m/>
    <n v="165"/>
    <n v="0.16500000000000001"/>
    <n v="0.5"/>
    <n v="0.5"/>
    <n v="302012"/>
    <n v="1"/>
    <e v="#N/A"/>
    <n v="0.72"/>
    <n v="1.25"/>
    <x v="1"/>
    <n v="0.5"/>
    <x v="0"/>
    <n v="1.25"/>
    <x v="1"/>
    <x v="27"/>
    <n v="0"/>
    <n v="0"/>
    <x v="0"/>
    <n v="1"/>
    <n v="0"/>
    <x v="2"/>
    <x v="1"/>
    <x v="8"/>
  </r>
  <r>
    <n v="2001808992"/>
    <x v="108"/>
    <n v="2001811363"/>
    <n v="8904223818751"/>
    <n v="1"/>
    <m/>
    <m/>
    <n v="113"/>
    <n v="0.113"/>
    <n v="0.5"/>
    <n v="0.5"/>
    <n v="342014"/>
    <n v="1"/>
    <e v="#N/A"/>
    <n v="0.72"/>
    <n v="1.25"/>
    <x v="1"/>
    <n v="0.5"/>
    <x v="0"/>
    <n v="1.25"/>
    <x v="1"/>
    <x v="48"/>
    <n v="0"/>
    <n v="58.15"/>
    <x v="0"/>
    <n v="1"/>
    <n v="0"/>
    <x v="2"/>
    <x v="1"/>
    <x v="8"/>
  </r>
  <r>
    <n v="2001809270"/>
    <x v="109"/>
    <n v="2001811363"/>
    <n v="8904223815873"/>
    <n v="1"/>
    <m/>
    <m/>
    <n v="65"/>
    <n v="6.5000000000000002E-2"/>
    <n v="0.5"/>
    <n v="0.5"/>
    <n v="324005"/>
    <n v="1"/>
    <e v="#N/A"/>
    <n v="0.68"/>
    <n v="1.25"/>
    <x v="1"/>
    <n v="0.5"/>
    <x v="0"/>
    <n v="1.25"/>
    <x v="1"/>
    <x v="49"/>
    <n v="0"/>
    <n v="58.15"/>
    <x v="0"/>
    <n v="1"/>
    <n v="0"/>
    <x v="2"/>
    <x v="1"/>
    <x v="8"/>
  </r>
  <r>
    <n v="2001809934"/>
    <x v="110"/>
    <n v="2001811363"/>
    <n v="8904223815859"/>
    <n v="1"/>
    <m/>
    <m/>
    <n v="165"/>
    <n v="0.16500000000000001"/>
    <n v="0.36099999999999999"/>
    <n v="0.36099999999999999"/>
    <n v="302001"/>
    <n v="0.5"/>
    <e v="#N/A"/>
    <n v="0.82"/>
    <n v="1.25"/>
    <x v="1"/>
    <n v="0.5"/>
    <x v="0"/>
    <n v="1.25"/>
    <x v="1"/>
    <x v="27"/>
    <n v="0"/>
    <n v="78.099999999999994"/>
    <x v="0"/>
    <n v="0"/>
    <n v="0"/>
    <x v="4"/>
    <x v="1"/>
    <x v="12"/>
  </r>
  <r>
    <n v="2001810125"/>
    <x v="111"/>
    <n v="2001811306"/>
    <n v="8904223819352"/>
    <n v="1"/>
    <m/>
    <m/>
    <n v="165"/>
    <n v="0.16500000000000001"/>
    <n v="0.5"/>
    <n v="0.5"/>
    <n v="302004"/>
    <n v="1"/>
    <e v="#N/A"/>
    <n v="0.66"/>
    <n v="1.25"/>
    <x v="1"/>
    <n v="0.5"/>
    <x v="0"/>
    <n v="1.25"/>
    <x v="1"/>
    <x v="50"/>
    <n v="0"/>
    <n v="58.15"/>
    <x v="0"/>
    <n v="1"/>
    <n v="0"/>
    <x v="2"/>
    <x v="1"/>
    <x v="8"/>
  </r>
  <r>
    <n v="2001810281"/>
    <x v="112"/>
    <n v="2001811306"/>
    <n v="8904223819543"/>
    <n v="1"/>
    <m/>
    <m/>
    <n v="300"/>
    <n v="0.3"/>
    <n v="0.5"/>
    <n v="0.5"/>
    <n v="302018"/>
    <n v="1"/>
    <e v="#N/A"/>
    <n v="0.68"/>
    <n v="1.25"/>
    <x v="1"/>
    <n v="0.5"/>
    <x v="0"/>
    <n v="1.25"/>
    <x v="1"/>
    <x v="51"/>
    <n v="0"/>
    <n v="58.15"/>
    <x v="0"/>
    <n v="1"/>
    <n v="0"/>
    <x v="2"/>
    <x v="1"/>
    <x v="8"/>
  </r>
  <r>
    <n v="2001810549"/>
    <x v="113"/>
    <n v="2001811306"/>
    <n v="8904223819147"/>
    <n v="1"/>
    <m/>
    <m/>
    <n v="240"/>
    <n v="0.24"/>
    <n v="0.98599999999999999"/>
    <n v="0.98599999999999999"/>
    <n v="302017"/>
    <n v="1"/>
    <e v="#N/A"/>
    <n v="1.86"/>
    <n v="2.5"/>
    <x v="1"/>
    <n v="0.5"/>
    <x v="0"/>
    <n v="1.25"/>
    <x v="1"/>
    <x v="0"/>
    <n v="0"/>
    <n v="141.5"/>
    <x v="0"/>
    <n v="1"/>
    <n v="1"/>
    <x v="2"/>
    <x v="0"/>
    <x v="20"/>
  </r>
  <r>
    <n v="2001810697"/>
    <x v="114"/>
    <n v="2001811306"/>
    <n v="8904223819468"/>
    <n v="1"/>
    <m/>
    <m/>
    <n v="240"/>
    <n v="0.24"/>
    <n v="0.60699999999999998"/>
    <n v="0.60699999999999998"/>
    <n v="324008"/>
    <n v="1"/>
    <e v="#N/A"/>
    <n v="2.27"/>
    <n v="2.5"/>
    <x v="1"/>
    <n v="0.5"/>
    <x v="0"/>
    <n v="1.25"/>
    <x v="1"/>
    <x v="17"/>
    <n v="0"/>
    <n v="73.3"/>
    <x v="0"/>
    <n v="1"/>
    <n v="1"/>
    <x v="2"/>
    <x v="0"/>
    <x v="20"/>
  </r>
  <r>
    <n v="2001811039"/>
    <x v="115"/>
    <n v="2001811305"/>
    <n v="8904223816214"/>
    <n v="1"/>
    <m/>
    <m/>
    <n v="120"/>
    <n v="0.12"/>
    <n v="0.48799999999999999"/>
    <n v="0.48799999999999999"/>
    <n v="302020"/>
    <n v="0.5"/>
    <e v="#N/A"/>
    <n v="0.68"/>
    <n v="1.25"/>
    <x v="1"/>
    <n v="0.5"/>
    <x v="0"/>
    <n v="1.25"/>
    <x v="0"/>
    <x v="35"/>
    <n v="20.100000000000001"/>
    <n v="0"/>
    <x v="0"/>
    <n v="0"/>
    <n v="0"/>
    <x v="4"/>
    <x v="1"/>
    <x v="12"/>
  </r>
  <r>
    <n v="2001811058"/>
    <x v="116"/>
    <n v="2001811305"/>
    <n v="8904223819499"/>
    <n v="1"/>
    <m/>
    <m/>
    <n v="210"/>
    <n v="0.21"/>
    <n v="0.5"/>
    <n v="0.5"/>
    <n v="302018"/>
    <n v="1"/>
    <e v="#N/A"/>
    <n v="0.72"/>
    <n v="1.25"/>
    <x v="1"/>
    <n v="0.5"/>
    <x v="0"/>
    <n v="1.25"/>
    <x v="0"/>
    <x v="46"/>
    <n v="48"/>
    <n v="0"/>
    <x v="0"/>
    <n v="1"/>
    <n v="0"/>
    <x v="2"/>
    <x v="1"/>
    <x v="8"/>
  </r>
  <r>
    <n v="2001811306"/>
    <x v="117"/>
    <n v="2001811305"/>
    <n v="8904223819505"/>
    <n v="1"/>
    <m/>
    <m/>
    <n v="210"/>
    <n v="0.21"/>
    <n v="0.94499999999999995"/>
    <n v="0.94499999999999995"/>
    <n v="302017"/>
    <n v="1"/>
    <e v="#N/A"/>
    <n v="1.1000000000000001"/>
    <n v="1.25"/>
    <x v="1"/>
    <n v="0.5"/>
    <x v="0"/>
    <n v="1.25"/>
    <x v="0"/>
    <x v="4"/>
    <n v="17.5"/>
    <n v="0"/>
    <x v="0"/>
    <n v="1"/>
    <n v="0"/>
    <x v="2"/>
    <x v="1"/>
    <x v="8"/>
  </r>
  <r>
    <n v="2001812195"/>
    <x v="118"/>
    <n v="2001811305"/>
    <n v="8904223819512"/>
    <n v="1"/>
    <m/>
    <m/>
    <n v="210"/>
    <n v="0.21"/>
    <n v="0.5"/>
    <n v="0.5"/>
    <n v="302012"/>
    <n v="1"/>
    <e v="#N/A"/>
    <n v="0.67"/>
    <n v="1.25"/>
    <x v="1"/>
    <n v="0.5"/>
    <x v="0"/>
    <n v="1.25"/>
    <x v="0"/>
    <x v="37"/>
    <n v="26.7"/>
    <n v="0"/>
    <x v="0"/>
    <n v="1"/>
    <n v="0"/>
    <x v="2"/>
    <x v="1"/>
    <x v="8"/>
  </r>
  <r>
    <n v="2001812941"/>
    <x v="119"/>
    <n v="2001811229"/>
    <n v="8904223819468"/>
    <n v="1"/>
    <m/>
    <m/>
    <n v="240"/>
    <n v="0.24"/>
    <n v="0.5"/>
    <n v="0.5"/>
    <n v="325207"/>
    <n v="1"/>
    <e v="#N/A"/>
    <n v="0.73"/>
    <n v="1.25"/>
    <x v="1"/>
    <n v="0.5"/>
    <x v="0"/>
    <n v="1.25"/>
    <x v="0"/>
    <x v="17"/>
    <n v="30.15"/>
    <n v="58.15"/>
    <x v="0"/>
    <n v="1"/>
    <n v="0"/>
    <x v="2"/>
    <x v="1"/>
    <x v="8"/>
  </r>
  <r>
    <n v="2001809383"/>
    <x v="120"/>
    <n v="2001811229"/>
    <n v="8904223819345"/>
    <n v="1"/>
    <m/>
    <m/>
    <n v="165"/>
    <n v="0.16500000000000001"/>
    <n v="0.60699999999999998"/>
    <n v="0.60699999999999998"/>
    <n v="303702"/>
    <n v="1"/>
    <e v="#N/A"/>
    <n v="0.5"/>
    <n v="1.25"/>
    <x v="1"/>
    <n v="0.5"/>
    <x v="0"/>
    <n v="1.25"/>
    <x v="0"/>
    <x v="52"/>
    <n v="23.95"/>
    <n v="0"/>
    <x v="1"/>
    <n v="1"/>
    <n v="0"/>
    <x v="16"/>
    <x v="6"/>
    <x v="9"/>
  </r>
  <r>
    <n v="2001820978"/>
    <x v="121"/>
    <n v="2001811229"/>
    <n v="8904223818874"/>
    <n v="1"/>
    <m/>
    <m/>
    <n v="100"/>
    <n v="0.1"/>
    <n v="0.51500000000000001"/>
    <n v="0.51500000000000001"/>
    <n v="313301"/>
    <n v="1"/>
    <e v="#N/A"/>
    <n v="0.5"/>
    <n v="1.25"/>
    <x v="1"/>
    <n v="0.5"/>
    <x v="0"/>
    <n v="1.25"/>
    <x v="0"/>
    <x v="36"/>
    <n v="46.1"/>
    <n v="0"/>
    <x v="0"/>
    <n v="1"/>
    <n v="0"/>
    <x v="2"/>
    <x v="1"/>
    <x v="8"/>
  </r>
  <r>
    <n v="2001811475"/>
    <x v="122"/>
    <n v="2001811192"/>
    <n v="8904223816214"/>
    <n v="1"/>
    <m/>
    <m/>
    <n v="120"/>
    <n v="0.12"/>
    <n v="0.68899999999999995"/>
    <n v="0.68899999999999995"/>
    <n v="173212"/>
    <n v="1.5"/>
    <e v="#N/A"/>
    <n v="0.5"/>
    <n v="1"/>
    <x v="2"/>
    <n v="1.5"/>
    <x v="1"/>
    <n v="0.5"/>
    <x v="1"/>
    <x v="35"/>
    <n v="0"/>
    <n v="103.85"/>
    <x v="0"/>
    <n v="0"/>
    <n v="1"/>
    <x v="20"/>
    <x v="4"/>
    <x v="15"/>
  </r>
  <r>
    <n v="2001811305"/>
    <x v="123"/>
    <n v="2001811192"/>
    <n v="8904223818874"/>
    <n v="1"/>
    <m/>
    <m/>
    <n v="100"/>
    <n v="0.1"/>
    <n v="0.74999999999999989"/>
    <n v="0.74999999999999989"/>
    <n v="302020"/>
    <n v="1"/>
    <e v="#N/A"/>
    <n v="0.5"/>
    <n v="1.25"/>
    <x v="1"/>
    <n v="0.5"/>
    <x v="0"/>
    <n v="1.25"/>
    <x v="1"/>
    <x v="36"/>
    <n v="0"/>
    <n v="112.3"/>
    <x v="0"/>
    <n v="1"/>
    <n v="0"/>
    <x v="2"/>
    <x v="1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73FC4E-B467-4D69-A947-BF8461959251}" name="PivotTable4" cacheId="173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S3:T7" firstHeaderRow="1" firstDataRow="1" firstDataCol="1"/>
  <pivotFields count="3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numFmtId="2" outline="0" showAll="0"/>
    <pivotField compact="0" numFmtId="1" outline="0" showAll="0"/>
    <pivotField compact="0" numFmtId="2" outline="0" showAll="0"/>
    <pivotField compact="0" outline="0" showAll="0"/>
    <pivotField compact="0" numFmtId="2" outline="0" showAll="0"/>
    <pivotField compact="0" numFmtId="2" outline="0" showAll="0"/>
    <pivotField axis="axisRow" dataField="1" compact="0" outline="0" showAll="0">
      <items count="4">
        <item x="1"/>
        <item x="0"/>
        <item x="2"/>
        <item t="default"/>
      </items>
    </pivotField>
    <pivotField compact="0" numFmtId="2" outline="0" showAll="0"/>
    <pivotField compact="0" outline="0" showAll="0">
      <items count="4">
        <item x="1"/>
        <item x="0"/>
        <item x="2"/>
        <item t="default"/>
      </items>
    </pivotField>
    <pivotField compact="0" numFmtId="2" outline="0" showAll="0"/>
    <pivotField compact="0" outline="0" showAll="0">
      <items count="3">
        <item x="0"/>
        <item x="1"/>
        <item t="default"/>
      </items>
    </pivotField>
    <pivotField compact="0" outline="0" showAll="0">
      <items count="54">
        <item x="28"/>
        <item x="49"/>
        <item x="25"/>
        <item x="0"/>
        <item x="14"/>
        <item x="30"/>
        <item x="8"/>
        <item x="19"/>
        <item x="39"/>
        <item x="4"/>
        <item x="35"/>
        <item x="29"/>
        <item x="22"/>
        <item x="1"/>
        <item x="15"/>
        <item x="52"/>
        <item x="47"/>
        <item x="42"/>
        <item x="37"/>
        <item x="16"/>
        <item x="3"/>
        <item x="23"/>
        <item x="18"/>
        <item x="45"/>
        <item x="17"/>
        <item x="33"/>
        <item x="51"/>
        <item x="2"/>
        <item x="26"/>
        <item x="43"/>
        <item x="50"/>
        <item x="21"/>
        <item x="40"/>
        <item x="38"/>
        <item x="7"/>
        <item x="34"/>
        <item x="20"/>
        <item x="36"/>
        <item x="31"/>
        <item x="48"/>
        <item x="27"/>
        <item x="46"/>
        <item x="32"/>
        <item x="10"/>
        <item x="12"/>
        <item x="11"/>
        <item x="41"/>
        <item x="9"/>
        <item x="24"/>
        <item x="44"/>
        <item x="5"/>
        <item x="6"/>
        <item x="13"/>
        <item t="default"/>
      </items>
    </pivotField>
    <pivotField compact="0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</pivotFields>
  <rowFields count="1">
    <field x="1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elivery Zone as per X" fld="1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091F65-DAC3-4E45-B960-C458E7DB6DED}" name="PivotTable3" cacheId="173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K3:L6" firstHeaderRow="1" firstDataRow="1" firstDataCol="1"/>
  <pivotFields count="3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numFmtId="2" outline="0" showAll="0"/>
    <pivotField compact="0" numFmtId="1" outline="0" showAll="0"/>
    <pivotField compact="0" numFmtId="2" outline="0" showAll="0"/>
    <pivotField compact="0" outline="0" showAll="0"/>
    <pivotField compact="0" numFmtId="2" outline="0" showAll="0"/>
    <pivotField compact="0" numFmtId="2" outline="0" showAll="0"/>
    <pivotField compact="0" outline="0" showAll="0"/>
    <pivotField compact="0" numFmtId="2" outline="0" showAll="0"/>
    <pivotField compact="0" outline="0" showAll="0"/>
    <pivotField compact="0" numFmtId="2" outline="0" showAll="0"/>
    <pivotField axis="axisRow" dataField="1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</pivotFields>
  <rowFields count="1">
    <field x="20"/>
  </rowFields>
  <rowItems count="3">
    <i>
      <x/>
    </i>
    <i>
      <x v="1"/>
    </i>
    <i t="grand">
      <x/>
    </i>
  </rowItems>
  <colItems count="1">
    <i/>
  </colItems>
  <dataFields count="1">
    <dataField name="Count of Payment Mode" fld="2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415F83-7407-4EC0-9432-3FA1E5DAD105}" name="PivotTable2" cacheId="172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F3:H128" firstHeaderRow="0" firstDataRow="1" firstDataCol="1"/>
  <pivotFields count="29">
    <pivotField axis="axisRow" compact="0" outline="0" showAll="0">
      <items count="125">
        <item x="33"/>
        <item x="34"/>
        <item x="35"/>
        <item x="0"/>
        <item x="36"/>
        <item x="37"/>
        <item x="1"/>
        <item x="90"/>
        <item x="38"/>
        <item x="2"/>
        <item x="39"/>
        <item x="3"/>
        <item x="59"/>
        <item x="40"/>
        <item x="41"/>
        <item x="42"/>
        <item x="43"/>
        <item x="44"/>
        <item x="45"/>
        <item x="46"/>
        <item x="47"/>
        <item x="48"/>
        <item x="91"/>
        <item x="49"/>
        <item x="50"/>
        <item x="92"/>
        <item x="93"/>
        <item x="94"/>
        <item x="51"/>
        <item x="4"/>
        <item x="5"/>
        <item x="6"/>
        <item x="52"/>
        <item x="7"/>
        <item x="53"/>
        <item x="8"/>
        <item x="60"/>
        <item x="9"/>
        <item x="95"/>
        <item x="54"/>
        <item x="55"/>
        <item x="96"/>
        <item x="10"/>
        <item x="97"/>
        <item x="11"/>
        <item x="12"/>
        <item x="13"/>
        <item x="98"/>
        <item x="22"/>
        <item x="61"/>
        <item x="14"/>
        <item x="99"/>
        <item x="100"/>
        <item x="15"/>
        <item x="16"/>
        <item x="17"/>
        <item x="62"/>
        <item x="18"/>
        <item x="101"/>
        <item x="19"/>
        <item x="20"/>
        <item x="102"/>
        <item x="103"/>
        <item x="21"/>
        <item x="104"/>
        <item x="63"/>
        <item x="105"/>
        <item x="106"/>
        <item x="107"/>
        <item x="108"/>
        <item x="109"/>
        <item x="120"/>
        <item x="56"/>
        <item x="57"/>
        <item x="58"/>
        <item x="110"/>
        <item x="64"/>
        <item x="111"/>
        <item x="112"/>
        <item x="113"/>
        <item x="114"/>
        <item x="115"/>
        <item x="116"/>
        <item x="65"/>
        <item x="31"/>
        <item x="66"/>
        <item x="117"/>
        <item x="67"/>
        <item x="68"/>
        <item x="87"/>
        <item x="69"/>
        <item x="118"/>
        <item x="23"/>
        <item x="70"/>
        <item x="119"/>
        <item x="71"/>
        <item x="72"/>
        <item x="73"/>
        <item x="74"/>
        <item x="75"/>
        <item x="24"/>
        <item x="76"/>
        <item x="25"/>
        <item x="26"/>
        <item x="88"/>
        <item x="121"/>
        <item x="27"/>
        <item x="77"/>
        <item x="78"/>
        <item x="79"/>
        <item x="80"/>
        <item x="81"/>
        <item x="82"/>
        <item x="83"/>
        <item x="84"/>
        <item x="85"/>
        <item x="86"/>
        <item x="32"/>
        <item x="28"/>
        <item x="29"/>
        <item x="122"/>
        <item x="123"/>
        <item x="30"/>
        <item x="8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numFmtId="2" outline="0" showAll="0"/>
    <pivotField compact="0" numFmtId="1" outline="0" showAll="0">
      <items count="109">
        <item x="7"/>
        <item x="32"/>
        <item x="3"/>
        <item x="43"/>
        <item x="80"/>
        <item x="82"/>
        <item x="81"/>
        <item x="93"/>
        <item x="53"/>
        <item x="18"/>
        <item x="6"/>
        <item x="48"/>
        <item x="20"/>
        <item x="27"/>
        <item x="54"/>
        <item x="42"/>
        <item x="12"/>
        <item x="22"/>
        <item x="35"/>
        <item x="40"/>
        <item x="10"/>
        <item x="100"/>
        <item x="66"/>
        <item x="101"/>
        <item x="97"/>
        <item x="71"/>
        <item x="102"/>
        <item x="90"/>
        <item x="104"/>
        <item x="60"/>
        <item x="91"/>
        <item x="106"/>
        <item x="94"/>
        <item x="86"/>
        <item x="88"/>
        <item x="68"/>
        <item x="73"/>
        <item x="89"/>
        <item x="67"/>
        <item x="69"/>
        <item x="79"/>
        <item x="57"/>
        <item x="107"/>
        <item x="75"/>
        <item x="84"/>
        <item x="77"/>
        <item x="63"/>
        <item x="65"/>
        <item x="83"/>
        <item x="70"/>
        <item x="64"/>
        <item x="99"/>
        <item x="103"/>
        <item x="105"/>
        <item x="5"/>
        <item x="74"/>
        <item x="85"/>
        <item x="59"/>
        <item x="96"/>
        <item x="62"/>
        <item x="61"/>
        <item x="87"/>
        <item x="72"/>
        <item x="92"/>
        <item x="58"/>
        <item x="76"/>
        <item x="95"/>
        <item x="98"/>
        <item x="78"/>
        <item x="56"/>
        <item x="41"/>
        <item x="38"/>
        <item x="37"/>
        <item x="23"/>
        <item x="8"/>
        <item x="21"/>
        <item x="44"/>
        <item x="49"/>
        <item x="24"/>
        <item x="19"/>
        <item x="34"/>
        <item x="11"/>
        <item x="45"/>
        <item x="52"/>
        <item x="15"/>
        <item x="13"/>
        <item x="26"/>
        <item x="1"/>
        <item x="28"/>
        <item x="16"/>
        <item x="0"/>
        <item x="4"/>
        <item x="50"/>
        <item x="29"/>
        <item x="2"/>
        <item x="30"/>
        <item x="55"/>
        <item x="17"/>
        <item x="9"/>
        <item x="39"/>
        <item x="46"/>
        <item x="33"/>
        <item x="51"/>
        <item x="36"/>
        <item x="25"/>
        <item x="47"/>
        <item x="31"/>
        <item x="14"/>
        <item t="default"/>
      </items>
    </pivotField>
    <pivotField dataField="1" compact="0" numFmtId="2" outline="0" showAll="0"/>
    <pivotField compact="0" outline="0" showAll="0"/>
    <pivotField compact="0" numFmtId="2" outline="0" showAll="0"/>
    <pivotField dataField="1" compact="0" numFmtId="2" outline="0" showAll="0"/>
    <pivotField compact="0" outline="0" showAll="0">
      <items count="4">
        <item x="1"/>
        <item x="0"/>
        <item x="2"/>
        <item t="default"/>
      </items>
    </pivotField>
    <pivotField compact="0" numFmtId="2" outline="0" showAll="0"/>
    <pivotField compact="0" outline="0" showAll="0">
      <items count="4">
        <item x="1"/>
        <item x="0"/>
        <item x="2"/>
        <item t="default"/>
      </items>
    </pivotField>
    <pivotField compact="0" numFmtId="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</pivotFields>
  <rowFields count="1">
    <field x="0"/>
  </rowFields>
  <rowItems count="1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eight slab as per X (KG)" fld="11" baseField="0" baseItem="0"/>
    <dataField name="Sum of Weight slab charged by Courier Company (KG)" fld="14" baseField="0" baseItem="0"/>
  </dataField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0" count="124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C9B4EB-1A06-454A-800B-9C6DA4435E4A}" name="PivotTable1" cacheId="171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C129" firstHeaderRow="0" firstDataRow="1" firstDataCol="1"/>
  <pivotFields count="30">
    <pivotField compact="0" outline="0" showAll="0"/>
    <pivotField axis="axisRow" compact="0" outline="0" showAll="0">
      <items count="126">
        <item x="33"/>
        <item x="34"/>
        <item x="35"/>
        <item x="0"/>
        <item x="36"/>
        <item x="37"/>
        <item x="1"/>
        <item x="90"/>
        <item x="38"/>
        <item x="2"/>
        <item x="39"/>
        <item x="3"/>
        <item x="59"/>
        <item x="40"/>
        <item x="41"/>
        <item x="42"/>
        <item x="43"/>
        <item x="44"/>
        <item x="45"/>
        <item x="46"/>
        <item x="47"/>
        <item x="48"/>
        <item x="91"/>
        <item x="49"/>
        <item x="50"/>
        <item x="92"/>
        <item x="93"/>
        <item x="94"/>
        <item x="51"/>
        <item x="4"/>
        <item x="5"/>
        <item x="6"/>
        <item x="52"/>
        <item x="7"/>
        <item x="53"/>
        <item x="8"/>
        <item x="60"/>
        <item x="9"/>
        <item x="95"/>
        <item x="54"/>
        <item x="55"/>
        <item x="96"/>
        <item x="10"/>
        <item x="97"/>
        <item x="11"/>
        <item x="12"/>
        <item x="13"/>
        <item x="98"/>
        <item x="22"/>
        <item x="61"/>
        <item x="14"/>
        <item x="99"/>
        <item x="100"/>
        <item x="15"/>
        <item x="16"/>
        <item x="17"/>
        <item x="62"/>
        <item x="18"/>
        <item x="101"/>
        <item x="19"/>
        <item x="20"/>
        <item x="102"/>
        <item x="103"/>
        <item x="21"/>
        <item x="104"/>
        <item x="63"/>
        <item x="105"/>
        <item x="106"/>
        <item x="107"/>
        <item x="108"/>
        <item x="109"/>
        <item x="120"/>
        <item x="56"/>
        <item x="57"/>
        <item x="58"/>
        <item x="110"/>
        <item x="64"/>
        <item x="111"/>
        <item x="112"/>
        <item x="113"/>
        <item x="114"/>
        <item x="115"/>
        <item x="116"/>
        <item x="65"/>
        <item x="31"/>
        <item x="66"/>
        <item x="117"/>
        <item x="67"/>
        <item x="68"/>
        <item x="87"/>
        <item x="69"/>
        <item x="118"/>
        <item x="23"/>
        <item x="70"/>
        <item x="119"/>
        <item x="71"/>
        <item x="72"/>
        <item x="73"/>
        <item x="74"/>
        <item x="75"/>
        <item x="24"/>
        <item x="76"/>
        <item x="25"/>
        <item x="26"/>
        <item x="88"/>
        <item x="121"/>
        <item x="27"/>
        <item x="77"/>
        <item x="78"/>
        <item x="79"/>
        <item x="80"/>
        <item x="81"/>
        <item x="82"/>
        <item x="83"/>
        <item x="84"/>
        <item x="85"/>
        <item x="86"/>
        <item x="32"/>
        <item x="28"/>
        <item x="29"/>
        <item x="122"/>
        <item x="123"/>
        <item x="30"/>
        <item x="89"/>
        <item x="12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  <pivotField dataField="1" compact="0" outline="0" showAll="0">
      <items count="70">
        <item x="55"/>
        <item x="28"/>
        <item x="51"/>
        <item x="50"/>
        <item x="26"/>
        <item x="4"/>
        <item x="13"/>
        <item x="56"/>
        <item x="12"/>
        <item x="33"/>
        <item x="53"/>
        <item x="27"/>
        <item x="63"/>
        <item x="58"/>
        <item x="7"/>
        <item x="43"/>
        <item x="44"/>
        <item x="65"/>
        <item x="48"/>
        <item x="17"/>
        <item x="47"/>
        <item x="61"/>
        <item x="41"/>
        <item x="8"/>
        <item x="32"/>
        <item x="1"/>
        <item x="25"/>
        <item x="22"/>
        <item x="66"/>
        <item x="3"/>
        <item x="46"/>
        <item x="16"/>
        <item x="42"/>
        <item x="14"/>
        <item x="67"/>
        <item x="52"/>
        <item x="59"/>
        <item x="60"/>
        <item x="5"/>
        <item x="19"/>
        <item x="18"/>
        <item x="10"/>
        <item x="64"/>
        <item x="29"/>
        <item x="30"/>
        <item x="31"/>
        <item x="62"/>
        <item x="24"/>
        <item x="36"/>
        <item x="9"/>
        <item x="11"/>
        <item x="6"/>
        <item x="15"/>
        <item x="20"/>
        <item x="0"/>
        <item x="21"/>
        <item x="54"/>
        <item x="34"/>
        <item x="37"/>
        <item x="38"/>
        <item x="23"/>
        <item x="40"/>
        <item x="57"/>
        <item x="35"/>
        <item x="49"/>
        <item x="2"/>
        <item x="45"/>
        <item x="39"/>
        <item x="68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>
      <items count="56">
        <item x="3"/>
        <item x="10"/>
        <item x="41"/>
        <item x="5"/>
        <item x="36"/>
        <item x="14"/>
        <item x="38"/>
        <item x="51"/>
        <item x="29"/>
        <item x="20"/>
        <item x="24"/>
        <item x="13"/>
        <item x="21"/>
        <item x="7"/>
        <item x="46"/>
        <item x="44"/>
        <item x="35"/>
        <item x="34"/>
        <item x="22"/>
        <item x="6"/>
        <item x="16"/>
        <item x="50"/>
        <item x="11"/>
        <item x="15"/>
        <item x="1"/>
        <item x="42"/>
        <item x="47"/>
        <item x="8"/>
        <item x="40"/>
        <item x="18"/>
        <item x="4"/>
        <item x="25"/>
        <item x="12"/>
        <item x="23"/>
        <item x="9"/>
        <item x="0"/>
        <item x="27"/>
        <item x="31"/>
        <item x="17"/>
        <item x="48"/>
        <item x="28"/>
        <item x="33"/>
        <item x="52"/>
        <item x="30"/>
        <item x="39"/>
        <item x="53"/>
        <item x="43"/>
        <item x="49"/>
        <item x="2"/>
        <item x="26"/>
        <item x="19"/>
        <item x="37"/>
        <item x="32"/>
        <item x="45"/>
        <item x="5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1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 Total weight as per X (KG)" fld="10" baseField="0" baseItem="0"/>
    <dataField name="Sum of Total weight as per Courier Company (KG)" fld="14" baseField="0" baseItem="0"/>
  </dataFields>
  <conditionalFormats count="1"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124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</reference>
          </references>
        </pivotArea>
      </pivotAreas>
    </conditionalFormat>
  </conditional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14AD-D6B7-4BF9-9E0D-A85FC1B407F4}">
  <dimension ref="A3:T129"/>
  <sheetViews>
    <sheetView tabSelected="1" workbookViewId="0">
      <selection activeCell="Q4" sqref="Q4"/>
    </sheetView>
  </sheetViews>
  <sheetFormatPr defaultRowHeight="15"/>
  <cols>
    <col min="1" max="1" width="16.7109375" bestFit="1" customWidth="1"/>
    <col min="2" max="2" width="32.140625" bestFit="1" customWidth="1"/>
    <col min="3" max="3" width="46.42578125" bestFit="1" customWidth="1"/>
    <col min="4" max="5" width="6.140625" bestFit="1" customWidth="1"/>
    <col min="6" max="6" width="16.7109375" bestFit="1" customWidth="1"/>
    <col min="7" max="7" width="31" bestFit="1" customWidth="1"/>
    <col min="8" max="8" width="50.140625" bestFit="1" customWidth="1"/>
    <col min="9" max="9" width="6.140625" customWidth="1"/>
    <col min="10" max="10" width="6.140625" bestFit="1" customWidth="1"/>
    <col min="11" max="11" width="18.140625" bestFit="1" customWidth="1"/>
    <col min="12" max="12" width="23.42578125" bestFit="1" customWidth="1"/>
    <col min="13" max="13" width="5.140625" bestFit="1" customWidth="1"/>
    <col min="14" max="14" width="6.140625" bestFit="1" customWidth="1"/>
    <col min="15" max="15" width="5.140625" bestFit="1" customWidth="1"/>
    <col min="16" max="16" width="4.140625" bestFit="1" customWidth="1"/>
    <col min="17" max="18" width="6.140625" bestFit="1" customWidth="1"/>
    <col min="19" max="19" width="24.28515625" bestFit="1" customWidth="1"/>
    <col min="20" max="21" width="29.5703125" bestFit="1" customWidth="1"/>
    <col min="22" max="22" width="6.140625" bestFit="1" customWidth="1"/>
    <col min="23" max="23" width="4.140625" bestFit="1" customWidth="1"/>
    <col min="24" max="27" width="6.140625" bestFit="1" customWidth="1"/>
    <col min="28" max="28" width="5.140625" bestFit="1" customWidth="1"/>
    <col min="29" max="30" width="6.140625" bestFit="1" customWidth="1"/>
    <col min="31" max="31" width="4.140625" bestFit="1" customWidth="1"/>
    <col min="32" max="32" width="5.140625" bestFit="1" customWidth="1"/>
    <col min="33" max="35" width="6.140625" bestFit="1" customWidth="1"/>
    <col min="36" max="36" width="5.140625" bestFit="1" customWidth="1"/>
    <col min="37" max="38" width="6.140625" bestFit="1" customWidth="1"/>
    <col min="39" max="40" width="5.140625" bestFit="1" customWidth="1"/>
    <col min="41" max="41" width="6.140625" bestFit="1" customWidth="1"/>
    <col min="42" max="43" width="5.140625" bestFit="1" customWidth="1"/>
    <col min="44" max="50" width="6.140625" bestFit="1" customWidth="1"/>
    <col min="51" max="51" width="5.140625" bestFit="1" customWidth="1"/>
    <col min="52" max="54" width="6.140625" bestFit="1" customWidth="1"/>
    <col min="55" max="55" width="4.140625" bestFit="1" customWidth="1"/>
    <col min="56" max="68" width="6.140625" bestFit="1" customWidth="1"/>
    <col min="69" max="69" width="5.140625" bestFit="1" customWidth="1"/>
    <col min="70" max="70" width="7.42578125" bestFit="1" customWidth="1"/>
    <col min="71" max="71" width="11.7109375" bestFit="1" customWidth="1"/>
  </cols>
  <sheetData>
    <row r="3" spans="1:20">
      <c r="A3" s="12" t="s">
        <v>0</v>
      </c>
      <c r="B3" t="s">
        <v>1</v>
      </c>
      <c r="C3" t="s">
        <v>2</v>
      </c>
      <c r="F3" s="12" t="s">
        <v>0</v>
      </c>
      <c r="G3" t="s">
        <v>3</v>
      </c>
      <c r="H3" t="s">
        <v>4</v>
      </c>
      <c r="K3" s="12" t="s">
        <v>5</v>
      </c>
      <c r="L3" t="s">
        <v>6</v>
      </c>
      <c r="S3" s="12" t="s">
        <v>7</v>
      </c>
      <c r="T3" t="s">
        <v>8</v>
      </c>
    </row>
    <row r="4" spans="1:20">
      <c r="A4" t="s">
        <v>9</v>
      </c>
      <c r="B4" s="13">
        <v>0.22</v>
      </c>
      <c r="C4" s="13">
        <v>2.92</v>
      </c>
      <c r="F4" t="s">
        <v>9</v>
      </c>
      <c r="G4" s="13">
        <v>0.5</v>
      </c>
      <c r="H4" s="13">
        <v>3</v>
      </c>
      <c r="K4" t="s">
        <v>10</v>
      </c>
      <c r="L4" s="13">
        <v>75</v>
      </c>
      <c r="S4" t="s">
        <v>11</v>
      </c>
      <c r="T4" s="13">
        <v>79</v>
      </c>
    </row>
    <row r="5" spans="1:20">
      <c r="A5" t="s">
        <v>12</v>
      </c>
      <c r="B5" s="13">
        <v>0.48</v>
      </c>
      <c r="C5" s="13">
        <v>0.68</v>
      </c>
      <c r="F5" t="s">
        <v>12</v>
      </c>
      <c r="G5" s="13">
        <v>1.25</v>
      </c>
      <c r="H5" s="13">
        <v>1.25</v>
      </c>
      <c r="K5" t="s">
        <v>13</v>
      </c>
      <c r="L5" s="13">
        <v>49</v>
      </c>
      <c r="S5" t="s">
        <v>14</v>
      </c>
      <c r="T5" s="13">
        <v>38</v>
      </c>
    </row>
    <row r="6" spans="1:20">
      <c r="A6" t="s">
        <v>15</v>
      </c>
      <c r="B6" s="13">
        <v>0.5</v>
      </c>
      <c r="C6" s="13">
        <v>0.71</v>
      </c>
      <c r="F6" t="s">
        <v>15</v>
      </c>
      <c r="G6" s="13">
        <v>1.25</v>
      </c>
      <c r="H6" s="13">
        <v>1.25</v>
      </c>
      <c r="K6" t="s">
        <v>16</v>
      </c>
      <c r="L6" s="13">
        <v>124</v>
      </c>
      <c r="S6" t="s">
        <v>17</v>
      </c>
      <c r="T6" s="13">
        <v>7</v>
      </c>
    </row>
    <row r="7" spans="1:20">
      <c r="A7" t="s">
        <v>18</v>
      </c>
      <c r="B7" s="13">
        <v>1.302</v>
      </c>
      <c r="C7" s="13">
        <v>1.3</v>
      </c>
      <c r="F7" t="s">
        <v>18</v>
      </c>
      <c r="G7" s="13">
        <v>2.5</v>
      </c>
      <c r="H7" s="13">
        <v>2.5</v>
      </c>
      <c r="S7" t="s">
        <v>16</v>
      </c>
      <c r="T7" s="13">
        <v>124</v>
      </c>
    </row>
    <row r="8" spans="1:20">
      <c r="A8" t="s">
        <v>19</v>
      </c>
      <c r="B8" s="13">
        <v>0.245</v>
      </c>
      <c r="C8" s="13">
        <v>0.78</v>
      </c>
      <c r="F8" t="s">
        <v>19</v>
      </c>
      <c r="G8" s="13">
        <v>0.5</v>
      </c>
      <c r="H8" s="13">
        <v>1</v>
      </c>
    </row>
    <row r="9" spans="1:20">
      <c r="A9" t="s">
        <v>20</v>
      </c>
      <c r="B9" s="13">
        <v>0.245</v>
      </c>
      <c r="C9" s="13">
        <v>1.27</v>
      </c>
      <c r="F9" t="s">
        <v>20</v>
      </c>
      <c r="G9" s="13">
        <v>1.25</v>
      </c>
      <c r="H9" s="13">
        <v>2.5</v>
      </c>
    </row>
    <row r="10" spans="1:20">
      <c r="A10" t="s">
        <v>21</v>
      </c>
      <c r="B10" s="13">
        <v>0.61499999999999999</v>
      </c>
      <c r="C10" s="13">
        <v>1</v>
      </c>
      <c r="F10" t="s">
        <v>21</v>
      </c>
      <c r="G10" s="13">
        <v>1.25</v>
      </c>
      <c r="H10" s="13">
        <v>1.25</v>
      </c>
    </row>
    <row r="11" spans="1:20">
      <c r="A11" t="s">
        <v>22</v>
      </c>
      <c r="B11" s="13">
        <v>0.5</v>
      </c>
      <c r="C11" s="13">
        <v>0.71</v>
      </c>
      <c r="F11" t="s">
        <v>22</v>
      </c>
      <c r="G11" s="13">
        <v>1</v>
      </c>
      <c r="H11" s="13">
        <v>1.25</v>
      </c>
    </row>
    <row r="12" spans="1:20">
      <c r="A12" t="s">
        <v>23</v>
      </c>
      <c r="B12" s="13">
        <v>0.5</v>
      </c>
      <c r="C12" s="13">
        <v>0.7</v>
      </c>
      <c r="F12" t="s">
        <v>23</v>
      </c>
      <c r="G12" s="13">
        <v>1.25</v>
      </c>
      <c r="H12" s="13">
        <v>1.25</v>
      </c>
    </row>
    <row r="13" spans="1:20">
      <c r="A13" t="s">
        <v>24</v>
      </c>
      <c r="B13" s="13">
        <v>2.2650000000000001</v>
      </c>
      <c r="C13" s="13">
        <v>2.5</v>
      </c>
      <c r="F13" t="s">
        <v>24</v>
      </c>
      <c r="G13" s="13">
        <v>2.5</v>
      </c>
      <c r="H13" s="13">
        <v>3.75</v>
      </c>
    </row>
    <row r="14" spans="1:20">
      <c r="A14" t="s">
        <v>25</v>
      </c>
      <c r="B14" s="13">
        <v>0.5</v>
      </c>
      <c r="C14" s="13">
        <v>0.69</v>
      </c>
      <c r="F14" t="s">
        <v>25</v>
      </c>
      <c r="G14" s="13">
        <v>1.25</v>
      </c>
      <c r="H14" s="13">
        <v>1.25</v>
      </c>
    </row>
    <row r="15" spans="1:20">
      <c r="A15" t="s">
        <v>26</v>
      </c>
      <c r="B15" s="13">
        <v>0.7</v>
      </c>
      <c r="C15" s="13">
        <v>1</v>
      </c>
      <c r="F15" t="s">
        <v>26</v>
      </c>
      <c r="G15" s="13">
        <v>1</v>
      </c>
      <c r="H15" s="13">
        <v>1.5</v>
      </c>
    </row>
    <row r="16" spans="1:20">
      <c r="A16" t="s">
        <v>27</v>
      </c>
      <c r="B16" s="13">
        <v>1.621</v>
      </c>
      <c r="C16" s="13">
        <v>1.7</v>
      </c>
      <c r="F16" t="s">
        <v>27</v>
      </c>
      <c r="G16" s="13">
        <v>2</v>
      </c>
      <c r="H16" s="13">
        <v>2.5</v>
      </c>
    </row>
    <row r="17" spans="1:8">
      <c r="A17" t="s">
        <v>28</v>
      </c>
      <c r="B17" s="13">
        <v>0.5</v>
      </c>
      <c r="C17" s="13">
        <v>0.68</v>
      </c>
      <c r="F17" t="s">
        <v>28</v>
      </c>
      <c r="G17" s="13">
        <v>1.25</v>
      </c>
      <c r="H17" s="13">
        <v>1.25</v>
      </c>
    </row>
    <row r="18" spans="1:8">
      <c r="A18" t="s">
        <v>29</v>
      </c>
      <c r="B18" s="13">
        <v>0.127</v>
      </c>
      <c r="C18" s="13">
        <v>1</v>
      </c>
      <c r="F18" t="s">
        <v>29</v>
      </c>
      <c r="G18" s="13">
        <v>0.5</v>
      </c>
      <c r="H18" s="13">
        <v>1.5</v>
      </c>
    </row>
    <row r="19" spans="1:8">
      <c r="A19" t="s">
        <v>30</v>
      </c>
      <c r="B19" s="13">
        <v>0.95199999999999996</v>
      </c>
      <c r="C19" s="13">
        <v>1.1599999999999999</v>
      </c>
      <c r="F19" t="s">
        <v>30</v>
      </c>
      <c r="G19" s="13">
        <v>1.25</v>
      </c>
      <c r="H19" s="13">
        <v>1.25</v>
      </c>
    </row>
    <row r="20" spans="1:8">
      <c r="A20" t="s">
        <v>31</v>
      </c>
      <c r="B20" s="13">
        <v>0.5</v>
      </c>
      <c r="C20" s="13">
        <v>0.68</v>
      </c>
      <c r="F20" t="s">
        <v>31</v>
      </c>
      <c r="G20" s="13">
        <v>1</v>
      </c>
      <c r="H20" s="13">
        <v>1</v>
      </c>
    </row>
    <row r="21" spans="1:8">
      <c r="A21" t="s">
        <v>32</v>
      </c>
      <c r="B21" s="13">
        <v>0.96299999999999997</v>
      </c>
      <c r="C21" s="13">
        <v>1.08</v>
      </c>
      <c r="F21" t="s">
        <v>32</v>
      </c>
      <c r="G21" s="13">
        <v>1</v>
      </c>
      <c r="H21" s="13">
        <v>1.5</v>
      </c>
    </row>
    <row r="22" spans="1:8">
      <c r="A22" t="s">
        <v>33</v>
      </c>
      <c r="B22" s="13">
        <v>0.5</v>
      </c>
      <c r="C22" s="13">
        <v>0.69</v>
      </c>
      <c r="F22" t="s">
        <v>33</v>
      </c>
      <c r="G22" s="13">
        <v>1.25</v>
      </c>
      <c r="H22" s="13">
        <v>1.25</v>
      </c>
    </row>
    <row r="23" spans="1:8">
      <c r="A23" t="s">
        <v>34</v>
      </c>
      <c r="B23" s="13">
        <v>0.96699999999999997</v>
      </c>
      <c r="C23" s="13">
        <v>1.1299999999999999</v>
      </c>
      <c r="F23" t="s">
        <v>34</v>
      </c>
      <c r="G23" s="13">
        <v>1.25</v>
      </c>
      <c r="H23" s="13">
        <v>1.25</v>
      </c>
    </row>
    <row r="24" spans="1:8">
      <c r="A24" t="s">
        <v>35</v>
      </c>
      <c r="B24" s="13">
        <v>0.5</v>
      </c>
      <c r="C24" s="13">
        <v>0.69</v>
      </c>
      <c r="F24" t="s">
        <v>35</v>
      </c>
      <c r="G24" s="13">
        <v>1.25</v>
      </c>
      <c r="H24" s="13">
        <v>1.25</v>
      </c>
    </row>
    <row r="25" spans="1:8">
      <c r="A25" t="s">
        <v>36</v>
      </c>
      <c r="B25" s="13">
        <v>0.5</v>
      </c>
      <c r="C25" s="13">
        <v>0.68</v>
      </c>
      <c r="F25" t="s">
        <v>36</v>
      </c>
      <c r="G25" s="13">
        <v>1.25</v>
      </c>
      <c r="H25" s="13">
        <v>1.25</v>
      </c>
    </row>
    <row r="26" spans="1:8">
      <c r="A26" t="s">
        <v>37</v>
      </c>
      <c r="B26" s="13">
        <v>0.84</v>
      </c>
      <c r="C26" s="13">
        <v>1.02</v>
      </c>
      <c r="F26" t="s">
        <v>37</v>
      </c>
      <c r="G26" s="13">
        <v>1</v>
      </c>
      <c r="H26" s="13">
        <v>1.25</v>
      </c>
    </row>
    <row r="27" spans="1:8">
      <c r="A27" t="s">
        <v>38</v>
      </c>
      <c r="B27" s="13">
        <v>0.61099999999999999</v>
      </c>
      <c r="C27" s="13">
        <v>2.86</v>
      </c>
      <c r="F27" t="s">
        <v>38</v>
      </c>
      <c r="G27" s="13">
        <v>1</v>
      </c>
      <c r="H27" s="13">
        <v>3</v>
      </c>
    </row>
    <row r="28" spans="1:8">
      <c r="A28" t="s">
        <v>39</v>
      </c>
      <c r="B28" s="13">
        <v>0.36099999999999999</v>
      </c>
      <c r="C28" s="13">
        <v>1.35</v>
      </c>
      <c r="F28" t="s">
        <v>39</v>
      </c>
      <c r="G28" s="13">
        <v>0.5</v>
      </c>
      <c r="H28" s="13">
        <v>1.5</v>
      </c>
    </row>
    <row r="29" spans="1:8">
      <c r="A29" t="s">
        <v>40</v>
      </c>
      <c r="B29" s="13">
        <v>0.127</v>
      </c>
      <c r="C29" s="13">
        <v>0.59</v>
      </c>
      <c r="F29" t="s">
        <v>40</v>
      </c>
      <c r="G29" s="13">
        <v>0.5</v>
      </c>
      <c r="H29" s="13">
        <v>1.25</v>
      </c>
    </row>
    <row r="30" spans="1:8">
      <c r="A30" t="s">
        <v>41</v>
      </c>
      <c r="B30" s="13">
        <v>0.5</v>
      </c>
      <c r="C30" s="13">
        <v>0.69</v>
      </c>
      <c r="F30" t="s">
        <v>41</v>
      </c>
      <c r="G30" s="13">
        <v>1</v>
      </c>
      <c r="H30" s="13">
        <v>1.25</v>
      </c>
    </row>
    <row r="31" spans="1:8">
      <c r="A31" t="s">
        <v>42</v>
      </c>
      <c r="B31" s="13">
        <v>0.5</v>
      </c>
      <c r="C31" s="13">
        <v>0.68</v>
      </c>
      <c r="F31" t="s">
        <v>42</v>
      </c>
      <c r="G31" s="13">
        <v>1</v>
      </c>
      <c r="H31" s="13">
        <v>1.25</v>
      </c>
    </row>
    <row r="32" spans="1:8">
      <c r="A32" t="s">
        <v>43</v>
      </c>
      <c r="B32" s="13">
        <v>0.5</v>
      </c>
      <c r="C32" s="13">
        <v>0.68</v>
      </c>
      <c r="F32" t="s">
        <v>43</v>
      </c>
      <c r="G32" s="13">
        <v>1.25</v>
      </c>
      <c r="H32" s="13">
        <v>1.25</v>
      </c>
    </row>
    <row r="33" spans="1:8">
      <c r="A33" t="s">
        <v>44</v>
      </c>
      <c r="B33" s="13">
        <v>0.24</v>
      </c>
      <c r="C33" s="13">
        <v>0.15</v>
      </c>
      <c r="F33" t="s">
        <v>44</v>
      </c>
      <c r="G33" s="13">
        <v>1.25</v>
      </c>
      <c r="H33" s="13">
        <v>1.25</v>
      </c>
    </row>
    <row r="34" spans="1:8">
      <c r="A34" t="s">
        <v>45</v>
      </c>
      <c r="B34" s="13">
        <v>0.24</v>
      </c>
      <c r="C34" s="13">
        <v>0.15</v>
      </c>
      <c r="F34" t="s">
        <v>45</v>
      </c>
      <c r="G34" s="13">
        <v>1.25</v>
      </c>
      <c r="H34" s="13">
        <v>1.25</v>
      </c>
    </row>
    <row r="35" spans="1:8">
      <c r="A35" t="s">
        <v>46</v>
      </c>
      <c r="B35" s="13">
        <v>0.84</v>
      </c>
      <c r="C35" s="13">
        <v>1</v>
      </c>
      <c r="F35" t="s">
        <v>46</v>
      </c>
      <c r="G35" s="13">
        <v>1</v>
      </c>
      <c r="H35" s="13">
        <v>1.5</v>
      </c>
    </row>
    <row r="36" spans="1:8">
      <c r="A36" t="s">
        <v>47</v>
      </c>
      <c r="B36" s="13">
        <v>1.4590000000000001</v>
      </c>
      <c r="C36" s="13">
        <v>1.64</v>
      </c>
      <c r="F36" t="s">
        <v>47</v>
      </c>
      <c r="G36" s="13">
        <v>2.5</v>
      </c>
      <c r="H36" s="13">
        <v>2.5</v>
      </c>
    </row>
    <row r="37" spans="1:8">
      <c r="A37" t="s">
        <v>48</v>
      </c>
      <c r="B37" s="13">
        <v>1.1679999999999999</v>
      </c>
      <c r="C37" s="13">
        <v>1.1499999999999999</v>
      </c>
      <c r="F37" t="s">
        <v>48</v>
      </c>
      <c r="G37" s="13">
        <v>1.5</v>
      </c>
      <c r="H37" s="13">
        <v>1.5</v>
      </c>
    </row>
    <row r="38" spans="1:8">
      <c r="A38" t="s">
        <v>49</v>
      </c>
      <c r="B38" s="13">
        <v>0.5</v>
      </c>
      <c r="C38" s="13">
        <v>0.67</v>
      </c>
      <c r="F38" t="s">
        <v>49</v>
      </c>
      <c r="G38" s="13">
        <v>1.25</v>
      </c>
      <c r="H38" s="13">
        <v>1.25</v>
      </c>
    </row>
    <row r="39" spans="1:8">
      <c r="A39" t="s">
        <v>50</v>
      </c>
      <c r="B39" s="13">
        <v>0.5</v>
      </c>
      <c r="C39" s="13">
        <v>0.5</v>
      </c>
      <c r="F39" t="s">
        <v>50</v>
      </c>
      <c r="G39" s="13">
        <v>1.25</v>
      </c>
      <c r="H39" s="13">
        <v>1.25</v>
      </c>
    </row>
    <row r="40" spans="1:8">
      <c r="A40" t="s">
        <v>51</v>
      </c>
      <c r="B40" s="13">
        <v>0.60699999999999998</v>
      </c>
      <c r="C40" s="13">
        <v>0.79</v>
      </c>
      <c r="F40" t="s">
        <v>51</v>
      </c>
      <c r="G40" s="13">
        <v>1</v>
      </c>
      <c r="H40" s="13">
        <v>1.25</v>
      </c>
    </row>
    <row r="41" spans="1:8">
      <c r="A41" t="s">
        <v>52</v>
      </c>
      <c r="B41" s="13">
        <v>0.5</v>
      </c>
      <c r="C41" s="13">
        <v>0.5</v>
      </c>
      <c r="F41" t="s">
        <v>52</v>
      </c>
      <c r="G41" s="13">
        <v>1.25</v>
      </c>
      <c r="H41" s="13">
        <v>1.25</v>
      </c>
    </row>
    <row r="42" spans="1:8">
      <c r="A42" t="s">
        <v>53</v>
      </c>
      <c r="B42" s="13">
        <v>0.49</v>
      </c>
      <c r="C42" s="13">
        <v>2.2799999999999998</v>
      </c>
      <c r="F42" t="s">
        <v>53</v>
      </c>
      <c r="G42" s="13">
        <v>0.5</v>
      </c>
      <c r="H42" s="13">
        <v>2.5</v>
      </c>
    </row>
    <row r="43" spans="1:8">
      <c r="A43" t="s">
        <v>54</v>
      </c>
      <c r="B43" s="13">
        <v>2.016</v>
      </c>
      <c r="C43" s="13">
        <v>2</v>
      </c>
      <c r="F43" t="s">
        <v>54</v>
      </c>
      <c r="G43" s="13">
        <v>2.5</v>
      </c>
      <c r="H43" s="13">
        <v>2.5</v>
      </c>
    </row>
    <row r="44" spans="1:8">
      <c r="A44" t="s">
        <v>55</v>
      </c>
      <c r="B44" s="13">
        <v>1.048</v>
      </c>
      <c r="C44" s="13">
        <v>1</v>
      </c>
      <c r="F44" t="s">
        <v>55</v>
      </c>
      <c r="G44" s="13">
        <v>1.5</v>
      </c>
      <c r="H44" s="13">
        <v>1.5</v>
      </c>
    </row>
    <row r="45" spans="1:8">
      <c r="A45" t="s">
        <v>56</v>
      </c>
      <c r="B45" s="13">
        <v>0.5</v>
      </c>
      <c r="C45" s="13">
        <v>0.68</v>
      </c>
      <c r="F45" t="s">
        <v>56</v>
      </c>
      <c r="G45" s="13">
        <v>1</v>
      </c>
      <c r="H45" s="13">
        <v>1.25</v>
      </c>
    </row>
    <row r="46" spans="1:8">
      <c r="A46" t="s">
        <v>57</v>
      </c>
      <c r="B46" s="13">
        <v>0.60699999999999998</v>
      </c>
      <c r="C46" s="13">
        <v>0.79</v>
      </c>
      <c r="F46" t="s">
        <v>57</v>
      </c>
      <c r="G46" s="13">
        <v>1</v>
      </c>
      <c r="H46" s="13">
        <v>1</v>
      </c>
    </row>
    <row r="47" spans="1:8">
      <c r="A47" t="s">
        <v>58</v>
      </c>
      <c r="B47" s="13">
        <v>0.5</v>
      </c>
      <c r="C47" s="13">
        <v>0.74</v>
      </c>
      <c r="F47" t="s">
        <v>58</v>
      </c>
      <c r="G47" s="13">
        <v>1</v>
      </c>
      <c r="H47" s="13">
        <v>1.25</v>
      </c>
    </row>
    <row r="48" spans="1:8">
      <c r="A48" t="s">
        <v>59</v>
      </c>
      <c r="B48" s="13">
        <v>0.60699999999999998</v>
      </c>
      <c r="C48" s="13">
        <v>0.72</v>
      </c>
      <c r="F48" t="s">
        <v>59</v>
      </c>
      <c r="G48" s="13">
        <v>1.25</v>
      </c>
      <c r="H48" s="13">
        <v>1.25</v>
      </c>
    </row>
    <row r="49" spans="1:8">
      <c r="A49" t="s">
        <v>60</v>
      </c>
      <c r="B49" s="13">
        <v>1.08</v>
      </c>
      <c r="C49" s="13">
        <v>1.08</v>
      </c>
      <c r="F49" t="s">
        <v>60</v>
      </c>
      <c r="G49" s="13">
        <v>1.5</v>
      </c>
      <c r="H49" s="13">
        <v>1.5</v>
      </c>
    </row>
    <row r="50" spans="1:8">
      <c r="A50" t="s">
        <v>61</v>
      </c>
      <c r="B50" s="13">
        <v>0.92999999999999994</v>
      </c>
      <c r="C50" s="13">
        <v>1</v>
      </c>
      <c r="F50" t="s">
        <v>61</v>
      </c>
      <c r="G50" s="13">
        <v>1.25</v>
      </c>
      <c r="H50" s="13">
        <v>1.25</v>
      </c>
    </row>
    <row r="51" spans="1:8">
      <c r="A51" t="s">
        <v>62</v>
      </c>
      <c r="B51" s="13">
        <v>0.76500000000000001</v>
      </c>
      <c r="C51" s="13">
        <v>4.13</v>
      </c>
      <c r="F51" t="s">
        <v>62</v>
      </c>
      <c r="G51" s="13">
        <v>1</v>
      </c>
      <c r="H51" s="13">
        <v>5</v>
      </c>
    </row>
    <row r="52" spans="1:8">
      <c r="A52" t="s">
        <v>63</v>
      </c>
      <c r="B52" s="13">
        <v>0.72099999999999997</v>
      </c>
      <c r="C52" s="13">
        <v>0.7</v>
      </c>
      <c r="F52" t="s">
        <v>63</v>
      </c>
      <c r="G52" s="13">
        <v>1.25</v>
      </c>
      <c r="H52" s="13">
        <v>1.25</v>
      </c>
    </row>
    <row r="53" spans="1:8">
      <c r="A53" t="s">
        <v>64</v>
      </c>
      <c r="B53" s="13">
        <v>0.5</v>
      </c>
      <c r="C53" s="13">
        <v>0.5</v>
      </c>
      <c r="F53" t="s">
        <v>64</v>
      </c>
      <c r="G53" s="13">
        <v>1</v>
      </c>
      <c r="H53" s="13">
        <v>1.25</v>
      </c>
    </row>
    <row r="54" spans="1:8">
      <c r="A54" t="s">
        <v>65</v>
      </c>
      <c r="B54" s="13">
        <v>0.24</v>
      </c>
      <c r="C54" s="13">
        <v>0.15</v>
      </c>
      <c r="F54" t="s">
        <v>65</v>
      </c>
      <c r="G54" s="13">
        <v>1.25</v>
      </c>
      <c r="H54" s="13">
        <v>1.25</v>
      </c>
    </row>
    <row r="55" spans="1:8">
      <c r="A55" t="s">
        <v>66</v>
      </c>
      <c r="B55" s="13">
        <v>0.5</v>
      </c>
      <c r="C55" s="13">
        <v>0.73</v>
      </c>
      <c r="F55" t="s">
        <v>66</v>
      </c>
      <c r="G55" s="13">
        <v>1</v>
      </c>
      <c r="H55" s="13">
        <v>1.25</v>
      </c>
    </row>
    <row r="56" spans="1:8">
      <c r="A56" t="s">
        <v>67</v>
      </c>
      <c r="B56" s="13">
        <v>0.83</v>
      </c>
      <c r="C56" s="13">
        <v>1.04</v>
      </c>
      <c r="F56" t="s">
        <v>67</v>
      </c>
      <c r="G56" s="13">
        <v>1</v>
      </c>
      <c r="H56" s="13">
        <v>1.25</v>
      </c>
    </row>
    <row r="57" spans="1:8">
      <c r="A57" t="s">
        <v>68</v>
      </c>
      <c r="B57" s="13">
        <v>1.157</v>
      </c>
      <c r="C57" s="13">
        <v>1.28</v>
      </c>
      <c r="F57" t="s">
        <v>68</v>
      </c>
      <c r="G57" s="13">
        <v>1.25</v>
      </c>
      <c r="H57" s="13">
        <v>2.5</v>
      </c>
    </row>
    <row r="58" spans="1:8">
      <c r="A58" t="s">
        <v>69</v>
      </c>
      <c r="B58" s="13">
        <v>0.34300000000000003</v>
      </c>
      <c r="C58" s="13">
        <v>0.5</v>
      </c>
      <c r="F58" t="s">
        <v>69</v>
      </c>
      <c r="G58" s="13">
        <v>0.5</v>
      </c>
      <c r="H58" s="13">
        <v>1</v>
      </c>
    </row>
    <row r="59" spans="1:8">
      <c r="A59" t="s">
        <v>70</v>
      </c>
      <c r="B59" s="13">
        <v>0.60699999999999998</v>
      </c>
      <c r="C59" s="13">
        <v>0.79</v>
      </c>
      <c r="F59" t="s">
        <v>70</v>
      </c>
      <c r="G59" s="13">
        <v>1.25</v>
      </c>
      <c r="H59" s="13">
        <v>1.25</v>
      </c>
    </row>
    <row r="60" spans="1:8">
      <c r="A60" t="s">
        <v>71</v>
      </c>
      <c r="B60" s="13">
        <v>0.60099999999999998</v>
      </c>
      <c r="C60" s="13">
        <v>0.77</v>
      </c>
      <c r="F60" t="s">
        <v>71</v>
      </c>
      <c r="G60" s="13">
        <v>1</v>
      </c>
      <c r="H60" s="13">
        <v>1.25</v>
      </c>
    </row>
    <row r="61" spans="1:8">
      <c r="A61" t="s">
        <v>72</v>
      </c>
      <c r="B61" s="13">
        <v>0.245</v>
      </c>
      <c r="C61" s="13">
        <v>0.2</v>
      </c>
      <c r="F61" t="s">
        <v>72</v>
      </c>
      <c r="G61" s="13">
        <v>1.5</v>
      </c>
      <c r="H61" s="13">
        <v>1.5</v>
      </c>
    </row>
    <row r="62" spans="1:8">
      <c r="A62" t="s">
        <v>73</v>
      </c>
      <c r="B62" s="13">
        <v>0.5</v>
      </c>
      <c r="C62" s="13">
        <v>0.7</v>
      </c>
      <c r="F62" t="s">
        <v>73</v>
      </c>
      <c r="G62" s="13">
        <v>1</v>
      </c>
      <c r="H62" s="13">
        <v>1.25</v>
      </c>
    </row>
    <row r="63" spans="1:8">
      <c r="A63" t="s">
        <v>74</v>
      </c>
      <c r="B63" s="13">
        <v>0.60699999999999998</v>
      </c>
      <c r="C63" s="13">
        <v>0.79</v>
      </c>
      <c r="F63" t="s">
        <v>74</v>
      </c>
      <c r="G63" s="13">
        <v>1</v>
      </c>
      <c r="H63" s="13">
        <v>1</v>
      </c>
    </row>
    <row r="64" spans="1:8">
      <c r="A64" t="s">
        <v>75</v>
      </c>
      <c r="B64" s="13">
        <v>0.73399999999999999</v>
      </c>
      <c r="C64" s="13">
        <v>0.86</v>
      </c>
      <c r="F64" t="s">
        <v>75</v>
      </c>
      <c r="G64" s="13">
        <v>1.25</v>
      </c>
      <c r="H64" s="13">
        <v>1.25</v>
      </c>
    </row>
    <row r="65" spans="1:8">
      <c r="A65" t="s">
        <v>76</v>
      </c>
      <c r="B65" s="13">
        <v>0.5</v>
      </c>
      <c r="C65" s="13">
        <v>0.72</v>
      </c>
      <c r="F65" t="s">
        <v>76</v>
      </c>
      <c r="G65" s="13">
        <v>1.5</v>
      </c>
      <c r="H65" s="13">
        <v>1</v>
      </c>
    </row>
    <row r="66" spans="1:8">
      <c r="A66" t="s">
        <v>77</v>
      </c>
      <c r="B66" s="13">
        <v>0.5</v>
      </c>
      <c r="C66" s="13">
        <v>0.72</v>
      </c>
      <c r="F66" t="s">
        <v>77</v>
      </c>
      <c r="G66" s="13">
        <v>1</v>
      </c>
      <c r="H66" s="13">
        <v>1.25</v>
      </c>
    </row>
    <row r="67" spans="1:8">
      <c r="A67" t="s">
        <v>78</v>
      </c>
      <c r="B67" s="13">
        <v>1.1829999999999998</v>
      </c>
      <c r="C67" s="13">
        <v>1.2</v>
      </c>
      <c r="F67" t="s">
        <v>78</v>
      </c>
      <c r="G67" s="13">
        <v>1.5</v>
      </c>
      <c r="H67" s="13">
        <v>1.5</v>
      </c>
    </row>
    <row r="68" spans="1:8">
      <c r="A68" t="s">
        <v>79</v>
      </c>
      <c r="B68" s="13">
        <v>0.22</v>
      </c>
      <c r="C68" s="13">
        <v>1.63</v>
      </c>
      <c r="F68" t="s">
        <v>79</v>
      </c>
      <c r="G68" s="13">
        <v>0.5</v>
      </c>
      <c r="H68" s="13">
        <v>2.5</v>
      </c>
    </row>
    <row r="69" spans="1:8">
      <c r="A69" t="s">
        <v>80</v>
      </c>
      <c r="B69" s="13">
        <v>0.73099999999999998</v>
      </c>
      <c r="C69" s="13">
        <v>0.8</v>
      </c>
      <c r="F69" t="s">
        <v>80</v>
      </c>
      <c r="G69" s="13">
        <v>1</v>
      </c>
      <c r="H69" s="13">
        <v>1.25</v>
      </c>
    </row>
    <row r="70" spans="1:8">
      <c r="A70" t="s">
        <v>81</v>
      </c>
      <c r="B70" s="13">
        <v>0.6</v>
      </c>
      <c r="C70" s="13">
        <v>2.4700000000000002</v>
      </c>
      <c r="F70" t="s">
        <v>81</v>
      </c>
      <c r="G70" s="13">
        <v>1</v>
      </c>
      <c r="H70" s="13">
        <v>2.5</v>
      </c>
    </row>
    <row r="71" spans="1:8">
      <c r="A71" t="s">
        <v>82</v>
      </c>
      <c r="B71" s="13">
        <v>0.5</v>
      </c>
      <c r="C71" s="13">
        <v>0.67</v>
      </c>
      <c r="F71" t="s">
        <v>82</v>
      </c>
      <c r="G71" s="13">
        <v>1</v>
      </c>
      <c r="H71" s="13">
        <v>1.25</v>
      </c>
    </row>
    <row r="72" spans="1:8">
      <c r="A72" t="s">
        <v>83</v>
      </c>
      <c r="B72" s="13">
        <v>0.5</v>
      </c>
      <c r="C72" s="13">
        <v>0.72</v>
      </c>
      <c r="F72" t="s">
        <v>83</v>
      </c>
      <c r="G72" s="13">
        <v>1</v>
      </c>
      <c r="H72" s="13">
        <v>1.25</v>
      </c>
    </row>
    <row r="73" spans="1:8">
      <c r="A73" t="s">
        <v>84</v>
      </c>
      <c r="B73" s="13">
        <v>0.5</v>
      </c>
      <c r="C73" s="13">
        <v>0.72</v>
      </c>
      <c r="F73" t="s">
        <v>84</v>
      </c>
      <c r="G73" s="13">
        <v>1</v>
      </c>
      <c r="H73" s="13">
        <v>1.25</v>
      </c>
    </row>
    <row r="74" spans="1:8">
      <c r="A74" t="s">
        <v>85</v>
      </c>
      <c r="B74" s="13">
        <v>0.5</v>
      </c>
      <c r="C74" s="13">
        <v>0.68</v>
      </c>
      <c r="F74" t="s">
        <v>85</v>
      </c>
      <c r="G74" s="13">
        <v>1</v>
      </c>
      <c r="H74" s="13">
        <v>1.25</v>
      </c>
    </row>
    <row r="75" spans="1:8">
      <c r="A75" t="s">
        <v>86</v>
      </c>
      <c r="B75" s="13">
        <v>0.60699999999999998</v>
      </c>
      <c r="C75" s="13">
        <v>0.5</v>
      </c>
      <c r="F75" t="s">
        <v>86</v>
      </c>
      <c r="G75" s="13">
        <v>1</v>
      </c>
      <c r="H75" s="13">
        <v>1.25</v>
      </c>
    </row>
    <row r="76" spans="1:8">
      <c r="A76" t="s">
        <v>87</v>
      </c>
      <c r="B76" s="13">
        <v>1.5050000000000001</v>
      </c>
      <c r="C76" s="13">
        <v>1.5</v>
      </c>
      <c r="F76" t="s">
        <v>87</v>
      </c>
      <c r="G76" s="13">
        <v>2</v>
      </c>
      <c r="H76" s="13">
        <v>2</v>
      </c>
    </row>
    <row r="77" spans="1:8">
      <c r="A77" t="s">
        <v>88</v>
      </c>
      <c r="B77" s="13">
        <v>1.5170000000000001</v>
      </c>
      <c r="C77" s="13">
        <v>1.5</v>
      </c>
      <c r="F77" t="s">
        <v>88</v>
      </c>
      <c r="G77" s="13">
        <v>2.5</v>
      </c>
      <c r="H77" s="13">
        <v>2.5</v>
      </c>
    </row>
    <row r="78" spans="1:8">
      <c r="A78" t="s">
        <v>89</v>
      </c>
      <c r="B78" s="13">
        <v>3.080000000000001</v>
      </c>
      <c r="C78" s="13">
        <v>3</v>
      </c>
      <c r="F78" t="s">
        <v>89</v>
      </c>
      <c r="G78" s="13">
        <v>3.75</v>
      </c>
      <c r="H78" s="13">
        <v>3.75</v>
      </c>
    </row>
    <row r="79" spans="1:8">
      <c r="A79" t="s">
        <v>90</v>
      </c>
      <c r="B79" s="13">
        <v>0.36099999999999999</v>
      </c>
      <c r="C79" s="13">
        <v>0.82</v>
      </c>
      <c r="F79" t="s">
        <v>90</v>
      </c>
      <c r="G79" s="13">
        <v>0.5</v>
      </c>
      <c r="H79" s="13">
        <v>1.25</v>
      </c>
    </row>
    <row r="80" spans="1:8">
      <c r="A80" t="s">
        <v>91</v>
      </c>
      <c r="B80" s="13">
        <v>0.60099999999999998</v>
      </c>
      <c r="C80" s="13">
        <v>0.76</v>
      </c>
      <c r="F80" t="s">
        <v>91</v>
      </c>
      <c r="G80" s="13">
        <v>1</v>
      </c>
      <c r="H80" s="13">
        <v>1.25</v>
      </c>
    </row>
    <row r="81" spans="1:8">
      <c r="A81" t="s">
        <v>92</v>
      </c>
      <c r="B81" s="13">
        <v>0.5</v>
      </c>
      <c r="C81" s="13">
        <v>0.66</v>
      </c>
      <c r="F81" t="s">
        <v>92</v>
      </c>
      <c r="G81" s="13">
        <v>1</v>
      </c>
      <c r="H81" s="13">
        <v>1.25</v>
      </c>
    </row>
    <row r="82" spans="1:8">
      <c r="A82" t="s">
        <v>93</v>
      </c>
      <c r="B82" s="13">
        <v>0.5</v>
      </c>
      <c r="C82" s="13">
        <v>0.68</v>
      </c>
      <c r="F82" t="s">
        <v>93</v>
      </c>
      <c r="G82" s="13">
        <v>1</v>
      </c>
      <c r="H82" s="13">
        <v>1.25</v>
      </c>
    </row>
    <row r="83" spans="1:8">
      <c r="A83" t="s">
        <v>94</v>
      </c>
      <c r="B83" s="13">
        <v>0.98599999999999999</v>
      </c>
      <c r="C83" s="13">
        <v>1.86</v>
      </c>
      <c r="F83" t="s">
        <v>94</v>
      </c>
      <c r="G83" s="13">
        <v>1</v>
      </c>
      <c r="H83" s="13">
        <v>2.5</v>
      </c>
    </row>
    <row r="84" spans="1:8">
      <c r="A84" t="s">
        <v>95</v>
      </c>
      <c r="B84" s="13">
        <v>0.60699999999999998</v>
      </c>
      <c r="C84" s="13">
        <v>2.27</v>
      </c>
      <c r="F84" t="s">
        <v>95</v>
      </c>
      <c r="G84" s="13">
        <v>1</v>
      </c>
      <c r="H84" s="13">
        <v>2.5</v>
      </c>
    </row>
    <row r="85" spans="1:8">
      <c r="A85" t="s">
        <v>96</v>
      </c>
      <c r="B85" s="13">
        <v>0.48799999999999999</v>
      </c>
      <c r="C85" s="13">
        <v>0.68</v>
      </c>
      <c r="F85" t="s">
        <v>96</v>
      </c>
      <c r="G85" s="13">
        <v>0.5</v>
      </c>
      <c r="H85" s="13">
        <v>1.25</v>
      </c>
    </row>
    <row r="86" spans="1:8">
      <c r="A86" t="s">
        <v>97</v>
      </c>
      <c r="B86" s="13">
        <v>0.5</v>
      </c>
      <c r="C86" s="13">
        <v>0.72</v>
      </c>
      <c r="F86" t="s">
        <v>97</v>
      </c>
      <c r="G86" s="13">
        <v>1</v>
      </c>
      <c r="H86" s="13">
        <v>1.25</v>
      </c>
    </row>
    <row r="87" spans="1:8">
      <c r="A87" t="s">
        <v>98</v>
      </c>
      <c r="B87" s="13">
        <v>0.60699999999999998</v>
      </c>
      <c r="C87" s="13">
        <v>0.76</v>
      </c>
      <c r="F87" t="s">
        <v>98</v>
      </c>
      <c r="G87" s="13">
        <v>1</v>
      </c>
      <c r="H87" s="13">
        <v>1.25</v>
      </c>
    </row>
    <row r="88" spans="1:8">
      <c r="A88" t="s">
        <v>99</v>
      </c>
      <c r="B88" s="13">
        <v>1.032</v>
      </c>
      <c r="C88" s="13">
        <v>1.1299999999999999</v>
      </c>
      <c r="F88" t="s">
        <v>99</v>
      </c>
      <c r="G88" s="13">
        <v>1.25</v>
      </c>
      <c r="H88" s="13">
        <v>1.25</v>
      </c>
    </row>
    <row r="89" spans="1:8">
      <c r="A89" t="s">
        <v>100</v>
      </c>
      <c r="B89" s="13">
        <v>0.505</v>
      </c>
      <c r="C89" s="13">
        <v>0.6</v>
      </c>
      <c r="F89" t="s">
        <v>100</v>
      </c>
      <c r="G89" s="13">
        <v>1</v>
      </c>
      <c r="H89" s="13">
        <v>1.25</v>
      </c>
    </row>
    <row r="90" spans="1:8">
      <c r="A90" t="s">
        <v>101</v>
      </c>
      <c r="B90" s="13">
        <v>0.94499999999999995</v>
      </c>
      <c r="C90" s="13">
        <v>1.1000000000000001</v>
      </c>
      <c r="F90" t="s">
        <v>101</v>
      </c>
      <c r="G90" s="13">
        <v>1</v>
      </c>
      <c r="H90" s="13">
        <v>1.25</v>
      </c>
    </row>
    <row r="91" spans="1:8">
      <c r="A91" t="s">
        <v>102</v>
      </c>
      <c r="B91" s="13">
        <v>0.50800000000000001</v>
      </c>
      <c r="C91" s="13">
        <v>0.59</v>
      </c>
      <c r="F91" t="s">
        <v>102</v>
      </c>
      <c r="G91" s="13">
        <v>1</v>
      </c>
      <c r="H91" s="13">
        <v>1.25</v>
      </c>
    </row>
    <row r="92" spans="1:8">
      <c r="A92" t="s">
        <v>103</v>
      </c>
      <c r="B92" s="13">
        <v>0.60699999999999998</v>
      </c>
      <c r="C92" s="13">
        <v>0.8</v>
      </c>
      <c r="F92" t="s">
        <v>103</v>
      </c>
      <c r="G92" s="13">
        <v>1</v>
      </c>
      <c r="H92" s="13">
        <v>1.25</v>
      </c>
    </row>
    <row r="93" spans="1:8">
      <c r="A93" t="s">
        <v>104</v>
      </c>
      <c r="B93" s="13">
        <v>0.72099999999999997</v>
      </c>
      <c r="C93" s="13">
        <v>0.8</v>
      </c>
      <c r="F93" t="s">
        <v>104</v>
      </c>
      <c r="G93" s="13">
        <v>1.5</v>
      </c>
      <c r="H93" s="13">
        <v>1</v>
      </c>
    </row>
    <row r="94" spans="1:8">
      <c r="A94" t="s">
        <v>105</v>
      </c>
      <c r="B94" s="13">
        <v>0.5</v>
      </c>
      <c r="C94" s="13">
        <v>0.5</v>
      </c>
      <c r="F94" t="s">
        <v>105</v>
      </c>
      <c r="G94" s="13">
        <v>1</v>
      </c>
      <c r="H94" s="13">
        <v>1.25</v>
      </c>
    </row>
    <row r="95" spans="1:8">
      <c r="A95" t="s">
        <v>106</v>
      </c>
      <c r="B95" s="13">
        <v>0.5</v>
      </c>
      <c r="C95" s="13">
        <v>0.67</v>
      </c>
      <c r="F95" t="s">
        <v>106</v>
      </c>
      <c r="G95" s="13">
        <v>1</v>
      </c>
      <c r="H95" s="13">
        <v>1.25</v>
      </c>
    </row>
    <row r="96" spans="1:8">
      <c r="A96" t="s">
        <v>107</v>
      </c>
      <c r="B96" s="13">
        <v>0.55800000000000005</v>
      </c>
      <c r="C96" s="13">
        <v>0.6</v>
      </c>
      <c r="F96" t="s">
        <v>107</v>
      </c>
      <c r="G96" s="13">
        <v>1</v>
      </c>
      <c r="H96" s="13">
        <v>1</v>
      </c>
    </row>
    <row r="97" spans="1:8">
      <c r="A97" t="s">
        <v>108</v>
      </c>
      <c r="B97" s="13">
        <v>2.5720000000000005</v>
      </c>
      <c r="C97" s="13">
        <v>2.94</v>
      </c>
      <c r="F97" t="s">
        <v>108</v>
      </c>
      <c r="G97" s="13">
        <v>3</v>
      </c>
      <c r="H97" s="13">
        <v>3.75</v>
      </c>
    </row>
    <row r="98" spans="1:8">
      <c r="A98" t="s">
        <v>109</v>
      </c>
      <c r="B98" s="13">
        <v>0.5</v>
      </c>
      <c r="C98" s="13">
        <v>0.73</v>
      </c>
      <c r="F98" t="s">
        <v>109</v>
      </c>
      <c r="G98" s="13">
        <v>1</v>
      </c>
      <c r="H98" s="13">
        <v>1.25</v>
      </c>
    </row>
    <row r="99" spans="1:8">
      <c r="A99" t="s">
        <v>110</v>
      </c>
      <c r="B99" s="13">
        <v>0.72</v>
      </c>
      <c r="C99" s="13">
        <v>1</v>
      </c>
      <c r="F99" t="s">
        <v>110</v>
      </c>
      <c r="G99" s="13">
        <v>1</v>
      </c>
      <c r="H99" s="13">
        <v>1.25</v>
      </c>
    </row>
    <row r="100" spans="1:8">
      <c r="A100" t="s">
        <v>111</v>
      </c>
      <c r="B100" s="13">
        <v>0.56300000000000006</v>
      </c>
      <c r="C100" s="13">
        <v>0.61</v>
      </c>
      <c r="F100" t="s">
        <v>111</v>
      </c>
      <c r="G100" s="13">
        <v>1</v>
      </c>
      <c r="H100" s="13">
        <v>1.25</v>
      </c>
    </row>
    <row r="101" spans="1:8">
      <c r="A101" t="s">
        <v>112</v>
      </c>
      <c r="B101" s="13">
        <v>0.127</v>
      </c>
      <c r="C101" s="13">
        <v>0.15</v>
      </c>
      <c r="F101" t="s">
        <v>112</v>
      </c>
      <c r="G101" s="13">
        <v>0.5</v>
      </c>
      <c r="H101" s="13">
        <v>1.25</v>
      </c>
    </row>
    <row r="102" spans="1:8">
      <c r="A102" t="s">
        <v>113</v>
      </c>
      <c r="B102" s="13">
        <v>0.22</v>
      </c>
      <c r="C102" s="13">
        <v>0.2</v>
      </c>
      <c r="F102" t="s">
        <v>113</v>
      </c>
      <c r="G102" s="13">
        <v>0.5</v>
      </c>
      <c r="H102" s="13">
        <v>1.25</v>
      </c>
    </row>
    <row r="103" spans="1:8">
      <c r="A103" t="s">
        <v>114</v>
      </c>
      <c r="B103" s="13">
        <v>0.55399999999999994</v>
      </c>
      <c r="C103" s="13">
        <v>0.7</v>
      </c>
      <c r="F103" t="s">
        <v>114</v>
      </c>
      <c r="G103" s="13">
        <v>1</v>
      </c>
      <c r="H103" s="13">
        <v>1.25</v>
      </c>
    </row>
    <row r="104" spans="1:8">
      <c r="A104" t="s">
        <v>115</v>
      </c>
      <c r="B104" s="13">
        <v>0.91999999999999993</v>
      </c>
      <c r="C104" s="13">
        <v>0.99</v>
      </c>
      <c r="F104" t="s">
        <v>115</v>
      </c>
      <c r="G104" s="13">
        <v>1.25</v>
      </c>
      <c r="H104" s="13">
        <v>1.25</v>
      </c>
    </row>
    <row r="105" spans="1:8">
      <c r="A105" t="s">
        <v>116</v>
      </c>
      <c r="B105" s="13">
        <v>0.5</v>
      </c>
      <c r="C105" s="13">
        <v>0.5</v>
      </c>
      <c r="F105" t="s">
        <v>116</v>
      </c>
      <c r="G105" s="13">
        <v>1</v>
      </c>
      <c r="H105" s="13">
        <v>1.25</v>
      </c>
    </row>
    <row r="106" spans="1:8">
      <c r="A106" t="s">
        <v>117</v>
      </c>
      <c r="B106" s="13">
        <v>0.7</v>
      </c>
      <c r="C106" s="13">
        <v>0.7</v>
      </c>
      <c r="F106" t="s">
        <v>117</v>
      </c>
      <c r="G106" s="13">
        <v>1.25</v>
      </c>
      <c r="H106" s="13">
        <v>1.25</v>
      </c>
    </row>
    <row r="107" spans="1:8">
      <c r="A107" t="s">
        <v>118</v>
      </c>
      <c r="B107" s="13">
        <v>0.84099999999999997</v>
      </c>
      <c r="C107" s="13">
        <v>0.8</v>
      </c>
      <c r="F107" t="s">
        <v>118</v>
      </c>
      <c r="G107" s="13">
        <v>1.5</v>
      </c>
      <c r="H107" s="13">
        <v>1.5</v>
      </c>
    </row>
    <row r="108" spans="1:8">
      <c r="A108" t="s">
        <v>119</v>
      </c>
      <c r="B108" s="13">
        <v>0.27</v>
      </c>
      <c r="C108" s="13">
        <v>0.3</v>
      </c>
      <c r="F108" t="s">
        <v>119</v>
      </c>
      <c r="G108" s="13">
        <v>1.5</v>
      </c>
      <c r="H108" s="13">
        <v>0.5</v>
      </c>
    </row>
    <row r="109" spans="1:8">
      <c r="A109" t="s">
        <v>120</v>
      </c>
      <c r="B109" s="13">
        <v>0.51500000000000001</v>
      </c>
      <c r="C109" s="13">
        <v>0.5</v>
      </c>
      <c r="F109" t="s">
        <v>120</v>
      </c>
      <c r="G109" s="13">
        <v>1</v>
      </c>
      <c r="H109" s="13">
        <v>1.25</v>
      </c>
    </row>
    <row r="110" spans="1:8">
      <c r="A110" t="s">
        <v>121</v>
      </c>
      <c r="B110" s="13">
        <v>1.2</v>
      </c>
      <c r="C110" s="13">
        <v>1.2</v>
      </c>
      <c r="F110" t="s">
        <v>121</v>
      </c>
      <c r="G110" s="13">
        <v>1.25</v>
      </c>
      <c r="H110" s="13">
        <v>1.25</v>
      </c>
    </row>
    <row r="111" spans="1:8">
      <c r="A111" t="s">
        <v>122</v>
      </c>
      <c r="B111" s="13">
        <v>2.0979999999999999</v>
      </c>
      <c r="C111" s="13">
        <v>2.1</v>
      </c>
      <c r="F111" t="s">
        <v>122</v>
      </c>
      <c r="G111" s="13">
        <v>2.5</v>
      </c>
      <c r="H111" s="13">
        <v>2.5</v>
      </c>
    </row>
    <row r="112" spans="1:8">
      <c r="A112" t="s">
        <v>123</v>
      </c>
      <c r="B112" s="13">
        <v>0.17699999999999999</v>
      </c>
      <c r="C112" s="13">
        <v>0.2</v>
      </c>
      <c r="F112" t="s">
        <v>123</v>
      </c>
      <c r="G112" s="13">
        <v>0.5</v>
      </c>
      <c r="H112" s="13">
        <v>1.25</v>
      </c>
    </row>
    <row r="113" spans="1:8">
      <c r="A113" t="s">
        <v>124</v>
      </c>
      <c r="B113" s="13">
        <v>0.16500000000000001</v>
      </c>
      <c r="C113" s="13">
        <v>0.2</v>
      </c>
      <c r="F113" t="s">
        <v>124</v>
      </c>
      <c r="G113" s="13">
        <v>0.5</v>
      </c>
      <c r="H113" s="13">
        <v>1.25</v>
      </c>
    </row>
    <row r="114" spans="1:8">
      <c r="A114" t="s">
        <v>125</v>
      </c>
      <c r="B114" s="13">
        <v>0.24</v>
      </c>
      <c r="C114" s="13">
        <v>0.15</v>
      </c>
      <c r="F114" t="s">
        <v>125</v>
      </c>
      <c r="G114" s="13">
        <v>0.5</v>
      </c>
      <c r="H114" s="13">
        <v>1.25</v>
      </c>
    </row>
    <row r="115" spans="1:8">
      <c r="A115" t="s">
        <v>126</v>
      </c>
      <c r="B115" s="13">
        <v>0.755</v>
      </c>
      <c r="C115" s="13">
        <v>0.8</v>
      </c>
      <c r="F115" t="s">
        <v>126</v>
      </c>
      <c r="G115" s="13">
        <v>1</v>
      </c>
      <c r="H115" s="13">
        <v>1.25</v>
      </c>
    </row>
    <row r="116" spans="1:8">
      <c r="A116" t="s">
        <v>127</v>
      </c>
      <c r="B116" s="13">
        <v>0.24</v>
      </c>
      <c r="C116" s="13">
        <v>0.2</v>
      </c>
      <c r="F116" t="s">
        <v>127</v>
      </c>
      <c r="G116" s="13">
        <v>0.5</v>
      </c>
      <c r="H116" s="13">
        <v>1.25</v>
      </c>
    </row>
    <row r="117" spans="1:8">
      <c r="A117" t="s">
        <v>128</v>
      </c>
      <c r="B117" s="13">
        <v>0.47699999999999998</v>
      </c>
      <c r="C117" s="13">
        <v>0.5</v>
      </c>
      <c r="F117" t="s">
        <v>128</v>
      </c>
      <c r="G117" s="13">
        <v>0.5</v>
      </c>
      <c r="H117" s="13">
        <v>1.25</v>
      </c>
    </row>
    <row r="118" spans="1:8">
      <c r="A118" t="s">
        <v>129</v>
      </c>
      <c r="B118" s="13">
        <v>0.55800000000000005</v>
      </c>
      <c r="C118" s="13">
        <v>0.6</v>
      </c>
      <c r="F118" t="s">
        <v>129</v>
      </c>
      <c r="G118" s="13">
        <v>1</v>
      </c>
      <c r="H118" s="13">
        <v>1.25</v>
      </c>
    </row>
    <row r="119" spans="1:8">
      <c r="A119" t="s">
        <v>130</v>
      </c>
      <c r="B119" s="13">
        <v>1.3759999999999999</v>
      </c>
      <c r="C119" s="13">
        <v>1.1000000000000001</v>
      </c>
      <c r="F119" t="s">
        <v>130</v>
      </c>
      <c r="G119" s="13">
        <v>1.5</v>
      </c>
      <c r="H119" s="13">
        <v>1.25</v>
      </c>
    </row>
    <row r="120" spans="1:8">
      <c r="A120" t="s">
        <v>131</v>
      </c>
      <c r="B120" s="13">
        <v>6.5000000000000002E-2</v>
      </c>
      <c r="C120" s="13">
        <v>0.15</v>
      </c>
      <c r="F120" t="s">
        <v>131</v>
      </c>
      <c r="G120" s="13">
        <v>0.5</v>
      </c>
      <c r="H120" s="13">
        <v>1.25</v>
      </c>
    </row>
    <row r="121" spans="1:8">
      <c r="A121" t="s">
        <v>132</v>
      </c>
      <c r="B121" s="13">
        <v>0.63</v>
      </c>
      <c r="C121" s="13">
        <v>0.6</v>
      </c>
      <c r="F121" t="s">
        <v>132</v>
      </c>
      <c r="G121" s="13">
        <v>1.25</v>
      </c>
      <c r="H121" s="13">
        <v>1.25</v>
      </c>
    </row>
    <row r="122" spans="1:8">
      <c r="A122" t="s">
        <v>133</v>
      </c>
      <c r="B122" s="13">
        <v>1.357</v>
      </c>
      <c r="C122" s="13">
        <v>1.3</v>
      </c>
      <c r="F122" t="s">
        <v>133</v>
      </c>
      <c r="G122" s="13">
        <v>1.5</v>
      </c>
      <c r="H122" s="13">
        <v>1.5</v>
      </c>
    </row>
    <row r="123" spans="1:8">
      <c r="A123" t="s">
        <v>134</v>
      </c>
      <c r="B123" s="13">
        <v>0.67200000000000004</v>
      </c>
      <c r="C123" s="13">
        <v>0.7</v>
      </c>
      <c r="F123" t="s">
        <v>134</v>
      </c>
      <c r="G123" s="13">
        <v>1.25</v>
      </c>
      <c r="H123" s="13">
        <v>1.25</v>
      </c>
    </row>
    <row r="124" spans="1:8">
      <c r="A124" t="s">
        <v>135</v>
      </c>
      <c r="B124" s="13">
        <v>0.68899999999999995</v>
      </c>
      <c r="C124" s="13">
        <v>0.5</v>
      </c>
      <c r="F124" t="s">
        <v>135</v>
      </c>
      <c r="G124" s="13">
        <v>1.5</v>
      </c>
      <c r="H124" s="13">
        <v>1</v>
      </c>
    </row>
    <row r="125" spans="1:8">
      <c r="A125" t="s">
        <v>136</v>
      </c>
      <c r="B125" s="13">
        <v>0.74999999999999989</v>
      </c>
      <c r="C125" s="13">
        <v>0.5</v>
      </c>
      <c r="F125" t="s">
        <v>136</v>
      </c>
      <c r="G125" s="13">
        <v>1</v>
      </c>
      <c r="H125" s="13">
        <v>1.25</v>
      </c>
    </row>
    <row r="126" spans="1:8">
      <c r="A126" t="s">
        <v>137</v>
      </c>
      <c r="B126" s="13">
        <v>1.5569999999999999</v>
      </c>
      <c r="C126" s="13">
        <v>1.6</v>
      </c>
      <c r="F126" t="s">
        <v>137</v>
      </c>
      <c r="G126" s="13">
        <v>2.5</v>
      </c>
      <c r="H126" s="13">
        <v>2.5</v>
      </c>
    </row>
    <row r="127" spans="1:8">
      <c r="A127" t="s">
        <v>138</v>
      </c>
      <c r="B127" s="13">
        <v>1.6759999999999999</v>
      </c>
      <c r="C127" s="13">
        <v>1.6</v>
      </c>
      <c r="F127" t="s">
        <v>138</v>
      </c>
      <c r="G127" s="13">
        <v>3</v>
      </c>
      <c r="H127" s="13">
        <v>2</v>
      </c>
    </row>
    <row r="128" spans="1:8">
      <c r="A128" t="s">
        <v>139</v>
      </c>
      <c r="B128" s="13"/>
      <c r="C128" s="13"/>
      <c r="F128" t="s">
        <v>16</v>
      </c>
      <c r="G128">
        <v>148</v>
      </c>
      <c r="H128">
        <v>188.75</v>
      </c>
    </row>
    <row r="129" spans="1:3">
      <c r="A129" t="s">
        <v>16</v>
      </c>
      <c r="B129" s="13">
        <v>87.975999999999999</v>
      </c>
      <c r="C129" s="13">
        <v>118.54999999999998</v>
      </c>
    </row>
  </sheetData>
  <conditionalFormatting pivot="1" sqref="C4:C127">
    <cfRule type="cellIs" dxfId="1" priority="2" operator="notEqual">
      <formula>$B4</formula>
    </cfRule>
  </conditionalFormatting>
  <conditionalFormatting pivot="1" sqref="H4:H127">
    <cfRule type="cellIs" dxfId="0" priority="1" operator="notEqual">
      <formula>$G4</formula>
    </cfRule>
  </conditionalFormatting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workbookViewId="0">
      <selection activeCell="M8" sqref="M8"/>
    </sheetView>
  </sheetViews>
  <sheetFormatPr defaultRowHeight="15"/>
  <cols>
    <col min="2" max="2" width="17.42578125" bestFit="1" customWidth="1"/>
  </cols>
  <sheetData>
    <row r="2" spans="2:4">
      <c r="B2" s="8" t="s">
        <v>140</v>
      </c>
      <c r="C2" s="8" t="s">
        <v>141</v>
      </c>
      <c r="D2" s="8" t="s">
        <v>142</v>
      </c>
    </row>
    <row r="3" spans="2:4">
      <c r="B3" s="9" t="s">
        <v>143</v>
      </c>
      <c r="C3" s="9">
        <f>COUNTIF('Raw-Data'!$AD$2:$AD$125,"=0")</f>
        <v>47</v>
      </c>
      <c r="D3" s="9">
        <f>SUMIFS('Raw-Data'!$AC$2:$AC$125,'Raw-Data'!$AD$2:$AD$125,"=0")</f>
        <v>5054.5999999999967</v>
      </c>
    </row>
    <row r="4" spans="2:4">
      <c r="B4" s="9" t="s">
        <v>144</v>
      </c>
      <c r="C4" s="9">
        <f>COUNTIF('Raw-Data'!$AD$2:$AD$125,"&lt;0")</f>
        <v>44</v>
      </c>
      <c r="D4" s="9">
        <f>SUMIF('Raw-Data'!$AD$2:$AD$125,"&gt;0",'Raw-Data'!$AD$2:$AD$125)</f>
        <v>1140.5000000000005</v>
      </c>
    </row>
    <row r="5" spans="2:4">
      <c r="B5" s="9" t="s">
        <v>145</v>
      </c>
      <c r="C5" s="9">
        <f>COUNTIF('Raw-Data'!$AD$2:$AD$125,"&gt;0")</f>
        <v>33</v>
      </c>
      <c r="D5" s="9">
        <f>SUMIF('Raw-Data'!$AD$2:$AD$125,"&lt;0",'Raw-Data'!$AD$2:$AD$125)</f>
        <v>-826.09999999999945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4F0D-AA5C-4EAB-A775-9724AF3B7AD6}">
  <dimension ref="A1:AD401"/>
  <sheetViews>
    <sheetView workbookViewId="0">
      <selection activeCell="B35" sqref="B35"/>
    </sheetView>
  </sheetViews>
  <sheetFormatPr defaultRowHeight="15"/>
  <cols>
    <col min="1" max="1" width="15.42578125" bestFit="1" customWidth="1"/>
    <col min="2" max="2" width="15.5703125" bestFit="1" customWidth="1"/>
    <col min="3" max="3" width="12" hidden="1" customWidth="1"/>
    <col min="4" max="4" width="15.42578125" style="2" hidden="1" customWidth="1"/>
    <col min="5" max="5" width="12.140625" hidden="1" customWidth="1"/>
    <col min="6" max="6" width="15.42578125" style="2" hidden="1" customWidth="1"/>
    <col min="7" max="7" width="12.5703125" hidden="1" customWidth="1"/>
    <col min="8" max="8" width="18" hidden="1" customWidth="1"/>
    <col min="9" max="9" width="24.28515625" hidden="1" customWidth="1"/>
    <col min="10" max="10" width="28.140625" hidden="1" customWidth="1"/>
    <col min="11" max="11" width="24.42578125" bestFit="1" customWidth="1"/>
    <col min="12" max="12" width="19.42578125" style="2" bestFit="1" customWidth="1"/>
    <col min="13" max="13" width="23.42578125" style="2" bestFit="1" customWidth="1"/>
    <col min="14" max="14" width="22.140625" hidden="1" customWidth="1"/>
    <col min="15" max="15" width="38.7109375" bestFit="1" customWidth="1"/>
    <col min="16" max="16" width="42.5703125" bestFit="1" customWidth="1"/>
    <col min="17" max="17" width="20.85546875" bestFit="1" customWidth="1"/>
    <col min="18" max="18" width="17.5703125" style="2" hidden="1" customWidth="1"/>
    <col min="19" max="19" width="42.140625" bestFit="1" customWidth="1"/>
    <col min="20" max="20" width="17.5703125" hidden="1" customWidth="1"/>
    <col min="21" max="21" width="17" hidden="1" customWidth="1"/>
    <col min="22" max="22" width="20.85546875" hidden="1" customWidth="1"/>
    <col min="23" max="23" width="18.85546875" hidden="1" customWidth="1"/>
    <col min="24" max="24" width="13.85546875" bestFit="1" customWidth="1"/>
    <col min="25" max="25" width="24" bestFit="1" customWidth="1"/>
    <col min="26" max="27" width="42.85546875" hidden="1" customWidth="1"/>
    <col min="28" max="28" width="28" bestFit="1" customWidth="1"/>
    <col min="29" max="29" width="37.140625" bestFit="1" customWidth="1"/>
    <col min="30" max="30" width="57.5703125" bestFit="1" customWidth="1"/>
  </cols>
  <sheetData>
    <row r="1" spans="1:30">
      <c r="A1" s="1" t="s">
        <v>146</v>
      </c>
      <c r="B1" s="1" t="s">
        <v>0</v>
      </c>
      <c r="C1" s="4" t="s">
        <v>147</v>
      </c>
      <c r="D1" s="5" t="s">
        <v>148</v>
      </c>
      <c r="E1" s="4" t="s">
        <v>149</v>
      </c>
      <c r="F1" s="5" t="s">
        <v>150</v>
      </c>
      <c r="G1" s="4" t="s">
        <v>151</v>
      </c>
      <c r="H1" s="6" t="s">
        <v>152</v>
      </c>
      <c r="I1" t="s">
        <v>153</v>
      </c>
      <c r="J1" t="s">
        <v>154</v>
      </c>
      <c r="K1" s="1" t="s">
        <v>155</v>
      </c>
      <c r="L1" s="7" t="s">
        <v>156</v>
      </c>
      <c r="M1" s="1" t="s">
        <v>157</v>
      </c>
      <c r="N1" t="s">
        <v>158</v>
      </c>
      <c r="O1" s="1" t="s">
        <v>159</v>
      </c>
      <c r="P1" s="1" t="s">
        <v>160</v>
      </c>
      <c r="Q1" s="1" t="s">
        <v>7</v>
      </c>
      <c r="R1" s="7" t="s">
        <v>161</v>
      </c>
      <c r="S1" s="1" t="s">
        <v>162</v>
      </c>
      <c r="T1" s="7" t="s">
        <v>163</v>
      </c>
      <c r="U1" t="s">
        <v>5</v>
      </c>
      <c r="V1" t="s">
        <v>164</v>
      </c>
      <c r="W1" t="s">
        <v>165</v>
      </c>
      <c r="X1" s="7" t="s">
        <v>166</v>
      </c>
      <c r="Y1" s="7" t="s">
        <v>167</v>
      </c>
      <c r="Z1" t="s">
        <v>168</v>
      </c>
      <c r="AA1" t="s">
        <v>169</v>
      </c>
      <c r="AB1" s="1" t="s">
        <v>170</v>
      </c>
      <c r="AC1" s="1" t="s">
        <v>171</v>
      </c>
      <c r="AD1" s="1" t="s">
        <v>172</v>
      </c>
    </row>
    <row r="2" spans="1:30">
      <c r="A2">
        <v>2001806232</v>
      </c>
      <c r="B2" t="s">
        <v>18</v>
      </c>
      <c r="C2">
        <v>2001827036</v>
      </c>
      <c r="D2" s="2">
        <v>8904223818706</v>
      </c>
      <c r="E2">
        <v>1</v>
      </c>
      <c r="F2" s="2">
        <v>8904223815682</v>
      </c>
      <c r="G2">
        <v>210</v>
      </c>
      <c r="H2">
        <f>_xlfn.XLOOKUP(D2,$F$1:$F$67,$G$1:$G$67,0,0,)</f>
        <v>127</v>
      </c>
      <c r="I2">
        <f>E2*(H2/1000)</f>
        <v>0.127</v>
      </c>
      <c r="J2" s="3">
        <f>SUMIF($C$2:$C$401,A2,$I$2:$I$401)</f>
        <v>1.302</v>
      </c>
      <c r="K2" s="3">
        <v>1.302</v>
      </c>
      <c r="L2" s="2">
        <v>507101</v>
      </c>
      <c r="M2" s="3" cm="1">
        <f t="array" ref="M2">_xlfn.IFS(R2&gt;K2,R2,(R2*2)&gt;K2,(R2*2),(R2*3)&gt;K2,(R2*3),(R2*4)&gt;K2,(R2*4),(R2*5)&gt;K2,(R2*5),(R2*6)&gt;K2,(R2*6))</f>
        <v>2.5</v>
      </c>
      <c r="N2">
        <f t="shared" ref="N2:N33" si="0">MATCH(S2,Q2,0)</f>
        <v>1</v>
      </c>
      <c r="O2" s="3">
        <v>1.3</v>
      </c>
      <c r="P2" s="3" cm="1">
        <f t="array" ref="P2">_xlfn.IFS(T2&gt;O2,T2,(T2*2)&gt;O2,(T2*2),(T2*3)&gt;O2,(T2*3),(T2*4)&gt;O2,(T2*4),(T2*5)&gt;O2,(T2*5),(T2*6)&gt;O2,(T2*6))</f>
        <v>2.5</v>
      </c>
      <c r="Q2" t="s">
        <v>14</v>
      </c>
      <c r="R2" s="3">
        <f>_xlfn.XLOOKUP('Raw-Data'!Q2,'Zone-Charges'!$A$1:$A$6,'Zone-Charges'!$B$1:$B$6,0,0,)</f>
        <v>1.25</v>
      </c>
      <c r="S2" t="s">
        <v>14</v>
      </c>
      <c r="T2" s="3">
        <f>_xlfn.XLOOKUP(S2,'Zone-Charges'!$A$1:$A$6,'Zone-Charges'!$B$1:$B$6,0,0,)</f>
        <v>1.25</v>
      </c>
      <c r="U2" t="s">
        <v>10</v>
      </c>
      <c r="V2">
        <v>233</v>
      </c>
      <c r="W2" cm="1">
        <f t="array" ref="W2">_xlfn.IFS(U2="Prepaid",0,U2="COD",IF(V2*E2&lt;=300,15,(V2*E2)*5/100))</f>
        <v>15</v>
      </c>
      <c r="X2">
        <f>SUMIF($C$2:$C$401,$A2,$W$2:$W$401)</f>
        <v>548.5</v>
      </c>
      <c r="Y2" t="s">
        <v>173</v>
      </c>
      <c r="Z2">
        <f>('Raw-Data'!M2-'Raw-Data'!R2)/'Raw-Data'!R2</f>
        <v>1</v>
      </c>
      <c r="AA2">
        <f>('Raw-Data'!P2-'Raw-Data'!T2)/'Raw-Data'!T2</f>
        <v>1</v>
      </c>
      <c r="AB2">
        <f>IF($Y2="Forward charges",SUM(_xlfn.XLOOKUP($Q2,'Zone-Charges'!$A$1:$A$6,'Zone-Charges'!$C$1:$C$6,0,0),PRODUCT($Z2,_xlfn.XLOOKUP($Q2,'Zone-Charges'!$A$1:$A$6,'Zone-Charges'!$D$1:$D$6,0,0))),SUM(_xlfn.XLOOKUP($Q2,'Zone-Charges'!$A$1:$A$6,'Zone-Charges'!$C$1:$C$6,0,0),PRODUCT($Z2,_xlfn.XLOOKUP($Q2,'Zone-Charges'!$A$1:$A$6,'Zone-Charges'!$D$1:$D$6,0,0)),_xlfn.XLOOKUP($Q2,'Zone-Charges'!$A$1:$A$6,'Zone-Charges'!$E$1:$E$6,0,0),PRODUCT($Z2,_xlfn.XLOOKUP($Q2,'Zone-Charges'!$A$1:$A$6,'Zone-Charges'!$F$1:$F$6,0,0)),$X2))</f>
        <v>90.199999999999989</v>
      </c>
      <c r="AC2">
        <f>IF($Y2="Forward charges",SUM(_xlfn.XLOOKUP($S2,'Zone-Charges'!$A$1:$A$6,'Zone-Charges'!$C$1:$C$6,0,0),PRODUCT($AA2,_xlfn.XLOOKUP($S2,'Zone-Charges'!$A$1:$A$6,'Zone-Charges'!$D$1:$D$6,0,0))),SUM(_xlfn.XLOOKUP($S2,'Zone-Charges'!$A$1:$A$6,'Zone-Charges'!$C$1:$C$6,0,0),PRODUCT($AA2,_xlfn.XLOOKUP($S2,'Zone-Charges'!$A$1:$A$6,'Zone-Charges'!$D$1:$D$6,0,0)),_xlfn.XLOOKUP($S2,'Zone-Charges'!$A$1:$A$6,'Zone-Charges'!$E$1:$E$6,0,0),PRODUCT($AA2,_xlfn.XLOOKUP($S2,'Zone-Charges'!$A$1:$A$6,'Zone-Charges'!$F$1:$F$6,0,0)),$X2))</f>
        <v>90.199999999999989</v>
      </c>
      <c r="AD2" s="3">
        <f>$AC2-$AB2</f>
        <v>0</v>
      </c>
    </row>
    <row r="3" spans="1:30">
      <c r="A3">
        <v>2001806273</v>
      </c>
      <c r="B3" t="s">
        <v>21</v>
      </c>
      <c r="C3">
        <v>2001827036</v>
      </c>
      <c r="D3" s="2">
        <v>8904223819093</v>
      </c>
      <c r="E3">
        <v>1</v>
      </c>
      <c r="F3" s="2">
        <v>8904223815859</v>
      </c>
      <c r="G3">
        <v>165</v>
      </c>
      <c r="H3">
        <f t="shared" ref="H3:H66" si="1">_xlfn.XLOOKUP(D3,$F$1:$F$67,$G$1:$G$67,0,0,)</f>
        <v>150</v>
      </c>
      <c r="I3">
        <f t="shared" ref="I3:I66" si="2">E3*(H3/1000)</f>
        <v>0.15</v>
      </c>
      <c r="J3" s="3">
        <f t="shared" ref="J3:J66" si="3">SUMIF($C$2:$C$401,A3,$I$2:$I$401)</f>
        <v>0.61499999999999999</v>
      </c>
      <c r="K3" s="3">
        <v>0.61499999999999999</v>
      </c>
      <c r="L3" s="2">
        <v>486886</v>
      </c>
      <c r="M3" s="3" cm="1">
        <f t="array" ref="M3">_xlfn.IFS(R3&gt;K3,R3,(R3*2)&gt;K3,(R3*2),(R3*3)&gt;K3,(R3*3),(R3*4)&gt;K3,(R3*4),(R3*5)&gt;K3,(R3*5),(R3*6)&gt;K3,(R3*6))</f>
        <v>1.25</v>
      </c>
      <c r="N3">
        <f t="shared" si="0"/>
        <v>1</v>
      </c>
      <c r="O3" s="3">
        <v>1</v>
      </c>
      <c r="P3" s="3" cm="1">
        <f t="array" ref="P3">_xlfn.IFS(T3&gt;O3,T3,(T3*2)&gt;O3,(T3*2),(T3*3)&gt;O3,(T3*3),(T3*4)&gt;O3,(T3*4),(T3*5)&gt;O3,(T3*5),(T3*6)&gt;O3,(T3*6))</f>
        <v>1.25</v>
      </c>
      <c r="Q3" t="s">
        <v>14</v>
      </c>
      <c r="R3" s="3">
        <f>_xlfn.XLOOKUP('Raw-Data'!Q3,'Zone-Charges'!$A$1:$A$6,'Zone-Charges'!$B$1:$B$6,0,0,)</f>
        <v>1.25</v>
      </c>
      <c r="S3" t="s">
        <v>14</v>
      </c>
      <c r="T3" s="3">
        <f>_xlfn.XLOOKUP(S3,'Zone-Charges'!$A$1:$A$6,'Zone-Charges'!$B$1:$B$6,0,0,)</f>
        <v>1.25</v>
      </c>
      <c r="U3" t="s">
        <v>10</v>
      </c>
      <c r="V3">
        <v>233</v>
      </c>
      <c r="W3" cm="1">
        <f t="array" ref="W3">_xlfn.IFS(U3="Prepaid",0,U3="COD",IF(V3*E3&lt;=300,15,(V3*E3)*5/100))</f>
        <v>15</v>
      </c>
      <c r="X3">
        <f t="shared" ref="X3:X66" si="4">SUMIF($C$2:$C$401,$A3,$W$2:$W$401)</f>
        <v>88.25</v>
      </c>
      <c r="Y3" t="s">
        <v>173</v>
      </c>
      <c r="Z3">
        <f>('Raw-Data'!M3-'Raw-Data'!R3)/'Raw-Data'!R3</f>
        <v>0</v>
      </c>
      <c r="AA3">
        <f>('Raw-Data'!P3-'Raw-Data'!T3)/'Raw-Data'!T3</f>
        <v>0</v>
      </c>
      <c r="AB3">
        <f>IF($Y3="Forward charges",SUM(_xlfn.XLOOKUP($Q3,'Zone-Charges'!$A$1:$A$6,'Zone-Charges'!$C$1:$C$6,0,0),PRODUCT($Z3,_xlfn.XLOOKUP($Q3,'Zone-Charges'!$A$1:$A$6,'Zone-Charges'!$D$1:$D$6,0,0))),SUM(_xlfn.XLOOKUP($Q3,'Zone-Charges'!$A$1:$A$6,'Zone-Charges'!$C$1:$C$6,0,0),PRODUCT($Z3,_xlfn.XLOOKUP($Q3,'Zone-Charges'!$A$1:$A$6,'Zone-Charges'!$D$1:$D$6,0,0)),_xlfn.XLOOKUP($Q3,'Zone-Charges'!$A$1:$A$6,'Zone-Charges'!$E$1:$E$6,0,0),PRODUCT($Z3,_xlfn.XLOOKUP($Q3,'Zone-Charges'!$A$1:$A$6,'Zone-Charges'!$F$1:$F$6,0,0)),$X3))</f>
        <v>45.4</v>
      </c>
      <c r="AC3">
        <f>IF($Y3="Forward charges",SUM(_xlfn.XLOOKUP($S3,'Zone-Charges'!$A$1:$A$6,'Zone-Charges'!$C$1:$C$6,0,0),PRODUCT($AA3,_xlfn.XLOOKUP($S3,'Zone-Charges'!$A$1:$A$6,'Zone-Charges'!$D$1:$D$6,0,0))),SUM(_xlfn.XLOOKUP($S3,'Zone-Charges'!$A$1:$A$6,'Zone-Charges'!$C$1:$C$6,0,0),PRODUCT($AA3,_xlfn.XLOOKUP($S3,'Zone-Charges'!$A$1:$A$6,'Zone-Charges'!$D$1:$D$6,0,0)),_xlfn.XLOOKUP($S3,'Zone-Charges'!$A$1:$A$6,'Zone-Charges'!$E$1:$E$6,0,0),PRODUCT($AA3,_xlfn.XLOOKUP($S3,'Zone-Charges'!$A$1:$A$6,'Zone-Charges'!$F$1:$F$6,0,0)),$X3))</f>
        <v>45.4</v>
      </c>
      <c r="AD3" s="3">
        <f t="shared" ref="AD3:AD66" si="5">$AC3-$AB3</f>
        <v>0</v>
      </c>
    </row>
    <row r="4" spans="1:30">
      <c r="A4">
        <v>2001806408</v>
      </c>
      <c r="B4" t="s">
        <v>24</v>
      </c>
      <c r="C4">
        <v>2001827036</v>
      </c>
      <c r="D4" s="2">
        <v>8904223819109</v>
      </c>
      <c r="E4">
        <v>1</v>
      </c>
      <c r="F4" s="2">
        <v>8904223815866</v>
      </c>
      <c r="G4">
        <v>113</v>
      </c>
      <c r="H4">
        <f t="shared" si="1"/>
        <v>100</v>
      </c>
      <c r="I4">
        <f t="shared" si="2"/>
        <v>0.1</v>
      </c>
      <c r="J4" s="3">
        <f t="shared" si="3"/>
        <v>2.2650000000000001</v>
      </c>
      <c r="K4" s="3">
        <v>2.2650000000000001</v>
      </c>
      <c r="L4" s="2">
        <v>532484</v>
      </c>
      <c r="M4" s="3" cm="1">
        <f t="array" ref="M4">_xlfn.IFS(R4&gt;K4,R4,(R4*2)&gt;K4,(R4*2),(R4*3)&gt;K4,(R4*3),(R4*4)&gt;K4,(R4*4),(R4*5)&gt;K4,(R4*5),(R4*6)&gt;K4,(R4*6))</f>
        <v>2.5</v>
      </c>
      <c r="N4">
        <f t="shared" si="0"/>
        <v>1</v>
      </c>
      <c r="O4" s="3">
        <v>2.5</v>
      </c>
      <c r="P4" s="3" cm="1">
        <f t="array" ref="P4">_xlfn.IFS(T4&gt;O4,T4,(T4*2)&gt;O4,(T4*2),(T4*3)&gt;O4,(T4*3),(T4*4)&gt;O4,(T4*4),(T4*5)&gt;O4,(T4*5),(T4*6)&gt;O4,(T4*6))</f>
        <v>3.75</v>
      </c>
      <c r="Q4" t="s">
        <v>14</v>
      </c>
      <c r="R4" s="3">
        <f>_xlfn.XLOOKUP('Raw-Data'!Q4,'Zone-Charges'!$A$1:$A$6,'Zone-Charges'!$B$1:$B$6,0,0,)</f>
        <v>1.25</v>
      </c>
      <c r="S4" t="s">
        <v>14</v>
      </c>
      <c r="T4" s="3">
        <f>_xlfn.XLOOKUP(S4,'Zone-Charges'!$A$1:$A$6,'Zone-Charges'!$B$1:$B$6,0,0,)</f>
        <v>1.25</v>
      </c>
      <c r="U4" t="s">
        <v>10</v>
      </c>
      <c r="V4">
        <v>233</v>
      </c>
      <c r="W4" cm="1">
        <f t="array" ref="W4">_xlfn.IFS(U4="Prepaid",0,U4="COD",IF(V4*E4&lt;=300,15,(V4*E4)*5/100))</f>
        <v>15</v>
      </c>
      <c r="X4">
        <f t="shared" si="4"/>
        <v>0</v>
      </c>
      <c r="Y4" t="s">
        <v>173</v>
      </c>
      <c r="Z4">
        <f>('Raw-Data'!M4-'Raw-Data'!R4)/'Raw-Data'!R4</f>
        <v>1</v>
      </c>
      <c r="AA4">
        <f>('Raw-Data'!P4-'Raw-Data'!T4)/'Raw-Data'!T4</f>
        <v>2</v>
      </c>
      <c r="AB4">
        <f>IF($Y4="Forward charges",SUM(_xlfn.XLOOKUP($Q4,'Zone-Charges'!$A$1:$A$6,'Zone-Charges'!$C$1:$C$6,0,0),PRODUCT($Z4,_xlfn.XLOOKUP($Q4,'Zone-Charges'!$A$1:$A$6,'Zone-Charges'!$D$1:$D$6,0,0))),SUM(_xlfn.XLOOKUP($Q4,'Zone-Charges'!$A$1:$A$6,'Zone-Charges'!$C$1:$C$6,0,0),PRODUCT($Z4,_xlfn.XLOOKUP($Q4,'Zone-Charges'!$A$1:$A$6,'Zone-Charges'!$D$1:$D$6,0,0)),_xlfn.XLOOKUP($Q4,'Zone-Charges'!$A$1:$A$6,'Zone-Charges'!$E$1:$E$6,0,0),PRODUCT($Z4,_xlfn.XLOOKUP($Q4,'Zone-Charges'!$A$1:$A$6,'Zone-Charges'!$F$1:$F$6,0,0)),$X4))</f>
        <v>90.199999999999989</v>
      </c>
      <c r="AC4">
        <f>IF($Y4="Forward charges",SUM(_xlfn.XLOOKUP($S4,'Zone-Charges'!$A$1:$A$6,'Zone-Charges'!$C$1:$C$6,0,0),PRODUCT($AA4,_xlfn.XLOOKUP($S4,'Zone-Charges'!$A$1:$A$6,'Zone-Charges'!$D$1:$D$6,0,0))),SUM(_xlfn.XLOOKUP($S4,'Zone-Charges'!$A$1:$A$6,'Zone-Charges'!$C$1:$C$6,0,0),PRODUCT($AA4,_xlfn.XLOOKUP($S4,'Zone-Charges'!$A$1:$A$6,'Zone-Charges'!$D$1:$D$6,0,0)),_xlfn.XLOOKUP($S4,'Zone-Charges'!$A$1:$A$6,'Zone-Charges'!$E$1:$E$6,0,0),PRODUCT($AA4,_xlfn.XLOOKUP($S4,'Zone-Charges'!$A$1:$A$6,'Zone-Charges'!$F$1:$F$6,0,0)),$X4))</f>
        <v>135</v>
      </c>
      <c r="AD4" s="3">
        <f t="shared" si="5"/>
        <v>44.800000000000011</v>
      </c>
    </row>
    <row r="5" spans="1:30">
      <c r="A5">
        <v>2001806458</v>
      </c>
      <c r="B5" t="s">
        <v>26</v>
      </c>
      <c r="C5">
        <v>2001827036</v>
      </c>
      <c r="D5" s="2">
        <v>8904223818430</v>
      </c>
      <c r="E5">
        <v>1</v>
      </c>
      <c r="F5" s="2">
        <v>8904223815873</v>
      </c>
      <c r="G5">
        <v>65</v>
      </c>
      <c r="H5">
        <f t="shared" si="1"/>
        <v>165</v>
      </c>
      <c r="I5">
        <f t="shared" si="2"/>
        <v>0.16500000000000001</v>
      </c>
      <c r="J5" s="3">
        <f t="shared" si="3"/>
        <v>0.7</v>
      </c>
      <c r="K5" s="3">
        <v>0.7</v>
      </c>
      <c r="L5" s="2">
        <v>143001</v>
      </c>
      <c r="M5" s="3" cm="1">
        <f t="array" ref="M5">_xlfn.IFS(R5&gt;K5,R5,(R5*2)&gt;K5,(R5*2),(R5*3)&gt;K5,(R5*3),(R5*4)&gt;K5,(R5*4),(R5*5)&gt;K5,(R5*5),(R5*6)&gt;K5,(R5*6))</f>
        <v>1</v>
      </c>
      <c r="N5">
        <f t="shared" si="0"/>
        <v>1</v>
      </c>
      <c r="O5" s="3">
        <v>1</v>
      </c>
      <c r="P5" s="3" cm="1">
        <f t="array" ref="P5">_xlfn.IFS(T5&gt;O5,T5,(T5*2)&gt;O5,(T5*2),(T5*3)&gt;O5,(T5*3),(T5*4)&gt;O5,(T5*4),(T5*5)&gt;O5,(T5*5),(T5*6)&gt;O5,(T5*6))</f>
        <v>1.5</v>
      </c>
      <c r="Q5" t="s">
        <v>11</v>
      </c>
      <c r="R5" s="3">
        <f>_xlfn.XLOOKUP('Raw-Data'!Q5,'Zone-Charges'!$A$1:$A$6,'Zone-Charges'!$B$1:$B$6,0,0,)</f>
        <v>0.5</v>
      </c>
      <c r="S5" t="s">
        <v>11</v>
      </c>
      <c r="T5" s="3">
        <f>_xlfn.XLOOKUP(S5,'Zone-Charges'!$A$1:$A$6,'Zone-Charges'!$B$1:$B$6,0,0,)</f>
        <v>0.5</v>
      </c>
      <c r="U5" t="s">
        <v>10</v>
      </c>
      <c r="V5">
        <v>470</v>
      </c>
      <c r="W5" cm="1">
        <f t="array" ref="W5">_xlfn.IFS(U5="Prepaid",0,U5="COD",IF(V5*E5&lt;=300,15,(V5*E5)*5/100))</f>
        <v>23.5</v>
      </c>
      <c r="X5">
        <f t="shared" si="4"/>
        <v>0</v>
      </c>
      <c r="Y5" t="s">
        <v>173</v>
      </c>
      <c r="Z5">
        <f>('Raw-Data'!M5-'Raw-Data'!R5)/'Raw-Data'!R5</f>
        <v>1</v>
      </c>
      <c r="AA5">
        <f>('Raw-Data'!P5-'Raw-Data'!T5)/'Raw-Data'!T5</f>
        <v>2</v>
      </c>
      <c r="AB5">
        <f>IF($Y5="Forward charges",SUM(_xlfn.XLOOKUP($Q5,'Zone-Charges'!$A$1:$A$6,'Zone-Charges'!$C$1:$C$6,0,0),PRODUCT($Z5,_xlfn.XLOOKUP($Q5,'Zone-Charges'!$A$1:$A$6,'Zone-Charges'!$D$1:$D$6,0,0))),SUM(_xlfn.XLOOKUP($Q5,'Zone-Charges'!$A$1:$A$6,'Zone-Charges'!$C$1:$C$6,0,0),PRODUCT($Z5,_xlfn.XLOOKUP($Q5,'Zone-Charges'!$A$1:$A$6,'Zone-Charges'!$D$1:$D$6,0,0)),_xlfn.XLOOKUP($Q5,'Zone-Charges'!$A$1:$A$6,'Zone-Charges'!$E$1:$E$6,0,0),PRODUCT($Z5,_xlfn.XLOOKUP($Q5,'Zone-Charges'!$A$1:$A$6,'Zone-Charges'!$F$1:$F$6,0,0)),$X5))</f>
        <v>61.3</v>
      </c>
      <c r="AC5">
        <f>IF($Y5="Forward charges",SUM(_xlfn.XLOOKUP($S5,'Zone-Charges'!$A$1:$A$6,'Zone-Charges'!$C$1:$C$6,0,0),PRODUCT($AA5,_xlfn.XLOOKUP($S5,'Zone-Charges'!$A$1:$A$6,'Zone-Charges'!$D$1:$D$6,0,0))),SUM(_xlfn.XLOOKUP($S5,'Zone-Charges'!$A$1:$A$6,'Zone-Charges'!$C$1:$C$6,0,0),PRODUCT($AA5,_xlfn.XLOOKUP($S5,'Zone-Charges'!$A$1:$A$6,'Zone-Charges'!$D$1:$D$6,0,0)),_xlfn.XLOOKUP($S5,'Zone-Charges'!$A$1:$A$6,'Zone-Charges'!$E$1:$E$6,0,0),PRODUCT($AA5,_xlfn.XLOOKUP($S5,'Zone-Charges'!$A$1:$A$6,'Zone-Charges'!$F$1:$F$6,0,0)),$X5))</f>
        <v>89.6</v>
      </c>
      <c r="AD5" s="3">
        <f t="shared" si="5"/>
        <v>28.299999999999997</v>
      </c>
    </row>
    <row r="6" spans="1:30">
      <c r="A6">
        <v>2001807012</v>
      </c>
      <c r="B6" t="s">
        <v>44</v>
      </c>
      <c r="C6">
        <v>2001827036</v>
      </c>
      <c r="D6" s="2">
        <v>8904223819277</v>
      </c>
      <c r="E6">
        <v>1</v>
      </c>
      <c r="F6" s="2">
        <v>8904223816214</v>
      </c>
      <c r="G6">
        <v>120</v>
      </c>
      <c r="H6">
        <f t="shared" si="1"/>
        <v>350</v>
      </c>
      <c r="I6">
        <f t="shared" si="2"/>
        <v>0.35</v>
      </c>
      <c r="J6" s="3">
        <f t="shared" si="3"/>
        <v>0.24</v>
      </c>
      <c r="K6" s="3">
        <v>0.24</v>
      </c>
      <c r="L6" s="2">
        <v>515591</v>
      </c>
      <c r="M6" s="3" cm="1">
        <f t="array" ref="M6">_xlfn.IFS(R6&gt;K6,R6,(R6*2)&gt;K6,(R6*2),(R6*3)&gt;K6,(R6*3),(R6*4)&gt;K6,(R6*4),(R6*5)&gt;K6,(R6*5),(R6*6)&gt;K6,(R6*6))</f>
        <v>1.25</v>
      </c>
      <c r="N6">
        <f t="shared" si="0"/>
        <v>1</v>
      </c>
      <c r="O6" s="3">
        <v>0.15</v>
      </c>
      <c r="P6" s="3" cm="1">
        <f t="array" ref="P6">_xlfn.IFS(T6&gt;O6,T6,(T6*2)&gt;O6,(T6*2),(T6*3)&gt;O6,(T6*3),(T6*4)&gt;O6,(T6*4),(T6*5)&gt;O6,(T6*5),(T6*6)&gt;O6,(T6*6))</f>
        <v>1.25</v>
      </c>
      <c r="Q6" t="s">
        <v>14</v>
      </c>
      <c r="R6" s="3">
        <f>_xlfn.XLOOKUP('Raw-Data'!Q6,'Zone-Charges'!$A$1:$A$6,'Zone-Charges'!$B$1:$B$6,0,0,)</f>
        <v>1.25</v>
      </c>
      <c r="S6" t="s">
        <v>14</v>
      </c>
      <c r="T6" s="3">
        <f>_xlfn.XLOOKUP(S6,'Zone-Charges'!$A$1:$A$6,'Zone-Charges'!$B$1:$B$6,0,0,)</f>
        <v>1.25</v>
      </c>
      <c r="U6" t="s">
        <v>10</v>
      </c>
      <c r="V6">
        <v>233</v>
      </c>
      <c r="W6" cm="1">
        <f t="array" ref="W6">_xlfn.IFS(U6="Prepaid",0,U6="COD",IF(V6*E6&lt;=300,15,(V6*E6)*5/100))</f>
        <v>15</v>
      </c>
      <c r="X6">
        <f t="shared" si="4"/>
        <v>0</v>
      </c>
      <c r="Y6" t="s">
        <v>173</v>
      </c>
      <c r="Z6">
        <f>('Raw-Data'!M6-'Raw-Data'!R6)/'Raw-Data'!R6</f>
        <v>0</v>
      </c>
      <c r="AA6">
        <f>('Raw-Data'!P6-'Raw-Data'!T6)/'Raw-Data'!T6</f>
        <v>0</v>
      </c>
      <c r="AB6">
        <f>IF($Y6="Forward charges",SUM(_xlfn.XLOOKUP($Q6,'Zone-Charges'!$A$1:$A$6,'Zone-Charges'!$C$1:$C$6,0,0),PRODUCT($Z6,_xlfn.XLOOKUP($Q6,'Zone-Charges'!$A$1:$A$6,'Zone-Charges'!$D$1:$D$6,0,0))),SUM(_xlfn.XLOOKUP($Q6,'Zone-Charges'!$A$1:$A$6,'Zone-Charges'!$C$1:$C$6,0,0),PRODUCT($Z6,_xlfn.XLOOKUP($Q6,'Zone-Charges'!$A$1:$A$6,'Zone-Charges'!$D$1:$D$6,0,0)),_xlfn.XLOOKUP($Q6,'Zone-Charges'!$A$1:$A$6,'Zone-Charges'!$E$1:$E$6,0,0),PRODUCT($Z6,_xlfn.XLOOKUP($Q6,'Zone-Charges'!$A$1:$A$6,'Zone-Charges'!$F$1:$F$6,0,0)),$X6))</f>
        <v>45.4</v>
      </c>
      <c r="AC6">
        <f>IF($Y6="Forward charges",SUM(_xlfn.XLOOKUP($S6,'Zone-Charges'!$A$1:$A$6,'Zone-Charges'!$C$1:$C$6,0,0),PRODUCT($AA6,_xlfn.XLOOKUP($S6,'Zone-Charges'!$A$1:$A$6,'Zone-Charges'!$D$1:$D$6,0,0))),SUM(_xlfn.XLOOKUP($S6,'Zone-Charges'!$A$1:$A$6,'Zone-Charges'!$C$1:$C$6,0,0),PRODUCT($AA6,_xlfn.XLOOKUP($S6,'Zone-Charges'!$A$1:$A$6,'Zone-Charges'!$D$1:$D$6,0,0)),_xlfn.XLOOKUP($S6,'Zone-Charges'!$A$1:$A$6,'Zone-Charges'!$E$1:$E$6,0,0),PRODUCT($AA6,_xlfn.XLOOKUP($S6,'Zone-Charges'!$A$1:$A$6,'Zone-Charges'!$F$1:$F$6,0,0)),$X6))</f>
        <v>45.4</v>
      </c>
      <c r="AD6" s="3">
        <f t="shared" si="5"/>
        <v>0</v>
      </c>
    </row>
    <row r="7" spans="1:30">
      <c r="A7">
        <v>2001806686</v>
      </c>
      <c r="B7" t="s">
        <v>45</v>
      </c>
      <c r="C7">
        <v>2001827036</v>
      </c>
      <c r="D7" s="2" t="s">
        <v>174</v>
      </c>
      <c r="E7">
        <v>1</v>
      </c>
      <c r="F7" s="2">
        <v>8904223816665</v>
      </c>
      <c r="G7">
        <v>102</v>
      </c>
      <c r="H7">
        <f t="shared" si="1"/>
        <v>500</v>
      </c>
      <c r="I7">
        <f t="shared" si="2"/>
        <v>0.5</v>
      </c>
      <c r="J7" s="3">
        <f t="shared" si="3"/>
        <v>0.24</v>
      </c>
      <c r="K7" s="3">
        <v>0.24</v>
      </c>
      <c r="L7" s="2">
        <v>326502</v>
      </c>
      <c r="M7" s="3" cm="1">
        <f t="array" ref="M7">_xlfn.IFS(R7&gt;K7,R7,(R7*2)&gt;K7,(R7*2),(R7*3)&gt;K7,(R7*3),(R7*4)&gt;K7,(R7*4),(R7*5)&gt;K7,(R7*5),(R7*6)&gt;K7,(R7*6))</f>
        <v>1.25</v>
      </c>
      <c r="N7">
        <f t="shared" si="0"/>
        <v>1</v>
      </c>
      <c r="O7" s="3">
        <v>0.15</v>
      </c>
      <c r="P7" s="3" cm="1">
        <f t="array" ref="P7">_xlfn.IFS(T7&gt;O7,T7,(T7*2)&gt;O7,(T7*2),(T7*3)&gt;O7,(T7*3),(T7*4)&gt;O7,(T7*4),(T7*5)&gt;O7,(T7*5),(T7*6)&gt;O7,(T7*6))</f>
        <v>1.25</v>
      </c>
      <c r="Q7" t="s">
        <v>14</v>
      </c>
      <c r="R7" s="3">
        <f>_xlfn.XLOOKUP('Raw-Data'!Q7,'Zone-Charges'!$A$1:$A$6,'Zone-Charges'!$B$1:$B$6,0,0,)</f>
        <v>1.25</v>
      </c>
      <c r="S7" t="s">
        <v>14</v>
      </c>
      <c r="T7" s="3">
        <f>_xlfn.XLOOKUP(S7,'Zone-Charges'!$A$1:$A$6,'Zone-Charges'!$B$1:$B$6,0,0,)</f>
        <v>1.25</v>
      </c>
      <c r="U7" t="s">
        <v>10</v>
      </c>
      <c r="V7">
        <v>659</v>
      </c>
      <c r="W7" cm="1">
        <f t="array" ref="W7">_xlfn.IFS(U7="Prepaid",0,U7="COD",IF(V7*E7&lt;=300,15,(V7*E7)*5/100))</f>
        <v>32.950000000000003</v>
      </c>
      <c r="X7">
        <f t="shared" si="4"/>
        <v>30.15</v>
      </c>
      <c r="Y7" t="s">
        <v>173</v>
      </c>
      <c r="Z7">
        <f>('Raw-Data'!M7-'Raw-Data'!R7)/'Raw-Data'!R7</f>
        <v>0</v>
      </c>
      <c r="AA7">
        <f>('Raw-Data'!P7-'Raw-Data'!T7)/'Raw-Data'!T7</f>
        <v>0</v>
      </c>
      <c r="AB7">
        <f>IF($Y7="Forward charges",SUM(_xlfn.XLOOKUP($Q7,'Zone-Charges'!$A$1:$A$6,'Zone-Charges'!$C$1:$C$6,0,0),PRODUCT($Z7,_xlfn.XLOOKUP($Q7,'Zone-Charges'!$A$1:$A$6,'Zone-Charges'!$D$1:$D$6,0,0))),SUM(_xlfn.XLOOKUP($Q7,'Zone-Charges'!$A$1:$A$6,'Zone-Charges'!$C$1:$C$6,0,0),PRODUCT($Z7,_xlfn.XLOOKUP($Q7,'Zone-Charges'!$A$1:$A$6,'Zone-Charges'!$D$1:$D$6,0,0)),_xlfn.XLOOKUP($Q7,'Zone-Charges'!$A$1:$A$6,'Zone-Charges'!$E$1:$E$6,0,0),PRODUCT($Z7,_xlfn.XLOOKUP($Q7,'Zone-Charges'!$A$1:$A$6,'Zone-Charges'!$F$1:$F$6,0,0)),$X7))</f>
        <v>45.4</v>
      </c>
      <c r="AC7">
        <f>IF($Y7="Forward charges",SUM(_xlfn.XLOOKUP($S7,'Zone-Charges'!$A$1:$A$6,'Zone-Charges'!$C$1:$C$6,0,0),PRODUCT($AA7,_xlfn.XLOOKUP($S7,'Zone-Charges'!$A$1:$A$6,'Zone-Charges'!$D$1:$D$6,0,0))),SUM(_xlfn.XLOOKUP($S7,'Zone-Charges'!$A$1:$A$6,'Zone-Charges'!$C$1:$C$6,0,0),PRODUCT($AA7,_xlfn.XLOOKUP($S7,'Zone-Charges'!$A$1:$A$6,'Zone-Charges'!$D$1:$D$6,0,0)),_xlfn.XLOOKUP($S7,'Zone-Charges'!$A$1:$A$6,'Zone-Charges'!$E$1:$E$6,0,0),PRODUCT($AA7,_xlfn.XLOOKUP($S7,'Zone-Charges'!$A$1:$A$6,'Zone-Charges'!$F$1:$F$6,0,0)),$X7))</f>
        <v>45.4</v>
      </c>
      <c r="AD7" s="3">
        <f t="shared" si="5"/>
        <v>0</v>
      </c>
    </row>
    <row r="8" spans="1:30">
      <c r="A8">
        <v>2001806885</v>
      </c>
      <c r="B8" t="s">
        <v>46</v>
      </c>
      <c r="C8">
        <v>2001827036</v>
      </c>
      <c r="D8" s="2">
        <v>8904223818638</v>
      </c>
      <c r="E8">
        <v>2</v>
      </c>
      <c r="F8" s="2">
        <v>8904223817273</v>
      </c>
      <c r="G8">
        <v>65</v>
      </c>
      <c r="H8">
        <f t="shared" si="1"/>
        <v>137</v>
      </c>
      <c r="I8">
        <f t="shared" si="2"/>
        <v>0.27400000000000002</v>
      </c>
      <c r="J8" s="3">
        <f t="shared" si="3"/>
        <v>0.84</v>
      </c>
      <c r="K8" s="3">
        <v>0.84</v>
      </c>
      <c r="L8" s="2">
        <v>208019</v>
      </c>
      <c r="M8" s="3" cm="1">
        <f t="array" ref="M8">_xlfn.IFS(R8&gt;K8,R8,(R8*2)&gt;K8,(R8*2),(R8*3)&gt;K8,(R8*3),(R8*4)&gt;K8,(R8*4),(R8*5)&gt;K8,(R8*5),(R8*6)&gt;K8,(R8*6))</f>
        <v>1</v>
      </c>
      <c r="N8">
        <f t="shared" si="0"/>
        <v>1</v>
      </c>
      <c r="O8" s="3">
        <v>1</v>
      </c>
      <c r="P8" s="3" cm="1">
        <f t="array" ref="P8">_xlfn.IFS(T8&gt;O8,T8,(T8*2)&gt;O8,(T8*2),(T8*3)&gt;O8,(T8*3),(T8*4)&gt;O8,(T8*4),(T8*5)&gt;O8,(T8*5),(T8*6)&gt;O8,(T8*6))</f>
        <v>1.5</v>
      </c>
      <c r="Q8" t="s">
        <v>11</v>
      </c>
      <c r="R8" s="3">
        <f>_xlfn.XLOOKUP('Raw-Data'!Q8,'Zone-Charges'!$A$1:$A$6,'Zone-Charges'!$B$1:$B$6,0,0,)</f>
        <v>0.5</v>
      </c>
      <c r="S8" t="s">
        <v>11</v>
      </c>
      <c r="T8" s="3">
        <f>_xlfn.XLOOKUP(S8,'Zone-Charges'!$A$1:$A$6,'Zone-Charges'!$B$1:$B$6,0,0,)</f>
        <v>0.5</v>
      </c>
      <c r="U8" t="s">
        <v>10</v>
      </c>
      <c r="V8">
        <v>570</v>
      </c>
      <c r="W8" cm="1">
        <f t="array" ref="W8">_xlfn.IFS(U8="Prepaid",0,U8="COD",IF(V8*E8&lt;=300,15,(V8*E8)*5/100))</f>
        <v>57</v>
      </c>
      <c r="X8">
        <f t="shared" si="4"/>
        <v>384</v>
      </c>
      <c r="Y8" t="s">
        <v>173</v>
      </c>
      <c r="Z8">
        <f>('Raw-Data'!M8-'Raw-Data'!R8)/'Raw-Data'!R8</f>
        <v>1</v>
      </c>
      <c r="AA8">
        <f>('Raw-Data'!P8-'Raw-Data'!T8)/'Raw-Data'!T8</f>
        <v>2</v>
      </c>
      <c r="AB8">
        <f>IF($Y8="Forward charges",SUM(_xlfn.XLOOKUP($Q8,'Zone-Charges'!$A$1:$A$6,'Zone-Charges'!$C$1:$C$6,0,0),PRODUCT($Z8,_xlfn.XLOOKUP($Q8,'Zone-Charges'!$A$1:$A$6,'Zone-Charges'!$D$1:$D$6,0,0))),SUM(_xlfn.XLOOKUP($Q8,'Zone-Charges'!$A$1:$A$6,'Zone-Charges'!$C$1:$C$6,0,0),PRODUCT($Z8,_xlfn.XLOOKUP($Q8,'Zone-Charges'!$A$1:$A$6,'Zone-Charges'!$D$1:$D$6,0,0)),_xlfn.XLOOKUP($Q8,'Zone-Charges'!$A$1:$A$6,'Zone-Charges'!$E$1:$E$6,0,0),PRODUCT($Z8,_xlfn.XLOOKUP($Q8,'Zone-Charges'!$A$1:$A$6,'Zone-Charges'!$F$1:$F$6,0,0)),$X8))</f>
        <v>61.3</v>
      </c>
      <c r="AC8">
        <f>IF($Y8="Forward charges",SUM(_xlfn.XLOOKUP($S8,'Zone-Charges'!$A$1:$A$6,'Zone-Charges'!$C$1:$C$6,0,0),PRODUCT($AA8,_xlfn.XLOOKUP($S8,'Zone-Charges'!$A$1:$A$6,'Zone-Charges'!$D$1:$D$6,0,0))),SUM(_xlfn.XLOOKUP($S8,'Zone-Charges'!$A$1:$A$6,'Zone-Charges'!$C$1:$C$6,0,0),PRODUCT($AA8,_xlfn.XLOOKUP($S8,'Zone-Charges'!$A$1:$A$6,'Zone-Charges'!$D$1:$D$6,0,0)),_xlfn.XLOOKUP($S8,'Zone-Charges'!$A$1:$A$6,'Zone-Charges'!$E$1:$E$6,0,0),PRODUCT($AA8,_xlfn.XLOOKUP($S8,'Zone-Charges'!$A$1:$A$6,'Zone-Charges'!$F$1:$F$6,0,0)),$X8))</f>
        <v>89.6</v>
      </c>
      <c r="AD8" s="3">
        <f t="shared" si="5"/>
        <v>28.299999999999997</v>
      </c>
    </row>
    <row r="9" spans="1:30">
      <c r="A9">
        <v>2001807058</v>
      </c>
      <c r="B9" t="s">
        <v>48</v>
      </c>
      <c r="C9">
        <v>2001827036</v>
      </c>
      <c r="D9" s="2" t="s">
        <v>175</v>
      </c>
      <c r="E9">
        <v>1</v>
      </c>
      <c r="F9" s="2">
        <v>8904223817334</v>
      </c>
      <c r="G9">
        <v>170</v>
      </c>
      <c r="H9">
        <f t="shared" si="1"/>
        <v>10</v>
      </c>
      <c r="I9">
        <f t="shared" si="2"/>
        <v>0.01</v>
      </c>
      <c r="J9" s="3">
        <f t="shared" si="3"/>
        <v>1.1679999999999999</v>
      </c>
      <c r="K9" s="3">
        <v>1.1679999999999999</v>
      </c>
      <c r="L9" s="2">
        <v>140301</v>
      </c>
      <c r="M9" s="3" cm="1">
        <f t="array" ref="M9">_xlfn.IFS(R9&gt;K9,R9,(R9*2)&gt;K9,(R9*2),(R9*3)&gt;K9,(R9*3),(R9*4)&gt;K9,(R9*4),(R9*5)&gt;K9,(R9*5),(R9*6)&gt;K9,(R9*6))</f>
        <v>1.5</v>
      </c>
      <c r="N9">
        <f t="shared" si="0"/>
        <v>1</v>
      </c>
      <c r="O9" s="3">
        <v>1.1499999999999999</v>
      </c>
      <c r="P9" s="3" cm="1">
        <f t="array" ref="P9">_xlfn.IFS(T9&gt;O9,T9,(T9*2)&gt;O9,(T9*2),(T9*3)&gt;O9,(T9*3),(T9*4)&gt;O9,(T9*4),(T9*5)&gt;O9,(T9*5),(T9*6)&gt;O9,(T9*6))</f>
        <v>1.5</v>
      </c>
      <c r="Q9" t="s">
        <v>11</v>
      </c>
      <c r="R9" s="3">
        <f>_xlfn.XLOOKUP('Raw-Data'!Q9,'Zone-Charges'!$A$1:$A$6,'Zone-Charges'!$B$1:$B$6,0,0,)</f>
        <v>0.5</v>
      </c>
      <c r="S9" t="s">
        <v>11</v>
      </c>
      <c r="T9" s="3">
        <f>_xlfn.XLOOKUP(S9,'Zone-Charges'!$A$1:$A$6,'Zone-Charges'!$B$1:$B$6,0,0,)</f>
        <v>0.5</v>
      </c>
      <c r="U9" t="s">
        <v>10</v>
      </c>
      <c r="V9">
        <v>350</v>
      </c>
      <c r="W9" cm="1">
        <f t="array" ref="W9">_xlfn.IFS(U9="Prepaid",0,U9="COD",IF(V9*E9&lt;=300,15,(V9*E9)*5/100))</f>
        <v>17.5</v>
      </c>
      <c r="X9">
        <f t="shared" si="4"/>
        <v>0</v>
      </c>
      <c r="Y9" t="s">
        <v>173</v>
      </c>
      <c r="Z9">
        <f>('Raw-Data'!M9-'Raw-Data'!R9)/'Raw-Data'!R9</f>
        <v>2</v>
      </c>
      <c r="AA9">
        <f>('Raw-Data'!P9-'Raw-Data'!T9)/'Raw-Data'!T9</f>
        <v>2</v>
      </c>
      <c r="AB9">
        <f>IF($Y9="Forward charges",SUM(_xlfn.XLOOKUP($Q9,'Zone-Charges'!$A$1:$A$6,'Zone-Charges'!$C$1:$C$6,0,0),PRODUCT($Z9,_xlfn.XLOOKUP($Q9,'Zone-Charges'!$A$1:$A$6,'Zone-Charges'!$D$1:$D$6,0,0))),SUM(_xlfn.XLOOKUP($Q9,'Zone-Charges'!$A$1:$A$6,'Zone-Charges'!$C$1:$C$6,0,0),PRODUCT($Z9,_xlfn.XLOOKUP($Q9,'Zone-Charges'!$A$1:$A$6,'Zone-Charges'!$D$1:$D$6,0,0)),_xlfn.XLOOKUP($Q9,'Zone-Charges'!$A$1:$A$6,'Zone-Charges'!$E$1:$E$6,0,0),PRODUCT($Z9,_xlfn.XLOOKUP($Q9,'Zone-Charges'!$A$1:$A$6,'Zone-Charges'!$F$1:$F$6,0,0)),$X9))</f>
        <v>89.6</v>
      </c>
      <c r="AC9">
        <f>IF($Y9="Forward charges",SUM(_xlfn.XLOOKUP($S9,'Zone-Charges'!$A$1:$A$6,'Zone-Charges'!$C$1:$C$6,0,0),PRODUCT($AA9,_xlfn.XLOOKUP($S9,'Zone-Charges'!$A$1:$A$6,'Zone-Charges'!$D$1:$D$6,0,0))),SUM(_xlfn.XLOOKUP($S9,'Zone-Charges'!$A$1:$A$6,'Zone-Charges'!$C$1:$C$6,0,0),PRODUCT($AA9,_xlfn.XLOOKUP($S9,'Zone-Charges'!$A$1:$A$6,'Zone-Charges'!$D$1:$D$6,0,0)),_xlfn.XLOOKUP($S9,'Zone-Charges'!$A$1:$A$6,'Zone-Charges'!$E$1:$E$6,0,0),PRODUCT($AA9,_xlfn.XLOOKUP($S9,'Zone-Charges'!$A$1:$A$6,'Zone-Charges'!$F$1:$F$6,0,0)),$X9))</f>
        <v>89.6</v>
      </c>
      <c r="AD9" s="3">
        <f t="shared" si="5"/>
        <v>0</v>
      </c>
    </row>
    <row r="10" spans="1:30">
      <c r="A10">
        <v>2001807186</v>
      </c>
      <c r="B10" t="s">
        <v>50</v>
      </c>
      <c r="C10">
        <v>2001825261</v>
      </c>
      <c r="D10" s="2">
        <v>8904223819024</v>
      </c>
      <c r="E10">
        <v>4</v>
      </c>
      <c r="F10" s="2">
        <v>8904223817501</v>
      </c>
      <c r="G10">
        <v>350</v>
      </c>
      <c r="H10">
        <f t="shared" si="1"/>
        <v>112</v>
      </c>
      <c r="I10">
        <f t="shared" si="2"/>
        <v>0.44800000000000001</v>
      </c>
      <c r="J10" s="3">
        <f t="shared" si="3"/>
        <v>0.5</v>
      </c>
      <c r="K10" s="3">
        <v>0.5</v>
      </c>
      <c r="L10" s="2">
        <v>396001</v>
      </c>
      <c r="M10" s="3" cm="1">
        <f t="array" ref="M10">_xlfn.IFS(R10&gt;K10,R10,(R10*2)&gt;K10,(R10*2),(R10*3)&gt;K10,(R10*3),(R10*4)&gt;K10,(R10*4),(R10*5)&gt;K10,(R10*5),(R10*6)&gt;K10,(R10*6))</f>
        <v>1.25</v>
      </c>
      <c r="N10">
        <f t="shared" si="0"/>
        <v>1</v>
      </c>
      <c r="O10" s="3">
        <v>0.5</v>
      </c>
      <c r="P10" s="3" cm="1">
        <f t="array" ref="P10">_xlfn.IFS(T10&gt;O10,T10,(T10*2)&gt;O10,(T10*2),(T10*3)&gt;O10,(T10*3),(T10*4)&gt;O10,(T10*4),(T10*5)&gt;O10,(T10*5),(T10*6)&gt;O10,(T10*6))</f>
        <v>1.25</v>
      </c>
      <c r="Q10" t="s">
        <v>14</v>
      </c>
      <c r="R10" s="3">
        <f>_xlfn.XLOOKUP('Raw-Data'!Q10,'Zone-Charges'!$A$1:$A$6,'Zone-Charges'!$B$1:$B$6,0,0,)</f>
        <v>1.25</v>
      </c>
      <c r="S10" t="s">
        <v>14</v>
      </c>
      <c r="T10" s="3">
        <f>_xlfn.XLOOKUP(S10,'Zone-Charges'!$A$1:$A$6,'Zone-Charges'!$B$1:$B$6,0,0,)</f>
        <v>1.25</v>
      </c>
      <c r="U10" t="s">
        <v>13</v>
      </c>
      <c r="V10">
        <v>3636</v>
      </c>
      <c r="W10" cm="1">
        <f t="array" ref="W10">_xlfn.IFS(U10="Prepaid",0,U10="COD",IF(V10*E10&lt;=300,15,(V10*E10)*5/100))</f>
        <v>0</v>
      </c>
      <c r="X10">
        <f t="shared" si="4"/>
        <v>0</v>
      </c>
      <c r="Y10" t="s">
        <v>173</v>
      </c>
      <c r="Z10">
        <f>('Raw-Data'!M10-'Raw-Data'!R10)/'Raw-Data'!R10</f>
        <v>0</v>
      </c>
      <c r="AA10">
        <f>('Raw-Data'!P10-'Raw-Data'!T10)/'Raw-Data'!T10</f>
        <v>0</v>
      </c>
      <c r="AB10">
        <f>IF($Y10="Forward charges",SUM(_xlfn.XLOOKUP($Q10,'Zone-Charges'!$A$1:$A$6,'Zone-Charges'!$C$1:$C$6,0,0),PRODUCT($Z10,_xlfn.XLOOKUP($Q10,'Zone-Charges'!$A$1:$A$6,'Zone-Charges'!$D$1:$D$6,0,0))),SUM(_xlfn.XLOOKUP($Q10,'Zone-Charges'!$A$1:$A$6,'Zone-Charges'!$C$1:$C$6,0,0),PRODUCT($Z10,_xlfn.XLOOKUP($Q10,'Zone-Charges'!$A$1:$A$6,'Zone-Charges'!$D$1:$D$6,0,0)),_xlfn.XLOOKUP($Q10,'Zone-Charges'!$A$1:$A$6,'Zone-Charges'!$E$1:$E$6,0,0),PRODUCT($Z10,_xlfn.XLOOKUP($Q10,'Zone-Charges'!$A$1:$A$6,'Zone-Charges'!$F$1:$F$6,0,0)),$X10))</f>
        <v>45.4</v>
      </c>
      <c r="AC10">
        <f>IF($Y10="Forward charges",SUM(_xlfn.XLOOKUP($S10,'Zone-Charges'!$A$1:$A$6,'Zone-Charges'!$C$1:$C$6,0,0),PRODUCT($AA10,_xlfn.XLOOKUP($S10,'Zone-Charges'!$A$1:$A$6,'Zone-Charges'!$D$1:$D$6,0,0))),SUM(_xlfn.XLOOKUP($S10,'Zone-Charges'!$A$1:$A$6,'Zone-Charges'!$C$1:$C$6,0,0),PRODUCT($AA10,_xlfn.XLOOKUP($S10,'Zone-Charges'!$A$1:$A$6,'Zone-Charges'!$D$1:$D$6,0,0)),_xlfn.XLOOKUP($S10,'Zone-Charges'!$A$1:$A$6,'Zone-Charges'!$E$1:$E$6,0,0),PRODUCT($AA10,_xlfn.XLOOKUP($S10,'Zone-Charges'!$A$1:$A$6,'Zone-Charges'!$F$1:$F$6,0,0)),$X10))</f>
        <v>45.4</v>
      </c>
      <c r="AD10" s="3">
        <f t="shared" si="5"/>
        <v>0</v>
      </c>
    </row>
    <row r="11" spans="1:30">
      <c r="A11">
        <v>2001807290</v>
      </c>
      <c r="B11" t="s">
        <v>52</v>
      </c>
      <c r="C11">
        <v>2001825261</v>
      </c>
      <c r="D11" s="2">
        <v>8904223819291</v>
      </c>
      <c r="E11">
        <v>4</v>
      </c>
      <c r="F11" s="2">
        <v>8904223818430</v>
      </c>
      <c r="G11">
        <v>165</v>
      </c>
      <c r="H11">
        <f t="shared" si="1"/>
        <v>112</v>
      </c>
      <c r="I11">
        <f t="shared" si="2"/>
        <v>0.44800000000000001</v>
      </c>
      <c r="J11" s="3">
        <f t="shared" si="3"/>
        <v>0.5</v>
      </c>
      <c r="K11" s="3">
        <v>0.5</v>
      </c>
      <c r="L11" s="2">
        <v>711106</v>
      </c>
      <c r="M11" s="3" cm="1">
        <f t="array" ref="M11">_xlfn.IFS(R11&gt;K11,R11,(R11*2)&gt;K11,(R11*2),(R11*3)&gt;K11,(R11*3),(R11*4)&gt;K11,(R11*4),(R11*5)&gt;K11,(R11*5),(R11*6)&gt;K11,(R11*6))</f>
        <v>1.25</v>
      </c>
      <c r="N11">
        <f t="shared" si="0"/>
        <v>1</v>
      </c>
      <c r="O11" s="3">
        <v>0.5</v>
      </c>
      <c r="P11" s="3" cm="1">
        <f t="array" ref="P11">_xlfn.IFS(T11&gt;O11,T11,(T11*2)&gt;O11,(T11*2),(T11*3)&gt;O11,(T11*3),(T11*4)&gt;O11,(T11*4),(T11*5)&gt;O11,(T11*5),(T11*6)&gt;O11,(T11*6))</f>
        <v>1.25</v>
      </c>
      <c r="Q11" t="s">
        <v>14</v>
      </c>
      <c r="R11" s="3">
        <f>_xlfn.XLOOKUP('Raw-Data'!Q11,'Zone-Charges'!$A$1:$A$6,'Zone-Charges'!$B$1:$B$6,0,0,)</f>
        <v>1.25</v>
      </c>
      <c r="S11" t="s">
        <v>14</v>
      </c>
      <c r="T11" s="3">
        <f>_xlfn.XLOOKUP(S11,'Zone-Charges'!$A$1:$A$6,'Zone-Charges'!$B$1:$B$6,0,0,)</f>
        <v>1.25</v>
      </c>
      <c r="U11" t="s">
        <v>13</v>
      </c>
      <c r="V11">
        <v>3907</v>
      </c>
      <c r="W11" cm="1">
        <f t="array" ref="W11">_xlfn.IFS(U11="Prepaid",0,U11="COD",IF(V11*E11&lt;=300,15,(V11*E11)*5/100))</f>
        <v>0</v>
      </c>
      <c r="X11">
        <f t="shared" si="4"/>
        <v>0</v>
      </c>
      <c r="Y11" t="s">
        <v>173</v>
      </c>
      <c r="Z11">
        <f>('Raw-Data'!M11-'Raw-Data'!R11)/'Raw-Data'!R11</f>
        <v>0</v>
      </c>
      <c r="AA11">
        <f>('Raw-Data'!P11-'Raw-Data'!T11)/'Raw-Data'!T11</f>
        <v>0</v>
      </c>
      <c r="AB11">
        <f>IF($Y11="Forward charges",SUM(_xlfn.XLOOKUP($Q11,'Zone-Charges'!$A$1:$A$6,'Zone-Charges'!$C$1:$C$6,0,0),PRODUCT($Z11,_xlfn.XLOOKUP($Q11,'Zone-Charges'!$A$1:$A$6,'Zone-Charges'!$D$1:$D$6,0,0))),SUM(_xlfn.XLOOKUP($Q11,'Zone-Charges'!$A$1:$A$6,'Zone-Charges'!$C$1:$C$6,0,0),PRODUCT($Z11,_xlfn.XLOOKUP($Q11,'Zone-Charges'!$A$1:$A$6,'Zone-Charges'!$D$1:$D$6,0,0)),_xlfn.XLOOKUP($Q11,'Zone-Charges'!$A$1:$A$6,'Zone-Charges'!$E$1:$E$6,0,0),PRODUCT($Z11,_xlfn.XLOOKUP($Q11,'Zone-Charges'!$A$1:$A$6,'Zone-Charges'!$F$1:$F$6,0,0)),$X11))</f>
        <v>45.4</v>
      </c>
      <c r="AC11">
        <f>IF($Y11="Forward charges",SUM(_xlfn.XLOOKUP($S11,'Zone-Charges'!$A$1:$A$6,'Zone-Charges'!$C$1:$C$6,0,0),PRODUCT($AA11,_xlfn.XLOOKUP($S11,'Zone-Charges'!$A$1:$A$6,'Zone-Charges'!$D$1:$D$6,0,0))),SUM(_xlfn.XLOOKUP($S11,'Zone-Charges'!$A$1:$A$6,'Zone-Charges'!$C$1:$C$6,0,0),PRODUCT($AA11,_xlfn.XLOOKUP($S11,'Zone-Charges'!$A$1:$A$6,'Zone-Charges'!$D$1:$D$6,0,0)),_xlfn.XLOOKUP($S11,'Zone-Charges'!$A$1:$A$6,'Zone-Charges'!$E$1:$E$6,0,0),PRODUCT($AA11,_xlfn.XLOOKUP($S11,'Zone-Charges'!$A$1:$A$6,'Zone-Charges'!$F$1:$F$6,0,0)),$X11))</f>
        <v>45.4</v>
      </c>
      <c r="AD11" s="3">
        <f t="shared" si="5"/>
        <v>0</v>
      </c>
    </row>
    <row r="12" spans="1:30">
      <c r="A12">
        <v>2001807814</v>
      </c>
      <c r="B12" t="s">
        <v>57</v>
      </c>
      <c r="C12">
        <v>2001825261</v>
      </c>
      <c r="D12" s="2">
        <v>8904223818638</v>
      </c>
      <c r="E12">
        <v>3</v>
      </c>
      <c r="F12" s="2">
        <v>8904223818478</v>
      </c>
      <c r="G12">
        <v>350</v>
      </c>
      <c r="H12">
        <f t="shared" si="1"/>
        <v>137</v>
      </c>
      <c r="I12">
        <f t="shared" si="2"/>
        <v>0.41100000000000003</v>
      </c>
      <c r="J12" s="3">
        <f t="shared" si="3"/>
        <v>0.60699999999999998</v>
      </c>
      <c r="K12" s="3">
        <v>0.60699999999999998</v>
      </c>
      <c r="L12" s="2">
        <v>284001</v>
      </c>
      <c r="M12" s="3" cm="1">
        <f t="array" ref="M12">_xlfn.IFS(R12&gt;K12,R12,(R12*2)&gt;K12,(R12*2),(R12*3)&gt;K12,(R12*3),(R12*4)&gt;K12,(R12*4),(R12*5)&gt;K12,(R12*5),(R12*6)&gt;K12,(R12*6))</f>
        <v>1</v>
      </c>
      <c r="N12">
        <f t="shared" si="0"/>
        <v>1</v>
      </c>
      <c r="O12" s="3">
        <v>0.79</v>
      </c>
      <c r="P12" s="3" cm="1">
        <f t="array" ref="P12">_xlfn.IFS(T12&gt;O12,T12,(T12*2)&gt;O12,(T12*2),(T12*3)&gt;O12,(T12*3),(T12*4)&gt;O12,(T12*4),(T12*5)&gt;O12,(T12*5),(T12*6)&gt;O12,(T12*6))</f>
        <v>1</v>
      </c>
      <c r="Q12" t="s">
        <v>11</v>
      </c>
      <c r="R12" s="3">
        <f>_xlfn.XLOOKUP('Raw-Data'!Q12,'Zone-Charges'!$A$1:$A$6,'Zone-Charges'!$B$1:$B$6,0,0,)</f>
        <v>0.5</v>
      </c>
      <c r="S12" t="s">
        <v>11</v>
      </c>
      <c r="T12" s="3">
        <f>_xlfn.XLOOKUP(S12,'Zone-Charges'!$A$1:$A$6,'Zone-Charges'!$B$1:$B$6,0,0,)</f>
        <v>0.5</v>
      </c>
      <c r="U12" t="s">
        <v>13</v>
      </c>
      <c r="V12">
        <v>855</v>
      </c>
      <c r="W12" cm="1">
        <f t="array" ref="W12">_xlfn.IFS(U12="Prepaid",0,U12="COD",IF(V12*E12&lt;=300,15,(V12*E12)*5/100))</f>
        <v>0</v>
      </c>
      <c r="X12">
        <f t="shared" si="4"/>
        <v>0</v>
      </c>
      <c r="Y12" t="s">
        <v>173</v>
      </c>
      <c r="Z12">
        <f>('Raw-Data'!M12-'Raw-Data'!R12)/'Raw-Data'!R12</f>
        <v>1</v>
      </c>
      <c r="AA12">
        <f>('Raw-Data'!P12-'Raw-Data'!T12)/'Raw-Data'!T12</f>
        <v>1</v>
      </c>
      <c r="AB12">
        <f>IF($Y12="Forward charges",SUM(_xlfn.XLOOKUP($Q12,'Zone-Charges'!$A$1:$A$6,'Zone-Charges'!$C$1:$C$6,0,0),PRODUCT($Z12,_xlfn.XLOOKUP($Q12,'Zone-Charges'!$A$1:$A$6,'Zone-Charges'!$D$1:$D$6,0,0))),SUM(_xlfn.XLOOKUP($Q12,'Zone-Charges'!$A$1:$A$6,'Zone-Charges'!$C$1:$C$6,0,0),PRODUCT($Z12,_xlfn.XLOOKUP($Q12,'Zone-Charges'!$A$1:$A$6,'Zone-Charges'!$D$1:$D$6,0,0)),_xlfn.XLOOKUP($Q12,'Zone-Charges'!$A$1:$A$6,'Zone-Charges'!$E$1:$E$6,0,0),PRODUCT($Z12,_xlfn.XLOOKUP($Q12,'Zone-Charges'!$A$1:$A$6,'Zone-Charges'!$F$1:$F$6,0,0)),$X12))</f>
        <v>61.3</v>
      </c>
      <c r="AC12">
        <f>IF($Y12="Forward charges",SUM(_xlfn.XLOOKUP($S12,'Zone-Charges'!$A$1:$A$6,'Zone-Charges'!$C$1:$C$6,0,0),PRODUCT($AA12,_xlfn.XLOOKUP($S12,'Zone-Charges'!$A$1:$A$6,'Zone-Charges'!$D$1:$D$6,0,0))),SUM(_xlfn.XLOOKUP($S12,'Zone-Charges'!$A$1:$A$6,'Zone-Charges'!$C$1:$C$6,0,0),PRODUCT($AA12,_xlfn.XLOOKUP($S12,'Zone-Charges'!$A$1:$A$6,'Zone-Charges'!$D$1:$D$6,0,0)),_xlfn.XLOOKUP($S12,'Zone-Charges'!$A$1:$A$6,'Zone-Charges'!$E$1:$E$6,0,0),PRODUCT($AA12,_xlfn.XLOOKUP($S12,'Zone-Charges'!$A$1:$A$6,'Zone-Charges'!$F$1:$F$6,0,0)),$X12))</f>
        <v>61.3</v>
      </c>
      <c r="AD12" s="3">
        <f t="shared" si="5"/>
        <v>0</v>
      </c>
    </row>
    <row r="13" spans="1:30">
      <c r="A13">
        <v>2001807931</v>
      </c>
      <c r="B13" t="s">
        <v>59</v>
      </c>
      <c r="C13">
        <v>2001825261</v>
      </c>
      <c r="D13" s="2">
        <v>8904223818669</v>
      </c>
      <c r="E13">
        <v>1</v>
      </c>
      <c r="F13" s="2">
        <v>8904223818553</v>
      </c>
      <c r="G13">
        <v>115</v>
      </c>
      <c r="H13">
        <f t="shared" si="1"/>
        <v>240</v>
      </c>
      <c r="I13">
        <f t="shared" si="2"/>
        <v>0.24</v>
      </c>
      <c r="J13" s="3">
        <f t="shared" si="3"/>
        <v>0.60699999999999998</v>
      </c>
      <c r="K13" s="3">
        <v>0.60699999999999998</v>
      </c>
      <c r="L13" s="2">
        <v>441601</v>
      </c>
      <c r="M13" s="3" cm="1">
        <f t="array" ref="M13">_xlfn.IFS(R13&gt;K13,R13,(R13*2)&gt;K13,(R13*2),(R13*3)&gt;K13,(R13*3),(R13*4)&gt;K13,(R13*4),(R13*5)&gt;K13,(R13*5),(R13*6)&gt;K13,(R13*6))</f>
        <v>1.25</v>
      </c>
      <c r="N13">
        <f t="shared" si="0"/>
        <v>1</v>
      </c>
      <c r="O13" s="3">
        <v>0.72</v>
      </c>
      <c r="P13" s="3" cm="1">
        <f t="array" ref="P13">_xlfn.IFS(T13&gt;O13,T13,(T13*2)&gt;O13,(T13*2),(T13*3)&gt;O13,(T13*3),(T13*4)&gt;O13,(T13*4),(T13*5)&gt;O13,(T13*5),(T13*6)&gt;O13,(T13*6))</f>
        <v>1.25</v>
      </c>
      <c r="Q13" t="s">
        <v>14</v>
      </c>
      <c r="R13" s="3">
        <f>_xlfn.XLOOKUP('Raw-Data'!Q13,'Zone-Charges'!$A$1:$A$6,'Zone-Charges'!$B$1:$B$6,0,0,)</f>
        <v>1.25</v>
      </c>
      <c r="S13" t="s">
        <v>14</v>
      </c>
      <c r="T13" s="3">
        <f>_xlfn.XLOOKUP(S13,'Zone-Charges'!$A$1:$A$6,'Zone-Charges'!$B$1:$B$6,0,0,)</f>
        <v>1.25</v>
      </c>
      <c r="U13" t="s">
        <v>13</v>
      </c>
      <c r="V13">
        <v>301</v>
      </c>
      <c r="W13" cm="1">
        <f t="array" ref="W13">_xlfn.IFS(U13="Prepaid",0,U13="COD",IF(V13*E13&lt;=300,15,(V13*E13)*5/100))</f>
        <v>0</v>
      </c>
      <c r="X13">
        <f t="shared" si="4"/>
        <v>73.3</v>
      </c>
      <c r="Y13" t="s">
        <v>173</v>
      </c>
      <c r="Z13">
        <f>('Raw-Data'!M13-'Raw-Data'!R13)/'Raw-Data'!R13</f>
        <v>0</v>
      </c>
      <c r="AA13">
        <f>('Raw-Data'!P13-'Raw-Data'!T13)/'Raw-Data'!T13</f>
        <v>0</v>
      </c>
      <c r="AB13">
        <f>IF($Y13="Forward charges",SUM(_xlfn.XLOOKUP($Q13,'Zone-Charges'!$A$1:$A$6,'Zone-Charges'!$C$1:$C$6,0,0),PRODUCT($Z13,_xlfn.XLOOKUP($Q13,'Zone-Charges'!$A$1:$A$6,'Zone-Charges'!$D$1:$D$6,0,0))),SUM(_xlfn.XLOOKUP($Q13,'Zone-Charges'!$A$1:$A$6,'Zone-Charges'!$C$1:$C$6,0,0),PRODUCT($Z13,_xlfn.XLOOKUP($Q13,'Zone-Charges'!$A$1:$A$6,'Zone-Charges'!$D$1:$D$6,0,0)),_xlfn.XLOOKUP($Q13,'Zone-Charges'!$A$1:$A$6,'Zone-Charges'!$E$1:$E$6,0,0),PRODUCT($Z13,_xlfn.XLOOKUP($Q13,'Zone-Charges'!$A$1:$A$6,'Zone-Charges'!$F$1:$F$6,0,0)),$X13))</f>
        <v>45.4</v>
      </c>
      <c r="AC13">
        <f>IF($Y13="Forward charges",SUM(_xlfn.XLOOKUP($S13,'Zone-Charges'!$A$1:$A$6,'Zone-Charges'!$C$1:$C$6,0,0),PRODUCT($AA13,_xlfn.XLOOKUP($S13,'Zone-Charges'!$A$1:$A$6,'Zone-Charges'!$D$1:$D$6,0,0))),SUM(_xlfn.XLOOKUP($S13,'Zone-Charges'!$A$1:$A$6,'Zone-Charges'!$C$1:$C$6,0,0),PRODUCT($AA13,_xlfn.XLOOKUP($S13,'Zone-Charges'!$A$1:$A$6,'Zone-Charges'!$D$1:$D$6,0,0)),_xlfn.XLOOKUP($S13,'Zone-Charges'!$A$1:$A$6,'Zone-Charges'!$E$1:$E$6,0,0),PRODUCT($AA13,_xlfn.XLOOKUP($S13,'Zone-Charges'!$A$1:$A$6,'Zone-Charges'!$F$1:$F$6,0,0)),$X13))</f>
        <v>45.4</v>
      </c>
      <c r="AD13" s="3">
        <f t="shared" si="5"/>
        <v>0</v>
      </c>
    </row>
    <row r="14" spans="1:30">
      <c r="A14">
        <v>2001807956</v>
      </c>
      <c r="B14" t="s">
        <v>60</v>
      </c>
      <c r="C14">
        <v>2001825261</v>
      </c>
      <c r="D14" s="2" t="s">
        <v>175</v>
      </c>
      <c r="E14">
        <v>1</v>
      </c>
      <c r="F14" s="2">
        <v>8904223818577</v>
      </c>
      <c r="G14">
        <v>150</v>
      </c>
      <c r="H14">
        <f t="shared" si="1"/>
        <v>10</v>
      </c>
      <c r="I14">
        <f t="shared" si="2"/>
        <v>0.01</v>
      </c>
      <c r="J14" s="3">
        <f t="shared" si="3"/>
        <v>1.08</v>
      </c>
      <c r="K14" s="3">
        <v>1.08</v>
      </c>
      <c r="L14" s="2">
        <v>248006</v>
      </c>
      <c r="M14" s="3" cm="1">
        <f t="array" ref="M14">_xlfn.IFS(R14&gt;K14,R14,(R14*2)&gt;K14,(R14*2),(R14*3)&gt;K14,(R14*3),(R14*4)&gt;K14,(R14*4),(R14*5)&gt;K14,(R14*5),(R14*6)&gt;K14,(R14*6))</f>
        <v>1.5</v>
      </c>
      <c r="N14">
        <f t="shared" si="0"/>
        <v>1</v>
      </c>
      <c r="O14" s="3">
        <v>1.08</v>
      </c>
      <c r="P14" s="3" cm="1">
        <f t="array" ref="P14">_xlfn.IFS(T14&gt;O14,T14,(T14*2)&gt;O14,(T14*2),(T14*3)&gt;O14,(T14*3),(T14*4)&gt;O14,(T14*4),(T14*5)&gt;O14,(T14*5),(T14*6)&gt;O14,(T14*6))</f>
        <v>1.5</v>
      </c>
      <c r="Q14" t="s">
        <v>11</v>
      </c>
      <c r="R14" s="3">
        <f>_xlfn.XLOOKUP('Raw-Data'!Q14,'Zone-Charges'!$A$1:$A$6,'Zone-Charges'!$B$1:$B$6,0,0,)</f>
        <v>0.5</v>
      </c>
      <c r="S14" t="s">
        <v>11</v>
      </c>
      <c r="T14" s="3">
        <f>_xlfn.XLOOKUP(S14,'Zone-Charges'!$A$1:$A$6,'Zone-Charges'!$B$1:$B$6,0,0,)</f>
        <v>0.5</v>
      </c>
      <c r="U14" t="s">
        <v>13</v>
      </c>
      <c r="V14">
        <v>350</v>
      </c>
      <c r="W14" cm="1">
        <f t="array" ref="W14">_xlfn.IFS(U14="Prepaid",0,U14="COD",IF(V14*E14&lt;=300,15,(V14*E14)*5/100))</f>
        <v>0</v>
      </c>
      <c r="X14">
        <f t="shared" si="4"/>
        <v>0</v>
      </c>
      <c r="Y14" t="s">
        <v>173</v>
      </c>
      <c r="Z14">
        <f>('Raw-Data'!M14-'Raw-Data'!R14)/'Raw-Data'!R14</f>
        <v>2</v>
      </c>
      <c r="AA14">
        <f>('Raw-Data'!P14-'Raw-Data'!T14)/'Raw-Data'!T14</f>
        <v>2</v>
      </c>
      <c r="AB14">
        <f>IF($Y14="Forward charges",SUM(_xlfn.XLOOKUP($Q14,'Zone-Charges'!$A$1:$A$6,'Zone-Charges'!$C$1:$C$6,0,0),PRODUCT($Z14,_xlfn.XLOOKUP($Q14,'Zone-Charges'!$A$1:$A$6,'Zone-Charges'!$D$1:$D$6,0,0))),SUM(_xlfn.XLOOKUP($Q14,'Zone-Charges'!$A$1:$A$6,'Zone-Charges'!$C$1:$C$6,0,0),PRODUCT($Z14,_xlfn.XLOOKUP($Q14,'Zone-Charges'!$A$1:$A$6,'Zone-Charges'!$D$1:$D$6,0,0)),_xlfn.XLOOKUP($Q14,'Zone-Charges'!$A$1:$A$6,'Zone-Charges'!$E$1:$E$6,0,0),PRODUCT($Z14,_xlfn.XLOOKUP($Q14,'Zone-Charges'!$A$1:$A$6,'Zone-Charges'!$F$1:$F$6,0,0)),$X14))</f>
        <v>89.6</v>
      </c>
      <c r="AC14">
        <f>IF($Y14="Forward charges",SUM(_xlfn.XLOOKUP($S14,'Zone-Charges'!$A$1:$A$6,'Zone-Charges'!$C$1:$C$6,0,0),PRODUCT($AA14,_xlfn.XLOOKUP($S14,'Zone-Charges'!$A$1:$A$6,'Zone-Charges'!$D$1:$D$6,0,0))),SUM(_xlfn.XLOOKUP($S14,'Zone-Charges'!$A$1:$A$6,'Zone-Charges'!$C$1:$C$6,0,0),PRODUCT($AA14,_xlfn.XLOOKUP($S14,'Zone-Charges'!$A$1:$A$6,'Zone-Charges'!$D$1:$D$6,0,0)),_xlfn.XLOOKUP($S14,'Zone-Charges'!$A$1:$A$6,'Zone-Charges'!$E$1:$E$6,0,0),PRODUCT($AA14,_xlfn.XLOOKUP($S14,'Zone-Charges'!$A$1:$A$6,'Zone-Charges'!$F$1:$F$6,0,0)),$X14))</f>
        <v>89.6</v>
      </c>
      <c r="AD14" s="3">
        <f t="shared" si="5"/>
        <v>0</v>
      </c>
    </row>
    <row r="15" spans="1:30">
      <c r="A15">
        <v>2001807960</v>
      </c>
      <c r="B15" t="s">
        <v>61</v>
      </c>
      <c r="C15">
        <v>2001823564</v>
      </c>
      <c r="D15" s="2">
        <v>8904223819291</v>
      </c>
      <c r="E15">
        <v>2</v>
      </c>
      <c r="F15" s="2">
        <v>8904223818591</v>
      </c>
      <c r="G15">
        <v>120</v>
      </c>
      <c r="H15">
        <f t="shared" si="1"/>
        <v>112</v>
      </c>
      <c r="I15">
        <f t="shared" si="2"/>
        <v>0.224</v>
      </c>
      <c r="J15" s="3">
        <f t="shared" si="3"/>
        <v>0.92999999999999994</v>
      </c>
      <c r="K15" s="3">
        <v>0.92999999999999994</v>
      </c>
      <c r="L15" s="2">
        <v>485001</v>
      </c>
      <c r="M15" s="3" cm="1">
        <f t="array" ref="M15">_xlfn.IFS(R15&gt;K15,R15,(R15*2)&gt;K15,(R15*2),(R15*3)&gt;K15,(R15*3),(R15*4)&gt;K15,(R15*4),(R15*5)&gt;K15,(R15*5),(R15*6)&gt;K15,(R15*6))</f>
        <v>1.25</v>
      </c>
      <c r="N15">
        <f t="shared" si="0"/>
        <v>1</v>
      </c>
      <c r="O15" s="3">
        <v>1</v>
      </c>
      <c r="P15" s="3" cm="1">
        <f t="array" ref="P15">_xlfn.IFS(T15&gt;O15,T15,(T15*2)&gt;O15,(T15*2),(T15*3)&gt;O15,(T15*3),(T15*4)&gt;O15,(T15*4),(T15*5)&gt;O15,(T15*5),(T15*6)&gt;O15,(T15*6))</f>
        <v>1.25</v>
      </c>
      <c r="Q15" t="s">
        <v>14</v>
      </c>
      <c r="R15" s="3">
        <f>_xlfn.XLOOKUP('Raw-Data'!Q15,'Zone-Charges'!$A$1:$A$6,'Zone-Charges'!$B$1:$B$6,0,0,)</f>
        <v>1.25</v>
      </c>
      <c r="S15" t="s">
        <v>14</v>
      </c>
      <c r="T15" s="3">
        <f>_xlfn.XLOOKUP(S15,'Zone-Charges'!$A$1:$A$6,'Zone-Charges'!$B$1:$B$6,0,0,)</f>
        <v>1.25</v>
      </c>
      <c r="U15" t="s">
        <v>13</v>
      </c>
      <c r="V15">
        <v>1954</v>
      </c>
      <c r="W15" cm="1">
        <f t="array" ref="W15">_xlfn.IFS(U15="Prepaid",0,U15="COD",IF(V15*E15&lt;=300,15,(V15*E15)*5/100))</f>
        <v>0</v>
      </c>
      <c r="X15">
        <f t="shared" si="4"/>
        <v>0</v>
      </c>
      <c r="Y15" t="s">
        <v>173</v>
      </c>
      <c r="Z15">
        <f>('Raw-Data'!M15-'Raw-Data'!R15)/'Raw-Data'!R15</f>
        <v>0</v>
      </c>
      <c r="AA15">
        <f>('Raw-Data'!P15-'Raw-Data'!T15)/'Raw-Data'!T15</f>
        <v>0</v>
      </c>
      <c r="AB15">
        <f>IF($Y15="Forward charges",SUM(_xlfn.XLOOKUP($Q15,'Zone-Charges'!$A$1:$A$6,'Zone-Charges'!$C$1:$C$6,0,0),PRODUCT($Z15,_xlfn.XLOOKUP($Q15,'Zone-Charges'!$A$1:$A$6,'Zone-Charges'!$D$1:$D$6,0,0))),SUM(_xlfn.XLOOKUP($Q15,'Zone-Charges'!$A$1:$A$6,'Zone-Charges'!$C$1:$C$6,0,0),PRODUCT($Z15,_xlfn.XLOOKUP($Q15,'Zone-Charges'!$A$1:$A$6,'Zone-Charges'!$D$1:$D$6,0,0)),_xlfn.XLOOKUP($Q15,'Zone-Charges'!$A$1:$A$6,'Zone-Charges'!$E$1:$E$6,0,0),PRODUCT($Z15,_xlfn.XLOOKUP($Q15,'Zone-Charges'!$A$1:$A$6,'Zone-Charges'!$F$1:$F$6,0,0)),$X15))</f>
        <v>45.4</v>
      </c>
      <c r="AC15">
        <f>IF($Y15="Forward charges",SUM(_xlfn.XLOOKUP($S15,'Zone-Charges'!$A$1:$A$6,'Zone-Charges'!$C$1:$C$6,0,0),PRODUCT($AA15,_xlfn.XLOOKUP($S15,'Zone-Charges'!$A$1:$A$6,'Zone-Charges'!$D$1:$D$6,0,0))),SUM(_xlfn.XLOOKUP($S15,'Zone-Charges'!$A$1:$A$6,'Zone-Charges'!$C$1:$C$6,0,0),PRODUCT($AA15,_xlfn.XLOOKUP($S15,'Zone-Charges'!$A$1:$A$6,'Zone-Charges'!$D$1:$D$6,0,0)),_xlfn.XLOOKUP($S15,'Zone-Charges'!$A$1:$A$6,'Zone-Charges'!$E$1:$E$6,0,0),PRODUCT($AA15,_xlfn.XLOOKUP($S15,'Zone-Charges'!$A$1:$A$6,'Zone-Charges'!$F$1:$F$6,0,0)),$X15))</f>
        <v>45.4</v>
      </c>
      <c r="AD15" s="3">
        <f t="shared" si="5"/>
        <v>0</v>
      </c>
    </row>
    <row r="16" spans="1:30">
      <c r="A16">
        <v>2001807930</v>
      </c>
      <c r="B16" t="s">
        <v>65</v>
      </c>
      <c r="C16">
        <v>2001823564</v>
      </c>
      <c r="D16" s="2">
        <v>8904223819031</v>
      </c>
      <c r="E16">
        <v>2</v>
      </c>
      <c r="F16" s="2">
        <v>8904223818614</v>
      </c>
      <c r="G16">
        <v>65</v>
      </c>
      <c r="H16">
        <f t="shared" si="1"/>
        <v>112</v>
      </c>
      <c r="I16">
        <f t="shared" si="2"/>
        <v>0.224</v>
      </c>
      <c r="J16" s="3">
        <f t="shared" si="3"/>
        <v>0.24</v>
      </c>
      <c r="K16" s="3">
        <v>0.24</v>
      </c>
      <c r="L16" s="2">
        <v>845438</v>
      </c>
      <c r="M16" s="3" cm="1">
        <f t="array" ref="M16">_xlfn.IFS(R16&gt;K16,R16,(R16*2)&gt;K16,(R16*2),(R16*3)&gt;K16,(R16*3),(R16*4)&gt;K16,(R16*4),(R16*5)&gt;K16,(R16*5),(R16*6)&gt;K16,(R16*6))</f>
        <v>1.25</v>
      </c>
      <c r="N16">
        <f t="shared" si="0"/>
        <v>1</v>
      </c>
      <c r="O16" s="3">
        <v>0.15</v>
      </c>
      <c r="P16" s="3" cm="1">
        <f t="array" ref="P16">_xlfn.IFS(T16&gt;O16,T16,(T16*2)&gt;O16,(T16*2),(T16*3)&gt;O16,(T16*3),(T16*4)&gt;O16,(T16*4),(T16*5)&gt;O16,(T16*5),(T16*6)&gt;O16,(T16*6))</f>
        <v>1.25</v>
      </c>
      <c r="Q16" t="s">
        <v>14</v>
      </c>
      <c r="R16" s="3">
        <f>_xlfn.XLOOKUP('Raw-Data'!Q16,'Zone-Charges'!$A$1:$A$6,'Zone-Charges'!$B$1:$B$6,0,0,)</f>
        <v>1.25</v>
      </c>
      <c r="S16" t="s">
        <v>14</v>
      </c>
      <c r="T16" s="3">
        <f>_xlfn.XLOOKUP(S16,'Zone-Charges'!$A$1:$A$6,'Zone-Charges'!$B$1:$B$6,0,0,)</f>
        <v>1.25</v>
      </c>
      <c r="U16" t="s">
        <v>13</v>
      </c>
      <c r="V16">
        <v>1031</v>
      </c>
      <c r="W16" cm="1">
        <f t="array" ref="W16">_xlfn.IFS(U16="Prepaid",0,U16="COD",IF(V16*E16&lt;=300,15,(V16*E16)*5/100))</f>
        <v>0</v>
      </c>
      <c r="X16">
        <f t="shared" si="4"/>
        <v>0</v>
      </c>
      <c r="Y16" t="s">
        <v>173</v>
      </c>
      <c r="Z16">
        <f>('Raw-Data'!M16-'Raw-Data'!R16)/'Raw-Data'!R16</f>
        <v>0</v>
      </c>
      <c r="AA16">
        <f>('Raw-Data'!P16-'Raw-Data'!T16)/'Raw-Data'!T16</f>
        <v>0</v>
      </c>
      <c r="AB16">
        <f>IF($Y16="Forward charges",SUM(_xlfn.XLOOKUP($Q16,'Zone-Charges'!$A$1:$A$6,'Zone-Charges'!$C$1:$C$6,0,0),PRODUCT($Z16,_xlfn.XLOOKUP($Q16,'Zone-Charges'!$A$1:$A$6,'Zone-Charges'!$D$1:$D$6,0,0))),SUM(_xlfn.XLOOKUP($Q16,'Zone-Charges'!$A$1:$A$6,'Zone-Charges'!$C$1:$C$6,0,0),PRODUCT($Z16,_xlfn.XLOOKUP($Q16,'Zone-Charges'!$A$1:$A$6,'Zone-Charges'!$D$1:$D$6,0,0)),_xlfn.XLOOKUP($Q16,'Zone-Charges'!$A$1:$A$6,'Zone-Charges'!$E$1:$E$6,0,0),PRODUCT($Z16,_xlfn.XLOOKUP($Q16,'Zone-Charges'!$A$1:$A$6,'Zone-Charges'!$F$1:$F$6,0,0)),$X16))</f>
        <v>45.4</v>
      </c>
      <c r="AC16">
        <f>IF($Y16="Forward charges",SUM(_xlfn.XLOOKUP($S16,'Zone-Charges'!$A$1:$A$6,'Zone-Charges'!$C$1:$C$6,0,0),PRODUCT($AA16,_xlfn.XLOOKUP($S16,'Zone-Charges'!$A$1:$A$6,'Zone-Charges'!$D$1:$D$6,0,0))),SUM(_xlfn.XLOOKUP($S16,'Zone-Charges'!$A$1:$A$6,'Zone-Charges'!$C$1:$C$6,0,0),PRODUCT($AA16,_xlfn.XLOOKUP($S16,'Zone-Charges'!$A$1:$A$6,'Zone-Charges'!$D$1:$D$6,0,0)),_xlfn.XLOOKUP($S16,'Zone-Charges'!$A$1:$A$6,'Zone-Charges'!$E$1:$E$6,0,0),PRODUCT($AA16,_xlfn.XLOOKUP($S16,'Zone-Charges'!$A$1:$A$6,'Zone-Charges'!$F$1:$F$6,0,0)),$X16))</f>
        <v>45.4</v>
      </c>
      <c r="AD16" s="3">
        <f t="shared" si="5"/>
        <v>0</v>
      </c>
    </row>
    <row r="17" spans="1:30">
      <c r="A17">
        <v>2001808102</v>
      </c>
      <c r="B17" t="s">
        <v>68</v>
      </c>
      <c r="C17">
        <v>2001823564</v>
      </c>
      <c r="D17" s="2">
        <v>8904223819024</v>
      </c>
      <c r="E17">
        <v>2</v>
      </c>
      <c r="F17" s="2">
        <v>8904223818638</v>
      </c>
      <c r="G17">
        <v>137</v>
      </c>
      <c r="H17">
        <f t="shared" si="1"/>
        <v>112</v>
      </c>
      <c r="I17">
        <f t="shared" si="2"/>
        <v>0.224</v>
      </c>
      <c r="J17" s="3">
        <f t="shared" si="3"/>
        <v>1.157</v>
      </c>
      <c r="K17" s="3">
        <v>1.157</v>
      </c>
      <c r="L17" s="2">
        <v>463106</v>
      </c>
      <c r="M17" s="3" cm="1">
        <f t="array" ref="M17">_xlfn.IFS(R17&gt;K17,R17,(R17*2)&gt;K17,(R17*2),(R17*3)&gt;K17,(R17*3),(R17*4)&gt;K17,(R17*4),(R17*5)&gt;K17,(R17*5),(R17*6)&gt;K17,(R17*6))</f>
        <v>1.25</v>
      </c>
      <c r="N17">
        <f t="shared" si="0"/>
        <v>1</v>
      </c>
      <c r="O17" s="3">
        <v>1.28</v>
      </c>
      <c r="P17" s="3" cm="1">
        <f t="array" ref="P17">_xlfn.IFS(T17&gt;O17,T17,(T17*2)&gt;O17,(T17*2),(T17*3)&gt;O17,(T17*3),(T17*4)&gt;O17,(T17*4),(T17*5)&gt;O17,(T17*5),(T17*6)&gt;O17,(T17*6))</f>
        <v>2.5</v>
      </c>
      <c r="Q17" t="s">
        <v>14</v>
      </c>
      <c r="R17" s="3">
        <f>_xlfn.XLOOKUP('Raw-Data'!Q17,'Zone-Charges'!$A$1:$A$6,'Zone-Charges'!$B$1:$B$6,0,0,)</f>
        <v>1.25</v>
      </c>
      <c r="S17" t="s">
        <v>14</v>
      </c>
      <c r="T17" s="3">
        <f>_xlfn.XLOOKUP(S17,'Zone-Charges'!$A$1:$A$6,'Zone-Charges'!$B$1:$B$6,0,0,)</f>
        <v>1.25</v>
      </c>
      <c r="U17" t="s">
        <v>13</v>
      </c>
      <c r="V17">
        <v>1818</v>
      </c>
      <c r="W17" cm="1">
        <f t="array" ref="W17">_xlfn.IFS(U17="Prepaid",0,U17="COD",IF(V17*E17&lt;=300,15,(V17*E17)*5/100))</f>
        <v>0</v>
      </c>
      <c r="X17">
        <f t="shared" si="4"/>
        <v>0</v>
      </c>
      <c r="Y17" t="s">
        <v>173</v>
      </c>
      <c r="Z17">
        <f>('Raw-Data'!M17-'Raw-Data'!R17)/'Raw-Data'!R17</f>
        <v>0</v>
      </c>
      <c r="AA17">
        <f>('Raw-Data'!P17-'Raw-Data'!T17)/'Raw-Data'!T17</f>
        <v>1</v>
      </c>
      <c r="AB17">
        <f>IF($Y17="Forward charges",SUM(_xlfn.XLOOKUP($Q17,'Zone-Charges'!$A$1:$A$6,'Zone-Charges'!$C$1:$C$6,0,0),PRODUCT($Z17,_xlfn.XLOOKUP($Q17,'Zone-Charges'!$A$1:$A$6,'Zone-Charges'!$D$1:$D$6,0,0))),SUM(_xlfn.XLOOKUP($Q17,'Zone-Charges'!$A$1:$A$6,'Zone-Charges'!$C$1:$C$6,0,0),PRODUCT($Z17,_xlfn.XLOOKUP($Q17,'Zone-Charges'!$A$1:$A$6,'Zone-Charges'!$D$1:$D$6,0,0)),_xlfn.XLOOKUP($Q17,'Zone-Charges'!$A$1:$A$6,'Zone-Charges'!$E$1:$E$6,0,0),PRODUCT($Z17,_xlfn.XLOOKUP($Q17,'Zone-Charges'!$A$1:$A$6,'Zone-Charges'!$F$1:$F$6,0,0)),$X17))</f>
        <v>45.4</v>
      </c>
      <c r="AC17">
        <f>IF($Y17="Forward charges",SUM(_xlfn.XLOOKUP($S17,'Zone-Charges'!$A$1:$A$6,'Zone-Charges'!$C$1:$C$6,0,0),PRODUCT($AA17,_xlfn.XLOOKUP($S17,'Zone-Charges'!$A$1:$A$6,'Zone-Charges'!$D$1:$D$6,0,0))),SUM(_xlfn.XLOOKUP($S17,'Zone-Charges'!$A$1:$A$6,'Zone-Charges'!$C$1:$C$6,0,0),PRODUCT($AA17,_xlfn.XLOOKUP($S17,'Zone-Charges'!$A$1:$A$6,'Zone-Charges'!$D$1:$D$6,0,0)),_xlfn.XLOOKUP($S17,'Zone-Charges'!$A$1:$A$6,'Zone-Charges'!$E$1:$E$6,0,0),PRODUCT($AA17,_xlfn.XLOOKUP($S17,'Zone-Charges'!$A$1:$A$6,'Zone-Charges'!$F$1:$F$6,0,0)),$X17))</f>
        <v>90.199999999999989</v>
      </c>
      <c r="AD17" s="3">
        <f t="shared" si="5"/>
        <v>44.79999999999999</v>
      </c>
    </row>
    <row r="18" spans="1:30">
      <c r="A18">
        <v>2001808118</v>
      </c>
      <c r="B18" t="s">
        <v>69</v>
      </c>
      <c r="C18">
        <v>2001822466</v>
      </c>
      <c r="D18" s="2">
        <v>8904223819468</v>
      </c>
      <c r="E18">
        <v>2</v>
      </c>
      <c r="F18" s="2">
        <v>8904223818645</v>
      </c>
      <c r="G18">
        <v>137</v>
      </c>
      <c r="H18">
        <f t="shared" si="1"/>
        <v>240</v>
      </c>
      <c r="I18">
        <f t="shared" si="2"/>
        <v>0.48</v>
      </c>
      <c r="J18" s="3">
        <f t="shared" si="3"/>
        <v>0.34300000000000003</v>
      </c>
      <c r="K18" s="3">
        <v>0.34300000000000003</v>
      </c>
      <c r="L18" s="2">
        <v>140301</v>
      </c>
      <c r="M18" s="3" cm="1">
        <f t="array" ref="M18">_xlfn.IFS(R18&gt;K18,R18,(R18*2)&gt;K18,(R18*2),(R18*3)&gt;K18,(R18*3),(R18*4)&gt;K18,(R18*4),(R18*5)&gt;K18,(R18*5),(R18*6)&gt;K18,(R18*6))</f>
        <v>0.5</v>
      </c>
      <c r="N18">
        <f t="shared" si="0"/>
        <v>1</v>
      </c>
      <c r="O18" s="3">
        <v>0.5</v>
      </c>
      <c r="P18" s="3" cm="1">
        <f t="array" ref="P18">_xlfn.IFS(T18&gt;O18,T18,(T18*2)&gt;O18,(T18*2),(T18*3)&gt;O18,(T18*3),(T18*4)&gt;O18,(T18*4),(T18*5)&gt;O18,(T18*5),(T18*6)&gt;O18,(T18*6))</f>
        <v>1</v>
      </c>
      <c r="Q18" t="s">
        <v>11</v>
      </c>
      <c r="R18" s="3">
        <f>_xlfn.XLOOKUP('Raw-Data'!Q18,'Zone-Charges'!$A$1:$A$6,'Zone-Charges'!$B$1:$B$6,0,0,)</f>
        <v>0.5</v>
      </c>
      <c r="S18" t="s">
        <v>11</v>
      </c>
      <c r="T18" s="3">
        <f>_xlfn.XLOOKUP(S18,'Zone-Charges'!$A$1:$A$6,'Zone-Charges'!$B$1:$B$6,0,0,)</f>
        <v>0.5</v>
      </c>
      <c r="U18" t="s">
        <v>10</v>
      </c>
      <c r="V18">
        <v>1205</v>
      </c>
      <c r="W18" cm="1">
        <f t="array" ref="W18">_xlfn.IFS(U18="Prepaid",0,U18="COD",IF(V18*E18&lt;=300,15,(V18*E18)*5/100))</f>
        <v>120.5</v>
      </c>
      <c r="X18">
        <f t="shared" si="4"/>
        <v>0</v>
      </c>
      <c r="Y18" t="s">
        <v>173</v>
      </c>
      <c r="Z18">
        <f>('Raw-Data'!M18-'Raw-Data'!R18)/'Raw-Data'!R18</f>
        <v>0</v>
      </c>
      <c r="AA18">
        <f>('Raw-Data'!P18-'Raw-Data'!T18)/'Raw-Data'!T18</f>
        <v>1</v>
      </c>
      <c r="AB18">
        <f>IF($Y18="Forward charges",SUM(_xlfn.XLOOKUP($Q18,'Zone-Charges'!$A$1:$A$6,'Zone-Charges'!$C$1:$C$6,0,0),PRODUCT($Z18,_xlfn.XLOOKUP($Q18,'Zone-Charges'!$A$1:$A$6,'Zone-Charges'!$D$1:$D$6,0,0))),SUM(_xlfn.XLOOKUP($Q18,'Zone-Charges'!$A$1:$A$6,'Zone-Charges'!$C$1:$C$6,0,0),PRODUCT($Z18,_xlfn.XLOOKUP($Q18,'Zone-Charges'!$A$1:$A$6,'Zone-Charges'!$D$1:$D$6,0,0)),_xlfn.XLOOKUP($Q18,'Zone-Charges'!$A$1:$A$6,'Zone-Charges'!$E$1:$E$6,0,0),PRODUCT($Z18,_xlfn.XLOOKUP($Q18,'Zone-Charges'!$A$1:$A$6,'Zone-Charges'!$F$1:$F$6,0,0)),$X18))</f>
        <v>33</v>
      </c>
      <c r="AC18">
        <f>IF($Y18="Forward charges",SUM(_xlfn.XLOOKUP($S18,'Zone-Charges'!$A$1:$A$6,'Zone-Charges'!$C$1:$C$6,0,0),PRODUCT($AA18,_xlfn.XLOOKUP($S18,'Zone-Charges'!$A$1:$A$6,'Zone-Charges'!$D$1:$D$6,0,0))),SUM(_xlfn.XLOOKUP($S18,'Zone-Charges'!$A$1:$A$6,'Zone-Charges'!$C$1:$C$6,0,0),PRODUCT($AA18,_xlfn.XLOOKUP($S18,'Zone-Charges'!$A$1:$A$6,'Zone-Charges'!$D$1:$D$6,0,0)),_xlfn.XLOOKUP($S18,'Zone-Charges'!$A$1:$A$6,'Zone-Charges'!$E$1:$E$6,0,0),PRODUCT($AA18,_xlfn.XLOOKUP($S18,'Zone-Charges'!$A$1:$A$6,'Zone-Charges'!$F$1:$F$6,0,0)),$X18))</f>
        <v>61.3</v>
      </c>
      <c r="AD18" s="3">
        <f t="shared" si="5"/>
        <v>28.299999999999997</v>
      </c>
    </row>
    <row r="19" spans="1:30">
      <c r="A19">
        <v>2001808207</v>
      </c>
      <c r="B19" t="s">
        <v>70</v>
      </c>
      <c r="C19">
        <v>2001822466</v>
      </c>
      <c r="D19" s="2">
        <v>8904223819291</v>
      </c>
      <c r="E19">
        <v>8</v>
      </c>
      <c r="F19" s="2">
        <v>8904223818669</v>
      </c>
      <c r="G19">
        <v>240</v>
      </c>
      <c r="H19">
        <f t="shared" si="1"/>
        <v>112</v>
      </c>
      <c r="I19">
        <f t="shared" si="2"/>
        <v>0.89600000000000002</v>
      </c>
      <c r="J19" s="3">
        <f t="shared" si="3"/>
        <v>0.60699999999999998</v>
      </c>
      <c r="K19" s="3">
        <v>0.60699999999999998</v>
      </c>
      <c r="L19" s="2">
        <v>495671</v>
      </c>
      <c r="M19" s="3" cm="1">
        <f t="array" ref="M19">_xlfn.IFS(R19&gt;K19,R19,(R19*2)&gt;K19,(R19*2),(R19*3)&gt;K19,(R19*3),(R19*4)&gt;K19,(R19*4),(R19*5)&gt;K19,(R19*5),(R19*6)&gt;K19,(R19*6))</f>
        <v>1.25</v>
      </c>
      <c r="N19">
        <f t="shared" si="0"/>
        <v>1</v>
      </c>
      <c r="O19" s="3">
        <v>0.79</v>
      </c>
      <c r="P19" s="3" cm="1">
        <f t="array" ref="P19">_xlfn.IFS(T19&gt;O19,T19,(T19*2)&gt;O19,(T19*2),(T19*3)&gt;O19,(T19*3),(T19*4)&gt;O19,(T19*4),(T19*5)&gt;O19,(T19*5),(T19*6)&gt;O19,(T19*6))</f>
        <v>1.25</v>
      </c>
      <c r="Q19" t="s">
        <v>14</v>
      </c>
      <c r="R19" s="3">
        <f>_xlfn.XLOOKUP('Raw-Data'!Q19,'Zone-Charges'!$A$1:$A$6,'Zone-Charges'!$B$1:$B$6,0,0,)</f>
        <v>1.25</v>
      </c>
      <c r="S19" t="s">
        <v>14</v>
      </c>
      <c r="T19" s="3">
        <f>_xlfn.XLOOKUP(S19,'Zone-Charges'!$A$1:$A$6,'Zone-Charges'!$B$1:$B$6,0,0,)</f>
        <v>1.25</v>
      </c>
      <c r="U19" t="s">
        <v>10</v>
      </c>
      <c r="V19">
        <v>7814</v>
      </c>
      <c r="W19" cm="1">
        <f t="array" ref="W19">_xlfn.IFS(U19="Prepaid",0,U19="COD",IF(V19*E19&lt;=300,15,(V19*E19)*5/100))</f>
        <v>3125.6</v>
      </c>
      <c r="X19">
        <f t="shared" si="4"/>
        <v>73.3</v>
      </c>
      <c r="Y19" t="s">
        <v>173</v>
      </c>
      <c r="Z19">
        <f>('Raw-Data'!M19-'Raw-Data'!R19)/'Raw-Data'!R19</f>
        <v>0</v>
      </c>
      <c r="AA19">
        <f>('Raw-Data'!P19-'Raw-Data'!T19)/'Raw-Data'!T19</f>
        <v>0</v>
      </c>
      <c r="AB19">
        <f>IF($Y19="Forward charges",SUM(_xlfn.XLOOKUP($Q19,'Zone-Charges'!$A$1:$A$6,'Zone-Charges'!$C$1:$C$6,0,0),PRODUCT($Z19,_xlfn.XLOOKUP($Q19,'Zone-Charges'!$A$1:$A$6,'Zone-Charges'!$D$1:$D$6,0,0))),SUM(_xlfn.XLOOKUP($Q19,'Zone-Charges'!$A$1:$A$6,'Zone-Charges'!$C$1:$C$6,0,0),PRODUCT($Z19,_xlfn.XLOOKUP($Q19,'Zone-Charges'!$A$1:$A$6,'Zone-Charges'!$D$1:$D$6,0,0)),_xlfn.XLOOKUP($Q19,'Zone-Charges'!$A$1:$A$6,'Zone-Charges'!$E$1:$E$6,0,0),PRODUCT($Z19,_xlfn.XLOOKUP($Q19,'Zone-Charges'!$A$1:$A$6,'Zone-Charges'!$F$1:$F$6,0,0)),$X19))</f>
        <v>45.4</v>
      </c>
      <c r="AC19">
        <f>IF($Y19="Forward charges",SUM(_xlfn.XLOOKUP($S19,'Zone-Charges'!$A$1:$A$6,'Zone-Charges'!$C$1:$C$6,0,0),PRODUCT($AA19,_xlfn.XLOOKUP($S19,'Zone-Charges'!$A$1:$A$6,'Zone-Charges'!$D$1:$D$6,0,0))),SUM(_xlfn.XLOOKUP($S19,'Zone-Charges'!$A$1:$A$6,'Zone-Charges'!$C$1:$C$6,0,0),PRODUCT($AA19,_xlfn.XLOOKUP($S19,'Zone-Charges'!$A$1:$A$6,'Zone-Charges'!$D$1:$D$6,0,0)),_xlfn.XLOOKUP($S19,'Zone-Charges'!$A$1:$A$6,'Zone-Charges'!$E$1:$E$6,0,0),PRODUCT($AA19,_xlfn.XLOOKUP($S19,'Zone-Charges'!$A$1:$A$6,'Zone-Charges'!$F$1:$F$6,0,0)),$X19))</f>
        <v>45.4</v>
      </c>
      <c r="AD19" s="3">
        <f t="shared" si="5"/>
        <v>0</v>
      </c>
    </row>
    <row r="20" spans="1:30">
      <c r="A20">
        <v>2001808295</v>
      </c>
      <c r="B20" t="s">
        <v>72</v>
      </c>
      <c r="C20">
        <v>2001821995</v>
      </c>
      <c r="D20" s="2">
        <v>8904223819130</v>
      </c>
      <c r="E20">
        <v>1</v>
      </c>
      <c r="F20" s="2">
        <v>8904223818683</v>
      </c>
      <c r="G20">
        <v>121</v>
      </c>
      <c r="H20">
        <f t="shared" si="1"/>
        <v>350</v>
      </c>
      <c r="I20">
        <f t="shared" si="2"/>
        <v>0.35</v>
      </c>
      <c r="J20" s="3">
        <f t="shared" si="3"/>
        <v>0.245</v>
      </c>
      <c r="K20" s="3">
        <v>0.245</v>
      </c>
      <c r="L20" s="2">
        <v>673002</v>
      </c>
      <c r="M20" s="3" cm="1">
        <f t="array" ref="M20">_xlfn.IFS(R20&gt;K20,R20,(R20*2)&gt;K20,(R20*2),(R20*3)&gt;K20,(R20*3),(R20*4)&gt;K20,(R20*4),(R20*5)&gt;K20,(R20*5),(R20*6)&gt;K20,(R20*6))</f>
        <v>1.5</v>
      </c>
      <c r="N20">
        <f t="shared" si="0"/>
        <v>1</v>
      </c>
      <c r="O20" s="3">
        <v>0.2</v>
      </c>
      <c r="P20" s="3" cm="1">
        <f t="array" ref="P20">_xlfn.IFS(T20&gt;O20,T20,(T20*2)&gt;O20,(T20*2),(T20*3)&gt;O20,(T20*3),(T20*4)&gt;O20,(T20*4),(T20*5)&gt;O20,(T20*5),(T20*6)&gt;O20,(T20*6))</f>
        <v>1.5</v>
      </c>
      <c r="Q20" t="s">
        <v>17</v>
      </c>
      <c r="R20" s="3">
        <f>_xlfn.XLOOKUP('Raw-Data'!Q20,'Zone-Charges'!$A$1:$A$6,'Zone-Charges'!$B$1:$B$6,0,0,)</f>
        <v>1.5</v>
      </c>
      <c r="S20" t="s">
        <v>17</v>
      </c>
      <c r="T20" s="3">
        <f>_xlfn.XLOOKUP(S20,'Zone-Charges'!$A$1:$A$6,'Zone-Charges'!$B$1:$B$6,0,0,)</f>
        <v>1.5</v>
      </c>
      <c r="U20" t="s">
        <v>13</v>
      </c>
      <c r="V20">
        <v>251</v>
      </c>
      <c r="W20" cm="1">
        <f t="array" ref="W20">_xlfn.IFS(U20="Prepaid",0,U20="COD",IF(V20*E20&lt;=300,15,(V20*E20)*5/100))</f>
        <v>0</v>
      </c>
      <c r="X20">
        <f t="shared" si="4"/>
        <v>74.3</v>
      </c>
      <c r="Y20" t="s">
        <v>176</v>
      </c>
      <c r="Z20">
        <f>('Raw-Data'!M20-'Raw-Data'!R20)/'Raw-Data'!R20</f>
        <v>0</v>
      </c>
      <c r="AA20">
        <f>('Raw-Data'!P20-'Raw-Data'!T20)/'Raw-Data'!T20</f>
        <v>0</v>
      </c>
      <c r="AB20">
        <f>IF($Y20="Forward charges",SUM(_xlfn.XLOOKUP($Q20,'Zone-Charges'!$A$1:$A$6,'Zone-Charges'!$C$1:$C$6,0,0),PRODUCT($Z20,_xlfn.XLOOKUP($Q20,'Zone-Charges'!$A$1:$A$6,'Zone-Charges'!$D$1:$D$6,0,0))),SUM(_xlfn.XLOOKUP($Q20,'Zone-Charges'!$A$1:$A$6,'Zone-Charges'!$C$1:$C$6,0,0),PRODUCT($Z20,_xlfn.XLOOKUP($Q20,'Zone-Charges'!$A$1:$A$6,'Zone-Charges'!$D$1:$D$6,0,0)),_xlfn.XLOOKUP($Q20,'Zone-Charges'!$A$1:$A$6,'Zone-Charges'!$E$1:$E$6,0,0),PRODUCT($Z20,_xlfn.XLOOKUP($Q20,'Zone-Charges'!$A$1:$A$6,'Zone-Charges'!$F$1:$F$6,0,0)),$X20))</f>
        <v>181.60000000000002</v>
      </c>
      <c r="AC20">
        <f>IF($Y20="Forward charges",SUM(_xlfn.XLOOKUP($S20,'Zone-Charges'!$A$1:$A$6,'Zone-Charges'!$C$1:$C$6,0,0),PRODUCT($AA20,_xlfn.XLOOKUP($S20,'Zone-Charges'!$A$1:$A$6,'Zone-Charges'!$D$1:$D$6,0,0))),SUM(_xlfn.XLOOKUP($S20,'Zone-Charges'!$A$1:$A$6,'Zone-Charges'!$C$1:$C$6,0,0),PRODUCT($AA20,_xlfn.XLOOKUP($S20,'Zone-Charges'!$A$1:$A$6,'Zone-Charges'!$D$1:$D$6,0,0)),_xlfn.XLOOKUP($S20,'Zone-Charges'!$A$1:$A$6,'Zone-Charges'!$E$1:$E$6,0,0),PRODUCT($AA20,_xlfn.XLOOKUP($S20,'Zone-Charges'!$A$1:$A$6,'Zone-Charges'!$F$1:$F$6,0,0)),$X20))</f>
        <v>181.60000000000002</v>
      </c>
      <c r="AD20" s="3">
        <f t="shared" si="5"/>
        <v>0</v>
      </c>
    </row>
    <row r="21" spans="1:30">
      <c r="A21">
        <v>2001808507</v>
      </c>
      <c r="B21" t="s">
        <v>74</v>
      </c>
      <c r="C21">
        <v>2001821995</v>
      </c>
      <c r="D21" s="2">
        <v>8904223818706</v>
      </c>
      <c r="E21">
        <v>1</v>
      </c>
      <c r="F21" s="2">
        <v>8904223818706</v>
      </c>
      <c r="G21">
        <v>127</v>
      </c>
      <c r="H21">
        <f t="shared" si="1"/>
        <v>127</v>
      </c>
      <c r="I21">
        <f t="shared" si="2"/>
        <v>0.127</v>
      </c>
      <c r="J21" s="3">
        <f t="shared" si="3"/>
        <v>0.60699999999999998</v>
      </c>
      <c r="K21" s="3">
        <v>0.60699999999999998</v>
      </c>
      <c r="L21" s="2">
        <v>208002</v>
      </c>
      <c r="M21" s="3" cm="1">
        <f t="array" ref="M21">_xlfn.IFS(R21&gt;K21,R21,(R21*2)&gt;K21,(R21*2),(R21*3)&gt;K21,(R21*3),(R21*4)&gt;K21,(R21*4),(R21*5)&gt;K21,(R21*5),(R21*6)&gt;K21,(R21*6))</f>
        <v>1</v>
      </c>
      <c r="N21">
        <f t="shared" si="0"/>
        <v>1</v>
      </c>
      <c r="O21" s="3">
        <v>0.79</v>
      </c>
      <c r="P21" s="3" cm="1">
        <f t="array" ref="P21">_xlfn.IFS(T21&gt;O21,T21,(T21*2)&gt;O21,(T21*2),(T21*3)&gt;O21,(T21*3),(T21*4)&gt;O21,(T21*4),(T21*5)&gt;O21,(T21*5),(T21*6)&gt;O21,(T21*6))</f>
        <v>1</v>
      </c>
      <c r="Q21" t="s">
        <v>11</v>
      </c>
      <c r="R21" s="3">
        <f>_xlfn.XLOOKUP('Raw-Data'!Q21,'Zone-Charges'!$A$1:$A$6,'Zone-Charges'!$B$1:$B$6,0,0,)</f>
        <v>0.5</v>
      </c>
      <c r="S21" t="s">
        <v>11</v>
      </c>
      <c r="T21" s="3">
        <f>_xlfn.XLOOKUP(S21,'Zone-Charges'!$A$1:$A$6,'Zone-Charges'!$B$1:$B$6,0,0,)</f>
        <v>0.5</v>
      </c>
      <c r="U21" t="s">
        <v>13</v>
      </c>
      <c r="V21">
        <v>233</v>
      </c>
      <c r="W21" cm="1">
        <f t="array" ref="W21">_xlfn.IFS(U21="Prepaid",0,U21="COD",IF(V21*E21&lt;=300,15,(V21*E21)*5/100))</f>
        <v>0</v>
      </c>
      <c r="X21">
        <f t="shared" si="4"/>
        <v>0</v>
      </c>
      <c r="Y21" t="s">
        <v>173</v>
      </c>
      <c r="Z21">
        <f>('Raw-Data'!M21-'Raw-Data'!R21)/'Raw-Data'!R21</f>
        <v>1</v>
      </c>
      <c r="AA21">
        <f>('Raw-Data'!P21-'Raw-Data'!T21)/'Raw-Data'!T21</f>
        <v>1</v>
      </c>
      <c r="AB21">
        <f>IF($Y21="Forward charges",SUM(_xlfn.XLOOKUP($Q21,'Zone-Charges'!$A$1:$A$6,'Zone-Charges'!$C$1:$C$6,0,0),PRODUCT($Z21,_xlfn.XLOOKUP($Q21,'Zone-Charges'!$A$1:$A$6,'Zone-Charges'!$D$1:$D$6,0,0))),SUM(_xlfn.XLOOKUP($Q21,'Zone-Charges'!$A$1:$A$6,'Zone-Charges'!$C$1:$C$6,0,0),PRODUCT($Z21,_xlfn.XLOOKUP($Q21,'Zone-Charges'!$A$1:$A$6,'Zone-Charges'!$D$1:$D$6,0,0)),_xlfn.XLOOKUP($Q21,'Zone-Charges'!$A$1:$A$6,'Zone-Charges'!$E$1:$E$6,0,0),PRODUCT($Z21,_xlfn.XLOOKUP($Q21,'Zone-Charges'!$A$1:$A$6,'Zone-Charges'!$F$1:$F$6,0,0)),$X21))</f>
        <v>61.3</v>
      </c>
      <c r="AC21">
        <f>IF($Y21="Forward charges",SUM(_xlfn.XLOOKUP($S21,'Zone-Charges'!$A$1:$A$6,'Zone-Charges'!$C$1:$C$6,0,0),PRODUCT($AA21,_xlfn.XLOOKUP($S21,'Zone-Charges'!$A$1:$A$6,'Zone-Charges'!$D$1:$D$6,0,0))),SUM(_xlfn.XLOOKUP($S21,'Zone-Charges'!$A$1:$A$6,'Zone-Charges'!$C$1:$C$6,0,0),PRODUCT($AA21,_xlfn.XLOOKUP($S21,'Zone-Charges'!$A$1:$A$6,'Zone-Charges'!$D$1:$D$6,0,0)),_xlfn.XLOOKUP($S21,'Zone-Charges'!$A$1:$A$6,'Zone-Charges'!$E$1:$E$6,0,0),PRODUCT($AA21,_xlfn.XLOOKUP($S21,'Zone-Charges'!$A$1:$A$6,'Zone-Charges'!$F$1:$F$6,0,0)),$X21))</f>
        <v>61.3</v>
      </c>
      <c r="AD21" s="3">
        <f t="shared" si="5"/>
        <v>0</v>
      </c>
    </row>
    <row r="22" spans="1:30">
      <c r="A22">
        <v>2001808542</v>
      </c>
      <c r="B22" t="s">
        <v>75</v>
      </c>
      <c r="C22">
        <v>2001821766</v>
      </c>
      <c r="D22" s="2">
        <v>8904223818591</v>
      </c>
      <c r="E22">
        <v>2</v>
      </c>
      <c r="F22" s="2">
        <v>8904223818713</v>
      </c>
      <c r="G22">
        <v>120</v>
      </c>
      <c r="H22">
        <f t="shared" si="1"/>
        <v>120</v>
      </c>
      <c r="I22">
        <f t="shared" si="2"/>
        <v>0.24</v>
      </c>
      <c r="J22" s="3">
        <f t="shared" si="3"/>
        <v>0.73399999999999999</v>
      </c>
      <c r="K22" s="3">
        <v>0.73399999999999999</v>
      </c>
      <c r="L22" s="2">
        <v>416010</v>
      </c>
      <c r="M22" s="3" cm="1">
        <f t="array" ref="M22">_xlfn.IFS(R22&gt;K22,R22,(R22*2)&gt;K22,(R22*2),(R22*3)&gt;K22,(R22*3),(R22*4)&gt;K22,(R22*4),(R22*5)&gt;K22,(R22*5),(R22*6)&gt;K22,(R22*6))</f>
        <v>1.25</v>
      </c>
      <c r="N22">
        <f t="shared" si="0"/>
        <v>1</v>
      </c>
      <c r="O22" s="3">
        <v>0.86</v>
      </c>
      <c r="P22" s="3" cm="1">
        <f t="array" ref="P22">_xlfn.IFS(T22&gt;O22,T22,(T22*2)&gt;O22,(T22*2),(T22*3)&gt;O22,(T22*3),(T22*4)&gt;O22,(T22*4),(T22*5)&gt;O22,(T22*5),(T22*6)&gt;O22,(T22*6))</f>
        <v>1.25</v>
      </c>
      <c r="Q22" t="s">
        <v>14</v>
      </c>
      <c r="R22" s="3">
        <f>_xlfn.XLOOKUP('Raw-Data'!Q22,'Zone-Charges'!$A$1:$A$6,'Zone-Charges'!$B$1:$B$6,0,0,)</f>
        <v>1.25</v>
      </c>
      <c r="S22" t="s">
        <v>14</v>
      </c>
      <c r="T22" s="3">
        <f>_xlfn.XLOOKUP(S22,'Zone-Charges'!$A$1:$A$6,'Zone-Charges'!$B$1:$B$6,0,0,)</f>
        <v>1.25</v>
      </c>
      <c r="U22" t="s">
        <v>10</v>
      </c>
      <c r="V22">
        <v>473</v>
      </c>
      <c r="W22" cm="1">
        <f t="array" ref="W22">_xlfn.IFS(U22="Prepaid",0,U22="COD",IF(V22*E22&lt;=300,15,(V22*E22)*5/100))</f>
        <v>47.3</v>
      </c>
      <c r="X22">
        <f t="shared" si="4"/>
        <v>167.1</v>
      </c>
      <c r="Y22" t="s">
        <v>173</v>
      </c>
      <c r="Z22">
        <f>('Raw-Data'!M22-'Raw-Data'!R22)/'Raw-Data'!R22</f>
        <v>0</v>
      </c>
      <c r="AA22">
        <f>('Raw-Data'!P22-'Raw-Data'!T22)/'Raw-Data'!T22</f>
        <v>0</v>
      </c>
      <c r="AB22">
        <f>IF($Y22="Forward charges",SUM(_xlfn.XLOOKUP($Q22,'Zone-Charges'!$A$1:$A$6,'Zone-Charges'!$C$1:$C$6,0,0),PRODUCT($Z22,_xlfn.XLOOKUP($Q22,'Zone-Charges'!$A$1:$A$6,'Zone-Charges'!$D$1:$D$6,0,0))),SUM(_xlfn.XLOOKUP($Q22,'Zone-Charges'!$A$1:$A$6,'Zone-Charges'!$C$1:$C$6,0,0),PRODUCT($Z22,_xlfn.XLOOKUP($Q22,'Zone-Charges'!$A$1:$A$6,'Zone-Charges'!$D$1:$D$6,0,0)),_xlfn.XLOOKUP($Q22,'Zone-Charges'!$A$1:$A$6,'Zone-Charges'!$E$1:$E$6,0,0),PRODUCT($Z22,_xlfn.XLOOKUP($Q22,'Zone-Charges'!$A$1:$A$6,'Zone-Charges'!$F$1:$F$6,0,0)),$X22))</f>
        <v>45.4</v>
      </c>
      <c r="AC22">
        <f>IF($Y22="Forward charges",SUM(_xlfn.XLOOKUP($S22,'Zone-Charges'!$A$1:$A$6,'Zone-Charges'!$C$1:$C$6,0,0),PRODUCT($AA22,_xlfn.XLOOKUP($S22,'Zone-Charges'!$A$1:$A$6,'Zone-Charges'!$D$1:$D$6,0,0))),SUM(_xlfn.XLOOKUP($S22,'Zone-Charges'!$A$1:$A$6,'Zone-Charges'!$C$1:$C$6,0,0),PRODUCT($AA22,_xlfn.XLOOKUP($S22,'Zone-Charges'!$A$1:$A$6,'Zone-Charges'!$D$1:$D$6,0,0)),_xlfn.XLOOKUP($S22,'Zone-Charges'!$A$1:$A$6,'Zone-Charges'!$E$1:$E$6,0,0),PRODUCT($AA22,_xlfn.XLOOKUP($S22,'Zone-Charges'!$A$1:$A$6,'Zone-Charges'!$F$1:$F$6,0,0)),$X22))</f>
        <v>45.4</v>
      </c>
      <c r="AD22" s="3">
        <f t="shared" si="5"/>
        <v>0</v>
      </c>
    </row>
    <row r="23" spans="1:30">
      <c r="A23">
        <v>2001808675</v>
      </c>
      <c r="B23" t="s">
        <v>78</v>
      </c>
      <c r="C23">
        <v>2001821750</v>
      </c>
      <c r="D23" s="2">
        <v>8904223818850</v>
      </c>
      <c r="E23">
        <v>1</v>
      </c>
      <c r="F23" s="2">
        <v>8904223815804</v>
      </c>
      <c r="G23">
        <v>160</v>
      </c>
      <c r="H23">
        <f t="shared" si="1"/>
        <v>240</v>
      </c>
      <c r="I23">
        <f t="shared" si="2"/>
        <v>0.24</v>
      </c>
      <c r="J23" s="3">
        <f t="shared" si="3"/>
        <v>1.1829999999999998</v>
      </c>
      <c r="K23" s="3">
        <v>1.1829999999999998</v>
      </c>
      <c r="L23" s="2">
        <v>226010</v>
      </c>
      <c r="M23" s="3" cm="1">
        <f t="array" ref="M23">_xlfn.IFS(R23&gt;K23,R23,(R23*2)&gt;K23,(R23*2),(R23*3)&gt;K23,(R23*3),(R23*4)&gt;K23,(R23*4),(R23*5)&gt;K23,(R23*5),(R23*6)&gt;K23,(R23*6))</f>
        <v>1.5</v>
      </c>
      <c r="N23">
        <f t="shared" si="0"/>
        <v>1</v>
      </c>
      <c r="O23" s="3">
        <v>1.2</v>
      </c>
      <c r="P23" s="3" cm="1">
        <f t="array" ref="P23">_xlfn.IFS(T23&gt;O23,T23,(T23*2)&gt;O23,(T23*2),(T23*3)&gt;O23,(T23*3),(T23*4)&gt;O23,(T23*4),(T23*5)&gt;O23,(T23*5),(T23*6)&gt;O23,(T23*6))</f>
        <v>1.5</v>
      </c>
      <c r="Q23" t="s">
        <v>11</v>
      </c>
      <c r="R23" s="3">
        <f>_xlfn.XLOOKUP('Raw-Data'!Q23,'Zone-Charges'!$A$1:$A$6,'Zone-Charges'!$B$1:$B$6,0,0,)</f>
        <v>0.5</v>
      </c>
      <c r="S23" t="s">
        <v>11</v>
      </c>
      <c r="T23" s="3">
        <f>_xlfn.XLOOKUP(S23,'Zone-Charges'!$A$1:$A$6,'Zone-Charges'!$B$1:$B$6,0,0,)</f>
        <v>0.5</v>
      </c>
      <c r="U23" t="s">
        <v>13</v>
      </c>
      <c r="V23">
        <v>563</v>
      </c>
      <c r="W23" cm="1">
        <f t="array" ref="W23">_xlfn.IFS(U23="Prepaid",0,U23="COD",IF(V23*E23&lt;=300,15,(V23*E23)*5/100))</f>
        <v>0</v>
      </c>
      <c r="X23">
        <f t="shared" si="4"/>
        <v>177.25</v>
      </c>
      <c r="Y23" t="s">
        <v>173</v>
      </c>
      <c r="Z23">
        <f>('Raw-Data'!M23-'Raw-Data'!R23)/'Raw-Data'!R23</f>
        <v>2</v>
      </c>
      <c r="AA23">
        <f>('Raw-Data'!P23-'Raw-Data'!T23)/'Raw-Data'!T23</f>
        <v>2</v>
      </c>
      <c r="AB23">
        <f>IF($Y23="Forward charges",SUM(_xlfn.XLOOKUP($Q23,'Zone-Charges'!$A$1:$A$6,'Zone-Charges'!$C$1:$C$6,0,0),PRODUCT($Z23,_xlfn.XLOOKUP($Q23,'Zone-Charges'!$A$1:$A$6,'Zone-Charges'!$D$1:$D$6,0,0))),SUM(_xlfn.XLOOKUP($Q23,'Zone-Charges'!$A$1:$A$6,'Zone-Charges'!$C$1:$C$6,0,0),PRODUCT($Z23,_xlfn.XLOOKUP($Q23,'Zone-Charges'!$A$1:$A$6,'Zone-Charges'!$D$1:$D$6,0,0)),_xlfn.XLOOKUP($Q23,'Zone-Charges'!$A$1:$A$6,'Zone-Charges'!$E$1:$E$6,0,0),PRODUCT($Z23,_xlfn.XLOOKUP($Q23,'Zone-Charges'!$A$1:$A$6,'Zone-Charges'!$F$1:$F$6,0,0)),$X23))</f>
        <v>89.6</v>
      </c>
      <c r="AC23">
        <f>IF($Y23="Forward charges",SUM(_xlfn.XLOOKUP($S23,'Zone-Charges'!$A$1:$A$6,'Zone-Charges'!$C$1:$C$6,0,0),PRODUCT($AA23,_xlfn.XLOOKUP($S23,'Zone-Charges'!$A$1:$A$6,'Zone-Charges'!$D$1:$D$6,0,0))),SUM(_xlfn.XLOOKUP($S23,'Zone-Charges'!$A$1:$A$6,'Zone-Charges'!$C$1:$C$6,0,0),PRODUCT($AA23,_xlfn.XLOOKUP($S23,'Zone-Charges'!$A$1:$A$6,'Zone-Charges'!$D$1:$D$6,0,0)),_xlfn.XLOOKUP($S23,'Zone-Charges'!$A$1:$A$6,'Zone-Charges'!$E$1:$E$6,0,0),PRODUCT($AA23,_xlfn.XLOOKUP($S23,'Zone-Charges'!$A$1:$A$6,'Zone-Charges'!$F$1:$F$6,0,0)),$X23))</f>
        <v>89.6</v>
      </c>
      <c r="AD23" s="3">
        <f t="shared" si="5"/>
        <v>0</v>
      </c>
    </row>
    <row r="24" spans="1:30">
      <c r="A24">
        <v>2001807976</v>
      </c>
      <c r="B24" t="s">
        <v>63</v>
      </c>
      <c r="C24">
        <v>2001821750</v>
      </c>
      <c r="D24" s="2">
        <v>8904223818430</v>
      </c>
      <c r="E24">
        <v>1</v>
      </c>
      <c r="F24" s="2">
        <v>8904223818454</v>
      </c>
      <c r="G24">
        <v>232</v>
      </c>
      <c r="H24">
        <f t="shared" si="1"/>
        <v>165</v>
      </c>
      <c r="I24">
        <f t="shared" si="2"/>
        <v>0.16500000000000001</v>
      </c>
      <c r="J24" s="3">
        <f t="shared" si="3"/>
        <v>0.72099999999999997</v>
      </c>
      <c r="K24" s="3">
        <v>0.72099999999999997</v>
      </c>
      <c r="L24" s="2">
        <v>400705</v>
      </c>
      <c r="M24" s="3" cm="1">
        <f t="array" ref="M24">_xlfn.IFS(R24&gt;K24,R24,(R24*2)&gt;K24,(R24*2),(R24*3)&gt;K24,(R24*3),(R24*4)&gt;K24,(R24*4),(R24*5)&gt;K24,(R24*5),(R24*6)&gt;K24,(R24*6))</f>
        <v>1.25</v>
      </c>
      <c r="N24">
        <f t="shared" si="0"/>
        <v>1</v>
      </c>
      <c r="O24" s="3">
        <v>0.7</v>
      </c>
      <c r="P24" s="3" cm="1">
        <f t="array" ref="P24">_xlfn.IFS(T24&gt;O24,T24,(T24*2)&gt;O24,(T24*2),(T24*3)&gt;O24,(T24*3),(T24*4)&gt;O24,(T24*4),(T24*5)&gt;O24,(T24*5),(T24*6)&gt;O24,(T24*6))</f>
        <v>1.25</v>
      </c>
      <c r="Q24" t="s">
        <v>14</v>
      </c>
      <c r="R24" s="3">
        <f>_xlfn.XLOOKUP('Raw-Data'!Q24,'Zone-Charges'!$A$1:$A$6,'Zone-Charges'!$B$1:$B$6,0,0,)</f>
        <v>1.25</v>
      </c>
      <c r="S24" t="s">
        <v>14</v>
      </c>
      <c r="T24" s="3">
        <f>_xlfn.XLOOKUP(S24,'Zone-Charges'!$A$1:$A$6,'Zone-Charges'!$B$1:$B$6,0,0,)</f>
        <v>1.25</v>
      </c>
      <c r="U24" t="s">
        <v>13</v>
      </c>
      <c r="V24">
        <v>470</v>
      </c>
      <c r="W24" cm="1">
        <f t="array" ref="W24">_xlfn.IFS(U24="Prepaid",0,U24="COD",IF(V24*E24&lt;=300,15,(V24*E24)*5/100))</f>
        <v>0</v>
      </c>
      <c r="X24">
        <f t="shared" si="4"/>
        <v>0</v>
      </c>
      <c r="Y24" t="s">
        <v>176</v>
      </c>
      <c r="Z24">
        <f>('Raw-Data'!M24-'Raw-Data'!R24)/'Raw-Data'!R24</f>
        <v>0</v>
      </c>
      <c r="AA24">
        <f>('Raw-Data'!P24-'Raw-Data'!T24)/'Raw-Data'!T24</f>
        <v>0</v>
      </c>
      <c r="AB24">
        <f>IF($Y24="Forward charges",SUM(_xlfn.XLOOKUP($Q24,'Zone-Charges'!$A$1:$A$6,'Zone-Charges'!$C$1:$C$6,0,0),PRODUCT($Z24,_xlfn.XLOOKUP($Q24,'Zone-Charges'!$A$1:$A$6,'Zone-Charges'!$D$1:$D$6,0,0))),SUM(_xlfn.XLOOKUP($Q24,'Zone-Charges'!$A$1:$A$6,'Zone-Charges'!$C$1:$C$6,0,0),PRODUCT($Z24,_xlfn.XLOOKUP($Q24,'Zone-Charges'!$A$1:$A$6,'Zone-Charges'!$D$1:$D$6,0,0)),_xlfn.XLOOKUP($Q24,'Zone-Charges'!$A$1:$A$6,'Zone-Charges'!$E$1:$E$6,0,0),PRODUCT($Z24,_xlfn.XLOOKUP($Q24,'Zone-Charges'!$A$1:$A$6,'Zone-Charges'!$F$1:$F$6,0,0)),$X24))</f>
        <v>86.699999999999989</v>
      </c>
      <c r="AC24">
        <f>IF($Y24="Forward charges",SUM(_xlfn.XLOOKUP($S24,'Zone-Charges'!$A$1:$A$6,'Zone-Charges'!$C$1:$C$6,0,0),PRODUCT($AA24,_xlfn.XLOOKUP($S24,'Zone-Charges'!$A$1:$A$6,'Zone-Charges'!$D$1:$D$6,0,0))),SUM(_xlfn.XLOOKUP($S24,'Zone-Charges'!$A$1:$A$6,'Zone-Charges'!$C$1:$C$6,0,0),PRODUCT($AA24,_xlfn.XLOOKUP($S24,'Zone-Charges'!$A$1:$A$6,'Zone-Charges'!$D$1:$D$6,0,0)),_xlfn.XLOOKUP($S24,'Zone-Charges'!$A$1:$A$6,'Zone-Charges'!$E$1:$E$6,0,0),PRODUCT($AA24,_xlfn.XLOOKUP($S24,'Zone-Charges'!$A$1:$A$6,'Zone-Charges'!$F$1:$F$6,0,0)),$X24))</f>
        <v>86.699999999999989</v>
      </c>
      <c r="AD24" s="3">
        <f t="shared" si="5"/>
        <v>0</v>
      </c>
    </row>
    <row r="25" spans="1:30">
      <c r="A25">
        <v>2001812838</v>
      </c>
      <c r="B25" t="s">
        <v>107</v>
      </c>
      <c r="C25">
        <v>2001821750</v>
      </c>
      <c r="D25" s="2">
        <v>8904223819130</v>
      </c>
      <c r="E25">
        <v>1</v>
      </c>
      <c r="F25" s="2">
        <v>8904223818751</v>
      </c>
      <c r="G25">
        <v>113</v>
      </c>
      <c r="H25">
        <f t="shared" si="1"/>
        <v>350</v>
      </c>
      <c r="I25">
        <f t="shared" si="2"/>
        <v>0.35</v>
      </c>
      <c r="J25" s="3">
        <f t="shared" si="3"/>
        <v>0.55800000000000005</v>
      </c>
      <c r="K25" s="3">
        <v>0.55800000000000005</v>
      </c>
      <c r="L25" s="2">
        <v>262405</v>
      </c>
      <c r="M25" s="3" cm="1">
        <f t="array" ref="M25">_xlfn.IFS(R25&gt;K25,R25,(R25*2)&gt;K25,(R25*2),(R25*3)&gt;K25,(R25*3),(R25*4)&gt;K25,(R25*4),(R25*5)&gt;K25,(R25*5),(R25*6)&gt;K25,(R25*6))</f>
        <v>1</v>
      </c>
      <c r="N25">
        <f t="shared" si="0"/>
        <v>1</v>
      </c>
      <c r="O25" s="3">
        <v>0.6</v>
      </c>
      <c r="P25" s="3" cm="1">
        <f t="array" ref="P25">_xlfn.IFS(T25&gt;O25,T25,(T25*2)&gt;O25,(T25*2),(T25*3)&gt;O25,(T25*3),(T25*4)&gt;O25,(T25*4),(T25*5)&gt;O25,(T25*5),(T25*6)&gt;O25,(T25*6))</f>
        <v>1</v>
      </c>
      <c r="Q25" t="s">
        <v>11</v>
      </c>
      <c r="R25" s="3">
        <f>_xlfn.XLOOKUP('Raw-Data'!Q25,'Zone-Charges'!$A$1:$A$6,'Zone-Charges'!$B$1:$B$6,0,0,)</f>
        <v>0.5</v>
      </c>
      <c r="S25" t="s">
        <v>11</v>
      </c>
      <c r="T25" s="3">
        <f>_xlfn.XLOOKUP(S25,'Zone-Charges'!$A$1:$A$6,'Zone-Charges'!$B$1:$B$6,0,0,)</f>
        <v>0.5</v>
      </c>
      <c r="U25" t="s">
        <v>13</v>
      </c>
      <c r="V25">
        <v>251</v>
      </c>
      <c r="W25" cm="1">
        <f t="array" ref="W25">_xlfn.IFS(U25="Prepaid",0,U25="COD",IF(V25*E25&lt;=300,15,(V25*E25)*5/100))</f>
        <v>0</v>
      </c>
      <c r="X25">
        <f t="shared" si="4"/>
        <v>441.3</v>
      </c>
      <c r="Y25" t="s">
        <v>176</v>
      </c>
      <c r="Z25">
        <f>('Raw-Data'!M25-'Raw-Data'!R25)/'Raw-Data'!R25</f>
        <v>1</v>
      </c>
      <c r="AA25">
        <f>('Raw-Data'!P25-'Raw-Data'!T25)/'Raw-Data'!T25</f>
        <v>1</v>
      </c>
      <c r="AB25">
        <f>IF($Y25="Forward charges",SUM(_xlfn.XLOOKUP($Q25,'Zone-Charges'!$A$1:$A$6,'Zone-Charges'!$C$1:$C$6,0,0),PRODUCT($Z25,_xlfn.XLOOKUP($Q25,'Zone-Charges'!$A$1:$A$6,'Zone-Charges'!$D$1:$D$6,0,0))),SUM(_xlfn.XLOOKUP($Q25,'Zone-Charges'!$A$1:$A$6,'Zone-Charges'!$C$1:$C$6,0,0),PRODUCT($Z25,_xlfn.XLOOKUP($Q25,'Zone-Charges'!$A$1:$A$6,'Zone-Charges'!$D$1:$D$6,0,0)),_xlfn.XLOOKUP($Q25,'Zone-Charges'!$A$1:$A$6,'Zone-Charges'!$E$1:$E$6,0,0),PRODUCT($Z25,_xlfn.XLOOKUP($Q25,'Zone-Charges'!$A$1:$A$6,'Zone-Charges'!$F$1:$F$6,0,0)),$X25))</f>
        <v>551.4</v>
      </c>
      <c r="AC25">
        <f>IF($Y25="Forward charges",SUM(_xlfn.XLOOKUP($S25,'Zone-Charges'!$A$1:$A$6,'Zone-Charges'!$C$1:$C$6,0,0),PRODUCT($AA25,_xlfn.XLOOKUP($S25,'Zone-Charges'!$A$1:$A$6,'Zone-Charges'!$D$1:$D$6,0,0))),SUM(_xlfn.XLOOKUP($S25,'Zone-Charges'!$A$1:$A$6,'Zone-Charges'!$C$1:$C$6,0,0),PRODUCT($AA25,_xlfn.XLOOKUP($S25,'Zone-Charges'!$A$1:$A$6,'Zone-Charges'!$D$1:$D$6,0,0)),_xlfn.XLOOKUP($S25,'Zone-Charges'!$A$1:$A$6,'Zone-Charges'!$E$1:$E$6,0,0),PRODUCT($AA25,_xlfn.XLOOKUP($S25,'Zone-Charges'!$A$1:$A$6,'Zone-Charges'!$F$1:$F$6,0,0)),$X25))</f>
        <v>551.4</v>
      </c>
      <c r="AD25" s="3">
        <f t="shared" si="5"/>
        <v>0</v>
      </c>
    </row>
    <row r="26" spans="1:30">
      <c r="A26">
        <v>2001816684</v>
      </c>
      <c r="B26" t="s">
        <v>115</v>
      </c>
      <c r="C26">
        <v>2001821742</v>
      </c>
      <c r="D26" s="2">
        <v>8904223819468</v>
      </c>
      <c r="E26">
        <v>1</v>
      </c>
      <c r="F26" s="2">
        <v>8904223818850</v>
      </c>
      <c r="G26">
        <v>240</v>
      </c>
      <c r="H26">
        <f t="shared" si="1"/>
        <v>240</v>
      </c>
      <c r="I26">
        <f t="shared" si="2"/>
        <v>0.24</v>
      </c>
      <c r="J26" s="3">
        <f t="shared" si="3"/>
        <v>0.91999999999999993</v>
      </c>
      <c r="K26" s="3">
        <v>0.91999999999999993</v>
      </c>
      <c r="L26" s="2">
        <v>394210</v>
      </c>
      <c r="M26" s="3" cm="1">
        <f t="array" ref="M26">_xlfn.IFS(R26&gt;K26,R26,(R26*2)&gt;K26,(R26*2),(R26*3)&gt;K26,(R26*3),(R26*4)&gt;K26,(R26*4),(R26*5)&gt;K26,(R26*5),(R26*6)&gt;K26,(R26*6))</f>
        <v>1.25</v>
      </c>
      <c r="N26">
        <f t="shared" si="0"/>
        <v>1</v>
      </c>
      <c r="O26" s="3">
        <v>0.99</v>
      </c>
      <c r="P26" s="3" cm="1">
        <f t="array" ref="P26">_xlfn.IFS(T26&gt;O26,T26,(T26*2)&gt;O26,(T26*2),(T26*3)&gt;O26,(T26*3),(T26*4)&gt;O26,(T26*4),(T26*5)&gt;O26,(T26*5),(T26*6)&gt;O26,(T26*6))</f>
        <v>1.25</v>
      </c>
      <c r="Q26" t="s">
        <v>14</v>
      </c>
      <c r="R26" s="3">
        <f>_xlfn.XLOOKUP('Raw-Data'!Q26,'Zone-Charges'!$A$1:$A$6,'Zone-Charges'!$B$1:$B$6,0,0,)</f>
        <v>1.25</v>
      </c>
      <c r="S26" t="s">
        <v>14</v>
      </c>
      <c r="T26" s="3">
        <f>_xlfn.XLOOKUP(S26,'Zone-Charges'!$A$1:$A$6,'Zone-Charges'!$B$1:$B$6,0,0,)</f>
        <v>1.25</v>
      </c>
      <c r="U26" t="s">
        <v>13</v>
      </c>
      <c r="V26">
        <v>603</v>
      </c>
      <c r="W26" cm="1">
        <f t="array" ref="W26">_xlfn.IFS(U26="Prepaid",0,U26="COD",IF(V26*E26&lt;=300,15,(V26*E26)*5/100))</f>
        <v>0</v>
      </c>
      <c r="X26">
        <f t="shared" si="4"/>
        <v>0</v>
      </c>
      <c r="Y26" t="s">
        <v>176</v>
      </c>
      <c r="Z26">
        <f>('Raw-Data'!M26-'Raw-Data'!R26)/'Raw-Data'!R26</f>
        <v>0</v>
      </c>
      <c r="AA26">
        <f>('Raw-Data'!P26-'Raw-Data'!T26)/'Raw-Data'!T26</f>
        <v>0</v>
      </c>
      <c r="AB26">
        <f>IF($Y26="Forward charges",SUM(_xlfn.XLOOKUP($Q26,'Zone-Charges'!$A$1:$A$6,'Zone-Charges'!$C$1:$C$6,0,0),PRODUCT($Z26,_xlfn.XLOOKUP($Q26,'Zone-Charges'!$A$1:$A$6,'Zone-Charges'!$D$1:$D$6,0,0))),SUM(_xlfn.XLOOKUP($Q26,'Zone-Charges'!$A$1:$A$6,'Zone-Charges'!$C$1:$C$6,0,0),PRODUCT($Z26,_xlfn.XLOOKUP($Q26,'Zone-Charges'!$A$1:$A$6,'Zone-Charges'!$D$1:$D$6,0,0)),_xlfn.XLOOKUP($Q26,'Zone-Charges'!$A$1:$A$6,'Zone-Charges'!$E$1:$E$6,0,0),PRODUCT($Z26,_xlfn.XLOOKUP($Q26,'Zone-Charges'!$A$1:$A$6,'Zone-Charges'!$F$1:$F$6,0,0)),$X26))</f>
        <v>86.699999999999989</v>
      </c>
      <c r="AC26">
        <f>IF($Y26="Forward charges",SUM(_xlfn.XLOOKUP($S26,'Zone-Charges'!$A$1:$A$6,'Zone-Charges'!$C$1:$C$6,0,0),PRODUCT($AA26,_xlfn.XLOOKUP($S26,'Zone-Charges'!$A$1:$A$6,'Zone-Charges'!$D$1:$D$6,0,0))),SUM(_xlfn.XLOOKUP($S26,'Zone-Charges'!$A$1:$A$6,'Zone-Charges'!$C$1:$C$6,0,0),PRODUCT($AA26,_xlfn.XLOOKUP($S26,'Zone-Charges'!$A$1:$A$6,'Zone-Charges'!$D$1:$D$6,0,0)),_xlfn.XLOOKUP($S26,'Zone-Charges'!$A$1:$A$6,'Zone-Charges'!$E$1:$E$6,0,0),PRODUCT($AA26,_xlfn.XLOOKUP($S26,'Zone-Charges'!$A$1:$A$6,'Zone-Charges'!$F$1:$F$6,0,0)),$X26))</f>
        <v>86.699999999999989</v>
      </c>
      <c r="AD26" s="3">
        <f t="shared" si="5"/>
        <v>0</v>
      </c>
    </row>
    <row r="27" spans="1:30">
      <c r="A27">
        <v>2001817160</v>
      </c>
      <c r="B27" t="s">
        <v>117</v>
      </c>
      <c r="C27">
        <v>2001821679</v>
      </c>
      <c r="D27" s="2">
        <v>8904223818430</v>
      </c>
      <c r="E27">
        <v>1</v>
      </c>
      <c r="F27" s="2">
        <v>8904223818935</v>
      </c>
      <c r="G27">
        <v>120</v>
      </c>
      <c r="H27">
        <f t="shared" si="1"/>
        <v>165</v>
      </c>
      <c r="I27">
        <f t="shared" si="2"/>
        <v>0.16500000000000001</v>
      </c>
      <c r="J27" s="3">
        <f t="shared" si="3"/>
        <v>0.7</v>
      </c>
      <c r="K27" s="3">
        <v>0.7</v>
      </c>
      <c r="L27" s="2">
        <v>411014</v>
      </c>
      <c r="M27" s="3" cm="1">
        <f t="array" ref="M27">_xlfn.IFS(R27&gt;K27,R27,(R27*2)&gt;K27,(R27*2),(R27*3)&gt;K27,(R27*3),(R27*4)&gt;K27,(R27*4),(R27*5)&gt;K27,(R27*5),(R27*6)&gt;K27,(R27*6))</f>
        <v>1.25</v>
      </c>
      <c r="N27">
        <f t="shared" si="0"/>
        <v>1</v>
      </c>
      <c r="O27" s="3">
        <v>0.7</v>
      </c>
      <c r="P27" s="3" cm="1">
        <f t="array" ref="P27">_xlfn.IFS(T27&gt;O27,T27,(T27*2)&gt;O27,(T27*2),(T27*3)&gt;O27,(T27*3),(T27*4)&gt;O27,(T27*4),(T27*5)&gt;O27,(T27*5),(T27*6)&gt;O27,(T27*6))</f>
        <v>1.25</v>
      </c>
      <c r="Q27" t="s">
        <v>14</v>
      </c>
      <c r="R27" s="3">
        <f>_xlfn.XLOOKUP('Raw-Data'!Q27,'Zone-Charges'!$A$1:$A$6,'Zone-Charges'!$B$1:$B$6,0,0,)</f>
        <v>1.25</v>
      </c>
      <c r="S27" t="s">
        <v>14</v>
      </c>
      <c r="T27" s="3">
        <f>_xlfn.XLOOKUP(S27,'Zone-Charges'!$A$1:$A$6,'Zone-Charges'!$B$1:$B$6,0,0,)</f>
        <v>1.25</v>
      </c>
      <c r="U27" t="s">
        <v>10</v>
      </c>
      <c r="V27">
        <v>470</v>
      </c>
      <c r="W27" cm="1">
        <f t="array" ref="W27">_xlfn.IFS(U27="Prepaid",0,U27="COD",IF(V27*E27&lt;=300,15,(V27*E27)*5/100))</f>
        <v>23.5</v>
      </c>
      <c r="X27">
        <f t="shared" si="4"/>
        <v>74.55</v>
      </c>
      <c r="Y27" t="s">
        <v>176</v>
      </c>
      <c r="Z27">
        <f>('Raw-Data'!M27-'Raw-Data'!R27)/'Raw-Data'!R27</f>
        <v>0</v>
      </c>
      <c r="AA27">
        <f>('Raw-Data'!P27-'Raw-Data'!T27)/'Raw-Data'!T27</f>
        <v>0</v>
      </c>
      <c r="AB27">
        <f>IF($Y27="Forward charges",SUM(_xlfn.XLOOKUP($Q27,'Zone-Charges'!$A$1:$A$6,'Zone-Charges'!$C$1:$C$6,0,0),PRODUCT($Z27,_xlfn.XLOOKUP($Q27,'Zone-Charges'!$A$1:$A$6,'Zone-Charges'!$D$1:$D$6,0,0))),SUM(_xlfn.XLOOKUP($Q27,'Zone-Charges'!$A$1:$A$6,'Zone-Charges'!$C$1:$C$6,0,0),PRODUCT($Z27,_xlfn.XLOOKUP($Q27,'Zone-Charges'!$A$1:$A$6,'Zone-Charges'!$D$1:$D$6,0,0)),_xlfn.XLOOKUP($Q27,'Zone-Charges'!$A$1:$A$6,'Zone-Charges'!$E$1:$E$6,0,0),PRODUCT($Z27,_xlfn.XLOOKUP($Q27,'Zone-Charges'!$A$1:$A$6,'Zone-Charges'!$F$1:$F$6,0,0)),$X27))</f>
        <v>161.25</v>
      </c>
      <c r="AC27">
        <f>IF($Y27="Forward charges",SUM(_xlfn.XLOOKUP($S27,'Zone-Charges'!$A$1:$A$6,'Zone-Charges'!$C$1:$C$6,0,0),PRODUCT($AA27,_xlfn.XLOOKUP($S27,'Zone-Charges'!$A$1:$A$6,'Zone-Charges'!$D$1:$D$6,0,0))),SUM(_xlfn.XLOOKUP($S27,'Zone-Charges'!$A$1:$A$6,'Zone-Charges'!$C$1:$C$6,0,0),PRODUCT($AA27,_xlfn.XLOOKUP($S27,'Zone-Charges'!$A$1:$A$6,'Zone-Charges'!$D$1:$D$6,0,0)),_xlfn.XLOOKUP($S27,'Zone-Charges'!$A$1:$A$6,'Zone-Charges'!$E$1:$E$6,0,0),PRODUCT($AA27,_xlfn.XLOOKUP($S27,'Zone-Charges'!$A$1:$A$6,'Zone-Charges'!$F$1:$F$6,0,0)),$X27))</f>
        <v>161.25</v>
      </c>
      <c r="AD27" s="3">
        <f t="shared" si="5"/>
        <v>0</v>
      </c>
    </row>
    <row r="28" spans="1:30">
      <c r="A28">
        <v>2001818390</v>
      </c>
      <c r="B28" t="s">
        <v>118</v>
      </c>
      <c r="C28">
        <v>2001821502</v>
      </c>
      <c r="D28" s="2">
        <v>8904223818980</v>
      </c>
      <c r="E28">
        <v>1</v>
      </c>
      <c r="F28" s="2">
        <v>8904223818874</v>
      </c>
      <c r="G28">
        <v>100</v>
      </c>
      <c r="H28">
        <f t="shared" si="1"/>
        <v>110</v>
      </c>
      <c r="I28">
        <f t="shared" si="2"/>
        <v>0.11</v>
      </c>
      <c r="J28" s="3">
        <f t="shared" si="3"/>
        <v>0.84099999999999997</v>
      </c>
      <c r="K28" s="3">
        <v>0.84099999999999997</v>
      </c>
      <c r="L28" s="2">
        <v>783301</v>
      </c>
      <c r="M28" s="3" cm="1">
        <f t="array" ref="M28">_xlfn.IFS(R28&gt;K28,R28,(R28*2)&gt;K28,(R28*2),(R28*3)&gt;K28,(R28*3),(R28*4)&gt;K28,(R28*4),(R28*5)&gt;K28,(R28*5),(R28*6)&gt;K28,(R28*6))</f>
        <v>1.5</v>
      </c>
      <c r="N28">
        <f t="shared" si="0"/>
        <v>1</v>
      </c>
      <c r="O28" s="3">
        <v>0.8</v>
      </c>
      <c r="P28" s="3" cm="1">
        <f t="array" ref="P28">_xlfn.IFS(T28&gt;O28,T28,(T28*2)&gt;O28,(T28*2),(T28*3)&gt;O28,(T28*3),(T28*4)&gt;O28,(T28*4),(T28*5)&gt;O28,(T28*5),(T28*6)&gt;O28,(T28*6))</f>
        <v>1.5</v>
      </c>
      <c r="Q28" t="s">
        <v>17</v>
      </c>
      <c r="R28" s="3">
        <f>_xlfn.XLOOKUP('Raw-Data'!Q28,'Zone-Charges'!$A$1:$A$6,'Zone-Charges'!$B$1:$B$6,0,0,)</f>
        <v>1.5</v>
      </c>
      <c r="S28" t="s">
        <v>17</v>
      </c>
      <c r="T28" s="3">
        <f>_xlfn.XLOOKUP(S28,'Zone-Charges'!$A$1:$A$6,'Zone-Charges'!$B$1:$B$6,0,0,)</f>
        <v>1.5</v>
      </c>
      <c r="U28" t="s">
        <v>13</v>
      </c>
      <c r="V28">
        <v>582</v>
      </c>
      <c r="W28" cm="1">
        <f t="array" ref="W28">_xlfn.IFS(U28="Prepaid",0,U28="COD",IF(V28*E28&lt;=300,15,(V28*E28)*5/100))</f>
        <v>0</v>
      </c>
      <c r="X28">
        <f t="shared" si="4"/>
        <v>251.35000000000002</v>
      </c>
      <c r="Y28" t="s">
        <v>176</v>
      </c>
      <c r="Z28">
        <f>('Raw-Data'!M28-'Raw-Data'!R28)/'Raw-Data'!R28</f>
        <v>0</v>
      </c>
      <c r="AA28">
        <f>('Raw-Data'!P28-'Raw-Data'!T28)/'Raw-Data'!T28</f>
        <v>0</v>
      </c>
      <c r="AB28">
        <f>IF($Y28="Forward charges",SUM(_xlfn.XLOOKUP($Q28,'Zone-Charges'!$A$1:$A$6,'Zone-Charges'!$C$1:$C$6,0,0),PRODUCT($Z28,_xlfn.XLOOKUP($Q28,'Zone-Charges'!$A$1:$A$6,'Zone-Charges'!$D$1:$D$6,0,0))),SUM(_xlfn.XLOOKUP($Q28,'Zone-Charges'!$A$1:$A$6,'Zone-Charges'!$C$1:$C$6,0,0),PRODUCT($Z28,_xlfn.XLOOKUP($Q28,'Zone-Charges'!$A$1:$A$6,'Zone-Charges'!$D$1:$D$6,0,0)),_xlfn.XLOOKUP($Q28,'Zone-Charges'!$A$1:$A$6,'Zone-Charges'!$E$1:$E$6,0,0),PRODUCT($Z28,_xlfn.XLOOKUP($Q28,'Zone-Charges'!$A$1:$A$6,'Zone-Charges'!$F$1:$F$6,0,0)),$X28))</f>
        <v>358.65000000000003</v>
      </c>
      <c r="AC28">
        <f>IF($Y28="Forward charges",SUM(_xlfn.XLOOKUP($S28,'Zone-Charges'!$A$1:$A$6,'Zone-Charges'!$C$1:$C$6,0,0),PRODUCT($AA28,_xlfn.XLOOKUP($S28,'Zone-Charges'!$A$1:$A$6,'Zone-Charges'!$D$1:$D$6,0,0))),SUM(_xlfn.XLOOKUP($S28,'Zone-Charges'!$A$1:$A$6,'Zone-Charges'!$C$1:$C$6,0,0),PRODUCT($AA28,_xlfn.XLOOKUP($S28,'Zone-Charges'!$A$1:$A$6,'Zone-Charges'!$D$1:$D$6,0,0)),_xlfn.XLOOKUP($S28,'Zone-Charges'!$A$1:$A$6,'Zone-Charges'!$E$1:$E$6,0,0),PRODUCT($AA28,_xlfn.XLOOKUP($S28,'Zone-Charges'!$A$1:$A$6,'Zone-Charges'!$F$1:$F$6,0,0)),$X28))</f>
        <v>358.65000000000003</v>
      </c>
      <c r="AD28" s="3">
        <f t="shared" si="5"/>
        <v>0</v>
      </c>
    </row>
    <row r="29" spans="1:30">
      <c r="A29">
        <v>2001821190</v>
      </c>
      <c r="B29" t="s">
        <v>121</v>
      </c>
      <c r="C29">
        <v>2001821502</v>
      </c>
      <c r="D29" s="2">
        <v>8904223819031</v>
      </c>
      <c r="E29">
        <v>2</v>
      </c>
      <c r="F29" s="2">
        <v>8904223818997</v>
      </c>
      <c r="G29">
        <v>490</v>
      </c>
      <c r="H29">
        <f t="shared" si="1"/>
        <v>112</v>
      </c>
      <c r="I29">
        <f t="shared" si="2"/>
        <v>0.224</v>
      </c>
      <c r="J29" s="3">
        <f t="shared" si="3"/>
        <v>1.2</v>
      </c>
      <c r="K29" s="3">
        <v>1.2</v>
      </c>
      <c r="L29" s="2">
        <v>486661</v>
      </c>
      <c r="M29" s="3" cm="1">
        <f t="array" ref="M29">_xlfn.IFS(R29&gt;K29,R29,(R29*2)&gt;K29,(R29*2),(R29*3)&gt;K29,(R29*3),(R29*4)&gt;K29,(R29*4),(R29*5)&gt;K29,(R29*5),(R29*6)&gt;K29,(R29*6))</f>
        <v>1.25</v>
      </c>
      <c r="N29">
        <f t="shared" si="0"/>
        <v>1</v>
      </c>
      <c r="O29" s="3">
        <v>1.2</v>
      </c>
      <c r="P29" s="3" cm="1">
        <f t="array" ref="P29">_xlfn.IFS(T29&gt;O29,T29,(T29*2)&gt;O29,(T29*2),(T29*3)&gt;O29,(T29*3),(T29*4)&gt;O29,(T29*4),(T29*5)&gt;O29,(T29*5),(T29*6)&gt;O29,(T29*6))</f>
        <v>1.25</v>
      </c>
      <c r="Q29" t="s">
        <v>14</v>
      </c>
      <c r="R29" s="3">
        <f>_xlfn.XLOOKUP('Raw-Data'!Q29,'Zone-Charges'!$A$1:$A$6,'Zone-Charges'!$B$1:$B$6,0,0,)</f>
        <v>1.25</v>
      </c>
      <c r="S29" t="s">
        <v>14</v>
      </c>
      <c r="T29" s="3">
        <f>_xlfn.XLOOKUP(S29,'Zone-Charges'!$A$1:$A$6,'Zone-Charges'!$B$1:$B$6,0,0,)</f>
        <v>1.25</v>
      </c>
      <c r="U29" t="s">
        <v>13</v>
      </c>
      <c r="V29">
        <v>1031</v>
      </c>
      <c r="W29" cm="1">
        <f t="array" ref="W29">_xlfn.IFS(U29="Prepaid",0,U29="COD",IF(V29*E29&lt;=300,15,(V29*E29)*5/100))</f>
        <v>0</v>
      </c>
      <c r="X29">
        <f t="shared" si="4"/>
        <v>61.25</v>
      </c>
      <c r="Y29" t="s">
        <v>176</v>
      </c>
      <c r="Z29">
        <f>('Raw-Data'!M29-'Raw-Data'!R29)/'Raw-Data'!R29</f>
        <v>0</v>
      </c>
      <c r="AA29">
        <f>('Raw-Data'!P29-'Raw-Data'!T29)/'Raw-Data'!T29</f>
        <v>0</v>
      </c>
      <c r="AB29">
        <f>IF($Y29="Forward charges",SUM(_xlfn.XLOOKUP($Q29,'Zone-Charges'!$A$1:$A$6,'Zone-Charges'!$C$1:$C$6,0,0),PRODUCT($Z29,_xlfn.XLOOKUP($Q29,'Zone-Charges'!$A$1:$A$6,'Zone-Charges'!$D$1:$D$6,0,0))),SUM(_xlfn.XLOOKUP($Q29,'Zone-Charges'!$A$1:$A$6,'Zone-Charges'!$C$1:$C$6,0,0),PRODUCT($Z29,_xlfn.XLOOKUP($Q29,'Zone-Charges'!$A$1:$A$6,'Zone-Charges'!$D$1:$D$6,0,0)),_xlfn.XLOOKUP($Q29,'Zone-Charges'!$A$1:$A$6,'Zone-Charges'!$E$1:$E$6,0,0),PRODUCT($Z29,_xlfn.XLOOKUP($Q29,'Zone-Charges'!$A$1:$A$6,'Zone-Charges'!$F$1:$F$6,0,0)),$X29))</f>
        <v>147.94999999999999</v>
      </c>
      <c r="AC29">
        <f>IF($Y29="Forward charges",SUM(_xlfn.XLOOKUP($S29,'Zone-Charges'!$A$1:$A$6,'Zone-Charges'!$C$1:$C$6,0,0),PRODUCT($AA29,_xlfn.XLOOKUP($S29,'Zone-Charges'!$A$1:$A$6,'Zone-Charges'!$D$1:$D$6,0,0))),SUM(_xlfn.XLOOKUP($S29,'Zone-Charges'!$A$1:$A$6,'Zone-Charges'!$C$1:$C$6,0,0),PRODUCT($AA29,_xlfn.XLOOKUP($S29,'Zone-Charges'!$A$1:$A$6,'Zone-Charges'!$D$1:$D$6,0,0)),_xlfn.XLOOKUP($S29,'Zone-Charges'!$A$1:$A$6,'Zone-Charges'!$E$1:$E$6,0,0),PRODUCT($AA29,_xlfn.XLOOKUP($S29,'Zone-Charges'!$A$1:$A$6,'Zone-Charges'!$F$1:$F$6,0,0)),$X29))</f>
        <v>147.94999999999999</v>
      </c>
      <c r="AD29" s="3">
        <f t="shared" si="5"/>
        <v>0</v>
      </c>
    </row>
    <row r="30" spans="1:30">
      <c r="A30">
        <v>2001817093</v>
      </c>
      <c r="B30" t="s">
        <v>133</v>
      </c>
      <c r="C30">
        <v>2001821502</v>
      </c>
      <c r="D30" s="2">
        <v>8904223819024</v>
      </c>
      <c r="E30">
        <v>2</v>
      </c>
      <c r="F30" s="2">
        <v>8904223818942</v>
      </c>
      <c r="G30">
        <v>133</v>
      </c>
      <c r="H30">
        <f t="shared" si="1"/>
        <v>112</v>
      </c>
      <c r="I30">
        <f t="shared" si="2"/>
        <v>0.224</v>
      </c>
      <c r="J30" s="3">
        <f t="shared" si="3"/>
        <v>1.357</v>
      </c>
      <c r="K30" s="3">
        <v>1.357</v>
      </c>
      <c r="L30" s="2">
        <v>244001</v>
      </c>
      <c r="M30" s="3" cm="1">
        <f t="array" ref="M30">_xlfn.IFS(R30&gt;K30,R30,(R30*2)&gt;K30,(R30*2),(R30*3)&gt;K30,(R30*3),(R30*4)&gt;K30,(R30*4),(R30*5)&gt;K30,(R30*5),(R30*6)&gt;K30,(R30*6))</f>
        <v>1.5</v>
      </c>
      <c r="N30">
        <f t="shared" si="0"/>
        <v>1</v>
      </c>
      <c r="O30" s="3">
        <v>1.3</v>
      </c>
      <c r="P30" s="3" cm="1">
        <f t="array" ref="P30">_xlfn.IFS(T30&gt;O30,T30,(T30*2)&gt;O30,(T30*2),(T30*3)&gt;O30,(T30*3),(T30*4)&gt;O30,(T30*4),(T30*5)&gt;O30,(T30*5),(T30*6)&gt;O30,(T30*6))</f>
        <v>1.5</v>
      </c>
      <c r="Q30" t="s">
        <v>11</v>
      </c>
      <c r="R30" s="3">
        <f>_xlfn.XLOOKUP('Raw-Data'!Q30,'Zone-Charges'!$A$1:$A$6,'Zone-Charges'!$B$1:$B$6,0,0,)</f>
        <v>0.5</v>
      </c>
      <c r="S30" t="s">
        <v>11</v>
      </c>
      <c r="T30" s="3">
        <f>_xlfn.XLOOKUP(S30,'Zone-Charges'!$A$1:$A$6,'Zone-Charges'!$B$1:$B$6,0,0,)</f>
        <v>0.5</v>
      </c>
      <c r="U30" t="s">
        <v>13</v>
      </c>
      <c r="V30">
        <v>1818</v>
      </c>
      <c r="W30" cm="1">
        <f t="array" ref="W30">_xlfn.IFS(U30="Prepaid",0,U30="COD",IF(V30*E30&lt;=300,15,(V30*E30)*5/100))</f>
        <v>0</v>
      </c>
      <c r="X30">
        <f t="shared" si="4"/>
        <v>630.25000000000011</v>
      </c>
      <c r="Y30" t="s">
        <v>176</v>
      </c>
      <c r="Z30">
        <f>('Raw-Data'!M30-'Raw-Data'!R30)/'Raw-Data'!R30</f>
        <v>2</v>
      </c>
      <c r="AA30">
        <f>('Raw-Data'!P30-'Raw-Data'!T30)/'Raw-Data'!T30</f>
        <v>2</v>
      </c>
      <c r="AB30">
        <f>IF($Y30="Forward charges",SUM(_xlfn.XLOOKUP($Q30,'Zone-Charges'!$A$1:$A$6,'Zone-Charges'!$C$1:$C$6,0,0),PRODUCT($Z30,_xlfn.XLOOKUP($Q30,'Zone-Charges'!$A$1:$A$6,'Zone-Charges'!$D$1:$D$6,0,0))),SUM(_xlfn.XLOOKUP($Q30,'Zone-Charges'!$A$1:$A$6,'Zone-Charges'!$C$1:$C$6,0,0),PRODUCT($Z30,_xlfn.XLOOKUP($Q30,'Zone-Charges'!$A$1:$A$6,'Zone-Charges'!$D$1:$D$6,0,0)),_xlfn.XLOOKUP($Q30,'Zone-Charges'!$A$1:$A$6,'Zone-Charges'!$E$1:$E$6,0,0),PRODUCT($Z30,_xlfn.XLOOKUP($Q30,'Zone-Charges'!$A$1:$A$6,'Zone-Charges'!$F$1:$F$6,0,0)),$X30))</f>
        <v>796.95</v>
      </c>
      <c r="AC30">
        <f>IF($Y30="Forward charges",SUM(_xlfn.XLOOKUP($S30,'Zone-Charges'!$A$1:$A$6,'Zone-Charges'!$C$1:$C$6,0,0),PRODUCT($AA30,_xlfn.XLOOKUP($S30,'Zone-Charges'!$A$1:$A$6,'Zone-Charges'!$D$1:$D$6,0,0))),SUM(_xlfn.XLOOKUP($S30,'Zone-Charges'!$A$1:$A$6,'Zone-Charges'!$C$1:$C$6,0,0),PRODUCT($AA30,_xlfn.XLOOKUP($S30,'Zone-Charges'!$A$1:$A$6,'Zone-Charges'!$D$1:$D$6,0,0)),_xlfn.XLOOKUP($S30,'Zone-Charges'!$A$1:$A$6,'Zone-Charges'!$E$1:$E$6,0,0),PRODUCT($AA30,_xlfn.XLOOKUP($S30,'Zone-Charges'!$A$1:$A$6,'Zone-Charges'!$F$1:$F$6,0,0)),$X30))</f>
        <v>796.95</v>
      </c>
      <c r="AD30" s="3">
        <f t="shared" si="5"/>
        <v>0</v>
      </c>
    </row>
    <row r="31" spans="1:30">
      <c r="A31">
        <v>2001823564</v>
      </c>
      <c r="B31" t="s">
        <v>134</v>
      </c>
      <c r="C31">
        <v>2001821284</v>
      </c>
      <c r="D31" s="2">
        <v>8904223818614</v>
      </c>
      <c r="E31">
        <v>1</v>
      </c>
      <c r="F31" s="2">
        <v>8904223819024</v>
      </c>
      <c r="G31">
        <v>112</v>
      </c>
      <c r="H31">
        <f t="shared" si="1"/>
        <v>65</v>
      </c>
      <c r="I31">
        <f t="shared" si="2"/>
        <v>6.5000000000000002E-2</v>
      </c>
      <c r="J31" s="3">
        <f t="shared" si="3"/>
        <v>0.67200000000000004</v>
      </c>
      <c r="K31" s="3">
        <v>0.67200000000000004</v>
      </c>
      <c r="L31" s="2">
        <v>492001</v>
      </c>
      <c r="M31" s="3" cm="1">
        <f t="array" ref="M31">_xlfn.IFS(R31&gt;K31,R31,(R31*2)&gt;K31,(R31*2),(R31*3)&gt;K31,(R31*3),(R31*4)&gt;K31,(R31*4),(R31*5)&gt;K31,(R31*5),(R31*6)&gt;K31,(R31*6))</f>
        <v>1.25</v>
      </c>
      <c r="N31">
        <f t="shared" si="0"/>
        <v>1</v>
      </c>
      <c r="O31" s="3">
        <v>0.7</v>
      </c>
      <c r="P31" s="3" cm="1">
        <f t="array" ref="P31">_xlfn.IFS(T31&gt;O31,T31,(T31*2)&gt;O31,(T31*2),(T31*3)&gt;O31,(T31*3),(T31*4)&gt;O31,(T31*4),(T31*5)&gt;O31,(T31*5),(T31*6)&gt;O31,(T31*6))</f>
        <v>1.25</v>
      </c>
      <c r="Q31" t="s">
        <v>14</v>
      </c>
      <c r="R31" s="3">
        <f>_xlfn.XLOOKUP('Raw-Data'!Q31,'Zone-Charges'!$A$1:$A$6,'Zone-Charges'!$B$1:$B$6,0,0,)</f>
        <v>1.25</v>
      </c>
      <c r="S31" t="s">
        <v>14</v>
      </c>
      <c r="T31" s="3">
        <f>_xlfn.XLOOKUP(S31,'Zone-Charges'!$A$1:$A$6,'Zone-Charges'!$B$1:$B$6,0,0,)</f>
        <v>1.25</v>
      </c>
      <c r="U31" t="s">
        <v>10</v>
      </c>
      <c r="V31">
        <v>302</v>
      </c>
      <c r="W31" cm="1">
        <f t="array" ref="W31">_xlfn.IFS(U31="Prepaid",0,U31="COD",IF(V31*E31&lt;=300,15,(V31*E31)*5/100))</f>
        <v>15.1</v>
      </c>
      <c r="X31">
        <f t="shared" si="4"/>
        <v>0</v>
      </c>
      <c r="Y31" t="s">
        <v>176</v>
      </c>
      <c r="Z31">
        <f>('Raw-Data'!M31-'Raw-Data'!R31)/'Raw-Data'!R31</f>
        <v>0</v>
      </c>
      <c r="AA31">
        <f>('Raw-Data'!P31-'Raw-Data'!T31)/'Raw-Data'!T31</f>
        <v>0</v>
      </c>
      <c r="AB31">
        <f>IF($Y31="Forward charges",SUM(_xlfn.XLOOKUP($Q31,'Zone-Charges'!$A$1:$A$6,'Zone-Charges'!$C$1:$C$6,0,0),PRODUCT($Z31,_xlfn.XLOOKUP($Q31,'Zone-Charges'!$A$1:$A$6,'Zone-Charges'!$D$1:$D$6,0,0))),SUM(_xlfn.XLOOKUP($Q31,'Zone-Charges'!$A$1:$A$6,'Zone-Charges'!$C$1:$C$6,0,0),PRODUCT($Z31,_xlfn.XLOOKUP($Q31,'Zone-Charges'!$A$1:$A$6,'Zone-Charges'!$D$1:$D$6,0,0)),_xlfn.XLOOKUP($Q31,'Zone-Charges'!$A$1:$A$6,'Zone-Charges'!$E$1:$E$6,0,0),PRODUCT($Z31,_xlfn.XLOOKUP($Q31,'Zone-Charges'!$A$1:$A$6,'Zone-Charges'!$F$1:$F$6,0,0)),$X31))</f>
        <v>86.699999999999989</v>
      </c>
      <c r="AC31">
        <f>IF($Y31="Forward charges",SUM(_xlfn.XLOOKUP($S31,'Zone-Charges'!$A$1:$A$6,'Zone-Charges'!$C$1:$C$6,0,0),PRODUCT($AA31,_xlfn.XLOOKUP($S31,'Zone-Charges'!$A$1:$A$6,'Zone-Charges'!$D$1:$D$6,0,0))),SUM(_xlfn.XLOOKUP($S31,'Zone-Charges'!$A$1:$A$6,'Zone-Charges'!$C$1:$C$6,0,0),PRODUCT($AA31,_xlfn.XLOOKUP($S31,'Zone-Charges'!$A$1:$A$6,'Zone-Charges'!$D$1:$D$6,0,0)),_xlfn.XLOOKUP($S31,'Zone-Charges'!$A$1:$A$6,'Zone-Charges'!$E$1:$E$6,0,0),PRODUCT($AA31,_xlfn.XLOOKUP($S31,'Zone-Charges'!$A$1:$A$6,'Zone-Charges'!$F$1:$F$6,0,0)),$X31))</f>
        <v>86.699999999999989</v>
      </c>
      <c r="AD31" s="3">
        <f t="shared" si="5"/>
        <v>0</v>
      </c>
    </row>
    <row r="32" spans="1:30">
      <c r="A32">
        <v>2001825261</v>
      </c>
      <c r="B32" t="s">
        <v>137</v>
      </c>
      <c r="C32">
        <v>2001821284</v>
      </c>
      <c r="D32" s="2">
        <v>8904223819024</v>
      </c>
      <c r="E32">
        <v>1</v>
      </c>
      <c r="F32" s="2">
        <v>8904223819031</v>
      </c>
      <c r="G32">
        <v>112</v>
      </c>
      <c r="H32">
        <f t="shared" si="1"/>
        <v>112</v>
      </c>
      <c r="I32">
        <f t="shared" si="2"/>
        <v>0.112</v>
      </c>
      <c r="J32" s="3">
        <f t="shared" si="3"/>
        <v>1.5569999999999999</v>
      </c>
      <c r="K32" s="3">
        <v>1.5569999999999999</v>
      </c>
      <c r="L32" s="2">
        <v>517128</v>
      </c>
      <c r="M32" s="3" cm="1">
        <f t="array" ref="M32">_xlfn.IFS(R32&gt;K32,R32,(R32*2)&gt;K32,(R32*2),(R32*3)&gt;K32,(R32*3),(R32*4)&gt;K32,(R32*4),(R32*5)&gt;K32,(R32*5),(R32*6)&gt;K32,(R32*6))</f>
        <v>2.5</v>
      </c>
      <c r="N32">
        <f t="shared" si="0"/>
        <v>1</v>
      </c>
      <c r="O32" s="3">
        <v>1.6</v>
      </c>
      <c r="P32" s="3" cm="1">
        <f t="array" ref="P32">_xlfn.IFS(T32&gt;O32,T32,(T32*2)&gt;O32,(T32*2),(T32*3)&gt;O32,(T32*3),(T32*4)&gt;O32,(T32*4),(T32*5)&gt;O32,(T32*5),(T32*6)&gt;O32,(T32*6))</f>
        <v>2.5</v>
      </c>
      <c r="Q32" t="s">
        <v>14</v>
      </c>
      <c r="R32" s="3">
        <f>_xlfn.XLOOKUP('Raw-Data'!Q32,'Zone-Charges'!$A$1:$A$6,'Zone-Charges'!$B$1:$B$6,0,0,)</f>
        <v>1.25</v>
      </c>
      <c r="S32" t="s">
        <v>14</v>
      </c>
      <c r="T32" s="3">
        <f>_xlfn.XLOOKUP(S32,'Zone-Charges'!$A$1:$A$6,'Zone-Charges'!$B$1:$B$6,0,0,)</f>
        <v>1.25</v>
      </c>
      <c r="U32" t="s">
        <v>10</v>
      </c>
      <c r="V32">
        <v>909</v>
      </c>
      <c r="W32" cm="1">
        <f t="array" ref="W32">_xlfn.IFS(U32="Prepaid",0,U32="COD",IF(V32*E32&lt;=300,15,(V32*E32)*5/100))</f>
        <v>45.45</v>
      </c>
      <c r="X32">
        <f t="shared" si="4"/>
        <v>0</v>
      </c>
      <c r="Y32" t="s">
        <v>176</v>
      </c>
      <c r="Z32">
        <f>('Raw-Data'!M32-'Raw-Data'!R32)/'Raw-Data'!R32</f>
        <v>1</v>
      </c>
      <c r="AA32">
        <f>('Raw-Data'!P32-'Raw-Data'!T32)/'Raw-Data'!T32</f>
        <v>1</v>
      </c>
      <c r="AB32">
        <f>IF($Y32="Forward charges",SUM(_xlfn.XLOOKUP($Q32,'Zone-Charges'!$A$1:$A$6,'Zone-Charges'!$C$1:$C$6,0,0),PRODUCT($Z32,_xlfn.XLOOKUP($Q32,'Zone-Charges'!$A$1:$A$6,'Zone-Charges'!$D$1:$D$6,0,0))),SUM(_xlfn.XLOOKUP($Q32,'Zone-Charges'!$A$1:$A$6,'Zone-Charges'!$C$1:$C$6,0,0),PRODUCT($Z32,_xlfn.XLOOKUP($Q32,'Zone-Charges'!$A$1:$A$6,'Zone-Charges'!$D$1:$D$6,0,0)),_xlfn.XLOOKUP($Q32,'Zone-Charges'!$A$1:$A$6,'Zone-Charges'!$E$1:$E$6,0,0),PRODUCT($Z32,_xlfn.XLOOKUP($Q32,'Zone-Charges'!$A$1:$A$6,'Zone-Charges'!$F$1:$F$6,0,0)),$X32))</f>
        <v>176.3</v>
      </c>
      <c r="AC32">
        <f>IF($Y32="Forward charges",SUM(_xlfn.XLOOKUP($S32,'Zone-Charges'!$A$1:$A$6,'Zone-Charges'!$C$1:$C$6,0,0),PRODUCT($AA32,_xlfn.XLOOKUP($S32,'Zone-Charges'!$A$1:$A$6,'Zone-Charges'!$D$1:$D$6,0,0))),SUM(_xlfn.XLOOKUP($S32,'Zone-Charges'!$A$1:$A$6,'Zone-Charges'!$C$1:$C$6,0,0),PRODUCT($AA32,_xlfn.XLOOKUP($S32,'Zone-Charges'!$A$1:$A$6,'Zone-Charges'!$D$1:$D$6,0,0)),_xlfn.XLOOKUP($S32,'Zone-Charges'!$A$1:$A$6,'Zone-Charges'!$E$1:$E$6,0,0),PRODUCT($AA32,_xlfn.XLOOKUP($S32,'Zone-Charges'!$A$1:$A$6,'Zone-Charges'!$F$1:$F$6,0,0)),$X32))</f>
        <v>176.3</v>
      </c>
      <c r="AD32" s="3">
        <f t="shared" si="5"/>
        <v>0</v>
      </c>
    </row>
    <row r="33" spans="1:30">
      <c r="A33">
        <v>2001811192</v>
      </c>
      <c r="B33" t="s">
        <v>99</v>
      </c>
      <c r="C33">
        <v>2001821190</v>
      </c>
      <c r="D33" s="2">
        <v>8904223819321</v>
      </c>
      <c r="E33">
        <v>1</v>
      </c>
      <c r="F33" s="2">
        <v>8904223818980</v>
      </c>
      <c r="G33">
        <v>110</v>
      </c>
      <c r="H33">
        <f t="shared" si="1"/>
        <v>600</v>
      </c>
      <c r="I33">
        <f t="shared" si="2"/>
        <v>0.6</v>
      </c>
      <c r="J33" s="3">
        <f t="shared" si="3"/>
        <v>1.032</v>
      </c>
      <c r="K33" s="3">
        <v>1.032</v>
      </c>
      <c r="L33" s="2">
        <v>562110</v>
      </c>
      <c r="M33" s="3" cm="1">
        <f t="array" ref="M33">_xlfn.IFS(R33&gt;K33,R33,(R33*2)&gt;K33,(R33*2),(R33*3)&gt;K33,(R33*3),(R33*4)&gt;K33,(R33*4),(R33*5)&gt;K33,(R33*5),(R33*6)&gt;K33,(R33*6))</f>
        <v>1.25</v>
      </c>
      <c r="N33">
        <f t="shared" si="0"/>
        <v>1</v>
      </c>
      <c r="O33" s="3">
        <v>1.1299999999999999</v>
      </c>
      <c r="P33" s="3" cm="1">
        <f t="array" ref="P33">_xlfn.IFS(T33&gt;O33,T33,(T33*2)&gt;O33,(T33*2),(T33*3)&gt;O33,(T33*3),(T33*4)&gt;O33,(T33*4),(T33*5)&gt;O33,(T33*5),(T33*6)&gt;O33,(T33*6))</f>
        <v>1.25</v>
      </c>
      <c r="Q33" t="s">
        <v>14</v>
      </c>
      <c r="R33" s="3">
        <f>_xlfn.XLOOKUP('Raw-Data'!Q33,'Zone-Charges'!$A$1:$A$6,'Zone-Charges'!$B$1:$B$6,0,0,)</f>
        <v>1.25</v>
      </c>
      <c r="S33" t="s">
        <v>14</v>
      </c>
      <c r="T33" s="3">
        <f>_xlfn.XLOOKUP(S33,'Zone-Charges'!$A$1:$A$6,'Zone-Charges'!$B$1:$B$6,0,0,)</f>
        <v>1.25</v>
      </c>
      <c r="U33" t="s">
        <v>10</v>
      </c>
      <c r="V33">
        <v>777</v>
      </c>
      <c r="W33" cm="1">
        <f t="array" ref="W33">_xlfn.IFS(U33="Prepaid",0,U33="COD",IF(V33*E33&lt;=300,15,(V33*E33)*5/100))</f>
        <v>38.85</v>
      </c>
      <c r="X33">
        <f t="shared" si="4"/>
        <v>0</v>
      </c>
      <c r="Y33" t="s">
        <v>176</v>
      </c>
      <c r="Z33">
        <f>('Raw-Data'!M33-'Raw-Data'!R33)/'Raw-Data'!R33</f>
        <v>0</v>
      </c>
      <c r="AA33">
        <f>('Raw-Data'!P33-'Raw-Data'!T33)/'Raw-Data'!T33</f>
        <v>0</v>
      </c>
      <c r="AB33">
        <f>IF($Y33="Forward charges",SUM(_xlfn.XLOOKUP($Q33,'Zone-Charges'!$A$1:$A$6,'Zone-Charges'!$C$1:$C$6,0,0),PRODUCT($Z33,_xlfn.XLOOKUP($Q33,'Zone-Charges'!$A$1:$A$6,'Zone-Charges'!$D$1:$D$6,0,0))),SUM(_xlfn.XLOOKUP($Q33,'Zone-Charges'!$A$1:$A$6,'Zone-Charges'!$C$1:$C$6,0,0),PRODUCT($Z33,_xlfn.XLOOKUP($Q33,'Zone-Charges'!$A$1:$A$6,'Zone-Charges'!$D$1:$D$6,0,0)),_xlfn.XLOOKUP($Q33,'Zone-Charges'!$A$1:$A$6,'Zone-Charges'!$E$1:$E$6,0,0),PRODUCT($Z33,_xlfn.XLOOKUP($Q33,'Zone-Charges'!$A$1:$A$6,'Zone-Charges'!$F$1:$F$6,0,0)),$X33))</f>
        <v>86.699999999999989</v>
      </c>
      <c r="AC33">
        <f>IF($Y33="Forward charges",SUM(_xlfn.XLOOKUP($S33,'Zone-Charges'!$A$1:$A$6,'Zone-Charges'!$C$1:$C$6,0,0),PRODUCT($AA33,_xlfn.XLOOKUP($S33,'Zone-Charges'!$A$1:$A$6,'Zone-Charges'!$D$1:$D$6,0,0))),SUM(_xlfn.XLOOKUP($S33,'Zone-Charges'!$A$1:$A$6,'Zone-Charges'!$C$1:$C$6,0,0),PRODUCT($AA33,_xlfn.XLOOKUP($S33,'Zone-Charges'!$A$1:$A$6,'Zone-Charges'!$D$1:$D$6,0,0)),_xlfn.XLOOKUP($S33,'Zone-Charges'!$A$1:$A$6,'Zone-Charges'!$E$1:$E$6,0,0),PRODUCT($AA33,_xlfn.XLOOKUP($S33,'Zone-Charges'!$A$1:$A$6,'Zone-Charges'!$F$1:$F$6,0,0)),$X33))</f>
        <v>86.699999999999989</v>
      </c>
      <c r="AD33" s="3">
        <f t="shared" si="5"/>
        <v>0</v>
      </c>
    </row>
    <row r="34" spans="1:30">
      <c r="A34">
        <v>2001809917</v>
      </c>
      <c r="B34" t="s">
        <v>132</v>
      </c>
      <c r="C34">
        <v>2001821190</v>
      </c>
      <c r="D34" s="2">
        <v>8904223819338</v>
      </c>
      <c r="E34">
        <v>1</v>
      </c>
      <c r="F34" s="2">
        <v>8904223819017</v>
      </c>
      <c r="G34">
        <v>115</v>
      </c>
      <c r="H34">
        <f t="shared" si="1"/>
        <v>600</v>
      </c>
      <c r="I34">
        <f t="shared" si="2"/>
        <v>0.6</v>
      </c>
      <c r="J34" s="3">
        <f t="shared" si="3"/>
        <v>0.63</v>
      </c>
      <c r="K34" s="3">
        <v>0.63</v>
      </c>
      <c r="L34" s="2">
        <v>831006</v>
      </c>
      <c r="M34" s="3" cm="1">
        <f t="array" ref="M34">_xlfn.IFS(R34&gt;K34,R34,(R34*2)&gt;K34,(R34*2),(R34*3)&gt;K34,(R34*3),(R34*4)&gt;K34,(R34*4),(R34*5)&gt;K34,(R34*5),(R34*6)&gt;K34,(R34*6))</f>
        <v>1.25</v>
      </c>
      <c r="N34">
        <f t="shared" ref="N34:N65" si="6">MATCH(S34,Q34,0)</f>
        <v>1</v>
      </c>
      <c r="O34" s="3">
        <v>0.6</v>
      </c>
      <c r="P34" s="3" cm="1">
        <f t="array" ref="P34">_xlfn.IFS(T34&gt;O34,T34,(T34*2)&gt;O34,(T34*2),(T34*3)&gt;O34,(T34*3),(T34*4)&gt;O34,(T34*4),(T34*5)&gt;O34,(T34*5),(T34*6)&gt;O34,(T34*6))</f>
        <v>1.25</v>
      </c>
      <c r="Q34" t="s">
        <v>14</v>
      </c>
      <c r="R34" s="3">
        <f>_xlfn.XLOOKUP('Raw-Data'!Q34,'Zone-Charges'!$A$1:$A$6,'Zone-Charges'!$B$1:$B$6,0,0,)</f>
        <v>1.25</v>
      </c>
      <c r="S34" t="s">
        <v>14</v>
      </c>
      <c r="T34" s="3">
        <f>_xlfn.XLOOKUP(S34,'Zone-Charges'!$A$1:$A$6,'Zone-Charges'!$B$1:$B$6,0,0,)</f>
        <v>1.25</v>
      </c>
      <c r="U34" t="s">
        <v>10</v>
      </c>
      <c r="V34">
        <v>448</v>
      </c>
      <c r="W34" cm="1">
        <f t="array" ref="W34">_xlfn.IFS(U34="Prepaid",0,U34="COD",IF(V34*E34&lt;=300,15,(V34*E34)*5/100))</f>
        <v>22.4</v>
      </c>
      <c r="X34">
        <f t="shared" si="4"/>
        <v>92.2</v>
      </c>
      <c r="Y34" t="s">
        <v>176</v>
      </c>
      <c r="Z34">
        <f>('Raw-Data'!M34-'Raw-Data'!R34)/'Raw-Data'!R34</f>
        <v>0</v>
      </c>
      <c r="AA34">
        <f>('Raw-Data'!P34-'Raw-Data'!T34)/'Raw-Data'!T34</f>
        <v>0</v>
      </c>
      <c r="AB34">
        <f>IF($Y34="Forward charges",SUM(_xlfn.XLOOKUP($Q34,'Zone-Charges'!$A$1:$A$6,'Zone-Charges'!$C$1:$C$6,0,0),PRODUCT($Z34,_xlfn.XLOOKUP($Q34,'Zone-Charges'!$A$1:$A$6,'Zone-Charges'!$D$1:$D$6,0,0))),SUM(_xlfn.XLOOKUP($Q34,'Zone-Charges'!$A$1:$A$6,'Zone-Charges'!$C$1:$C$6,0,0),PRODUCT($Z34,_xlfn.XLOOKUP($Q34,'Zone-Charges'!$A$1:$A$6,'Zone-Charges'!$D$1:$D$6,0,0)),_xlfn.XLOOKUP($Q34,'Zone-Charges'!$A$1:$A$6,'Zone-Charges'!$E$1:$E$6,0,0),PRODUCT($Z34,_xlfn.XLOOKUP($Q34,'Zone-Charges'!$A$1:$A$6,'Zone-Charges'!$F$1:$F$6,0,0)),$X34))</f>
        <v>178.89999999999998</v>
      </c>
      <c r="AC34">
        <f>IF($Y34="Forward charges",SUM(_xlfn.XLOOKUP($S34,'Zone-Charges'!$A$1:$A$6,'Zone-Charges'!$C$1:$C$6,0,0),PRODUCT($AA34,_xlfn.XLOOKUP($S34,'Zone-Charges'!$A$1:$A$6,'Zone-Charges'!$D$1:$D$6,0,0))),SUM(_xlfn.XLOOKUP($S34,'Zone-Charges'!$A$1:$A$6,'Zone-Charges'!$C$1:$C$6,0,0),PRODUCT($AA34,_xlfn.XLOOKUP($S34,'Zone-Charges'!$A$1:$A$6,'Zone-Charges'!$D$1:$D$6,0,0)),_xlfn.XLOOKUP($S34,'Zone-Charges'!$A$1:$A$6,'Zone-Charges'!$E$1:$E$6,0,0),PRODUCT($AA34,_xlfn.XLOOKUP($S34,'Zone-Charges'!$A$1:$A$6,'Zone-Charges'!$F$1:$F$6,0,0)),$X34))</f>
        <v>178.89999999999998</v>
      </c>
      <c r="AD34" s="3">
        <f t="shared" si="5"/>
        <v>0</v>
      </c>
    </row>
    <row r="35" spans="1:30">
      <c r="A35">
        <v>2001806210</v>
      </c>
      <c r="B35" t="s">
        <v>9</v>
      </c>
      <c r="C35">
        <v>2001821185</v>
      </c>
      <c r="D35" s="2">
        <v>8904223818942</v>
      </c>
      <c r="E35">
        <v>2</v>
      </c>
      <c r="F35" s="2">
        <v>8904223819093</v>
      </c>
      <c r="G35">
        <v>150</v>
      </c>
      <c r="H35">
        <f t="shared" si="1"/>
        <v>133</v>
      </c>
      <c r="I35">
        <f t="shared" si="2"/>
        <v>0.26600000000000001</v>
      </c>
      <c r="J35" s="3">
        <f t="shared" si="3"/>
        <v>0.22</v>
      </c>
      <c r="K35" s="3">
        <v>0.22</v>
      </c>
      <c r="L35" s="2">
        <v>140604</v>
      </c>
      <c r="M35" s="3" cm="1">
        <f t="array" ref="M35">_xlfn.IFS(R35&gt;K35,R35,(R35*2)&gt;K35,(R35*2),(R35*3)&gt;K35,(R35*3),(R35*4)&gt;K35,(R35*4),(R35*5)&gt;K35,(R35*5),(R35*6)&gt;K35,(R35*6))</f>
        <v>0.5</v>
      </c>
      <c r="N35">
        <f t="shared" si="6"/>
        <v>1</v>
      </c>
      <c r="O35" s="3">
        <v>2.92</v>
      </c>
      <c r="P35" s="3" cm="1">
        <f t="array" ref="P35">_xlfn.IFS(T35&gt;O35,T35,(T35*2)&gt;O35,(T35*2),(T35*3)&gt;O35,(T35*3),(T35*4)&gt;O35,(T35*4),(T35*5)&gt;O35,(T35*5),(T35*6)&gt;O35,(T35*6))</f>
        <v>3</v>
      </c>
      <c r="Q35" t="s">
        <v>11</v>
      </c>
      <c r="R35" s="3">
        <f>_xlfn.XLOOKUP('Raw-Data'!Q35,'Zone-Charges'!$A$1:$A$6,'Zone-Charges'!$B$1:$B$6,0,0,)</f>
        <v>0.5</v>
      </c>
      <c r="S35" t="s">
        <v>11</v>
      </c>
      <c r="T35" s="3">
        <f>_xlfn.XLOOKUP(S35,'Zone-Charges'!$A$1:$A$6,'Zone-Charges'!$B$1:$B$6,0,0,)</f>
        <v>0.5</v>
      </c>
      <c r="U35" t="s">
        <v>10</v>
      </c>
      <c r="V35">
        <v>571</v>
      </c>
      <c r="W35" cm="1">
        <f t="array" ref="W35">_xlfn.IFS(U35="Prepaid",0,U35="COD",IF(V35*E35&lt;=300,15,(V35*E35)*5/100))</f>
        <v>57.1</v>
      </c>
      <c r="X35">
        <f t="shared" si="4"/>
        <v>66.2</v>
      </c>
      <c r="Y35" t="s">
        <v>173</v>
      </c>
      <c r="Z35">
        <f>('Raw-Data'!M35-'Raw-Data'!R35)/'Raw-Data'!R35</f>
        <v>0</v>
      </c>
      <c r="AA35">
        <f>('Raw-Data'!P35-'Raw-Data'!T35)/'Raw-Data'!T35</f>
        <v>5</v>
      </c>
      <c r="AB35">
        <f>IF($Y35="Forward charges",SUM(_xlfn.XLOOKUP($Q35,'Zone-Charges'!$A$1:$A$6,'Zone-Charges'!$C$1:$C$6,0,0),PRODUCT($Z35,_xlfn.XLOOKUP($Q35,'Zone-Charges'!$A$1:$A$6,'Zone-Charges'!$D$1:$D$6,0,0))),SUM(_xlfn.XLOOKUP($Q35,'Zone-Charges'!$A$1:$A$6,'Zone-Charges'!$C$1:$C$6,0,0),PRODUCT($Z35,_xlfn.XLOOKUP($Q35,'Zone-Charges'!$A$1:$A$6,'Zone-Charges'!$D$1:$D$6,0,0)),_xlfn.XLOOKUP($Q35,'Zone-Charges'!$A$1:$A$6,'Zone-Charges'!$E$1:$E$6,0,0),PRODUCT($Z35,_xlfn.XLOOKUP($Q35,'Zone-Charges'!$A$1:$A$6,'Zone-Charges'!$F$1:$F$6,0,0)),$X35))</f>
        <v>33</v>
      </c>
      <c r="AC35">
        <f>IF($Y35="Forward charges",SUM(_xlfn.XLOOKUP($S35,'Zone-Charges'!$A$1:$A$6,'Zone-Charges'!$C$1:$C$6,0,0),PRODUCT($AA35,_xlfn.XLOOKUP($S35,'Zone-Charges'!$A$1:$A$6,'Zone-Charges'!$D$1:$D$6,0,0))),SUM(_xlfn.XLOOKUP($S35,'Zone-Charges'!$A$1:$A$6,'Zone-Charges'!$C$1:$C$6,0,0),PRODUCT($AA35,_xlfn.XLOOKUP($S35,'Zone-Charges'!$A$1:$A$6,'Zone-Charges'!$D$1:$D$6,0,0)),_xlfn.XLOOKUP($S35,'Zone-Charges'!$A$1:$A$6,'Zone-Charges'!$E$1:$E$6,0,0),PRODUCT($AA35,_xlfn.XLOOKUP($S35,'Zone-Charges'!$A$1:$A$6,'Zone-Charges'!$F$1:$F$6,0,0)),$X35))</f>
        <v>174.5</v>
      </c>
      <c r="AD35" s="3">
        <f t="shared" si="5"/>
        <v>141.5</v>
      </c>
    </row>
    <row r="36" spans="1:30">
      <c r="A36">
        <v>2001806226</v>
      </c>
      <c r="B36" t="s">
        <v>12</v>
      </c>
      <c r="C36">
        <v>2001821185</v>
      </c>
      <c r="D36" s="2">
        <v>8904223818683</v>
      </c>
      <c r="E36">
        <v>2</v>
      </c>
      <c r="F36" s="2">
        <v>8904223819109</v>
      </c>
      <c r="G36">
        <v>100</v>
      </c>
      <c r="H36">
        <f t="shared" si="1"/>
        <v>121</v>
      </c>
      <c r="I36">
        <f t="shared" si="2"/>
        <v>0.24199999999999999</v>
      </c>
      <c r="J36" s="3">
        <f t="shared" si="3"/>
        <v>0.48</v>
      </c>
      <c r="K36" s="3">
        <v>0.48</v>
      </c>
      <c r="L36" s="2">
        <v>723146</v>
      </c>
      <c r="M36" s="3" cm="1">
        <f t="array" ref="M36">_xlfn.IFS(R36&gt;K36,R36,(R36*2)&gt;K36,(R36*2),(R36*3)&gt;K36,(R36*3),(R36*4)&gt;K36,(R36*4),(R36*5)&gt;K36,(R36*5),(R36*6)&gt;K36,(R36*6))</f>
        <v>1.25</v>
      </c>
      <c r="N36">
        <f t="shared" si="6"/>
        <v>1</v>
      </c>
      <c r="O36" s="3">
        <v>0.68</v>
      </c>
      <c r="P36" s="3" cm="1">
        <f t="array" ref="P36">_xlfn.IFS(T36&gt;O36,T36,(T36*2)&gt;O36,(T36*2),(T36*3)&gt;O36,(T36*3),(T36*4)&gt;O36,(T36*4),(T36*5)&gt;O36,(T36*5),(T36*6)&gt;O36,(T36*6))</f>
        <v>1.25</v>
      </c>
      <c r="Q36" t="s">
        <v>14</v>
      </c>
      <c r="R36" s="3">
        <f>_xlfn.XLOOKUP('Raw-Data'!Q36,'Zone-Charges'!$A$1:$A$6,'Zone-Charges'!$B$1:$B$6,0,0,)</f>
        <v>1.25</v>
      </c>
      <c r="S36" t="s">
        <v>14</v>
      </c>
      <c r="T36" s="3">
        <f>_xlfn.XLOOKUP(S36,'Zone-Charges'!$A$1:$A$6,'Zone-Charges'!$B$1:$B$6,0,0,)</f>
        <v>1.25</v>
      </c>
      <c r="U36" t="s">
        <v>10</v>
      </c>
      <c r="V36">
        <v>1998</v>
      </c>
      <c r="W36" cm="1">
        <f t="array" ref="W36">_xlfn.IFS(U36="Prepaid",0,U36="COD",IF(V36*E36&lt;=300,15,(V36*E36)*5/100))</f>
        <v>199.8</v>
      </c>
      <c r="X36">
        <f t="shared" si="4"/>
        <v>112.5</v>
      </c>
      <c r="Y36" t="s">
        <v>173</v>
      </c>
      <c r="Z36">
        <f>('Raw-Data'!M36-'Raw-Data'!R36)/'Raw-Data'!R36</f>
        <v>0</v>
      </c>
      <c r="AA36">
        <f>('Raw-Data'!P36-'Raw-Data'!T36)/'Raw-Data'!T36</f>
        <v>0</v>
      </c>
      <c r="AB36">
        <f>IF($Y36="Forward charges",SUM(_xlfn.XLOOKUP($Q36,'Zone-Charges'!$A$1:$A$6,'Zone-Charges'!$C$1:$C$6,0,0),PRODUCT($Z36,_xlfn.XLOOKUP($Q36,'Zone-Charges'!$A$1:$A$6,'Zone-Charges'!$D$1:$D$6,0,0))),SUM(_xlfn.XLOOKUP($Q36,'Zone-Charges'!$A$1:$A$6,'Zone-Charges'!$C$1:$C$6,0,0),PRODUCT($Z36,_xlfn.XLOOKUP($Q36,'Zone-Charges'!$A$1:$A$6,'Zone-Charges'!$D$1:$D$6,0,0)),_xlfn.XLOOKUP($Q36,'Zone-Charges'!$A$1:$A$6,'Zone-Charges'!$E$1:$E$6,0,0),PRODUCT($Z36,_xlfn.XLOOKUP($Q36,'Zone-Charges'!$A$1:$A$6,'Zone-Charges'!$F$1:$F$6,0,0)),$X36))</f>
        <v>45.4</v>
      </c>
      <c r="AC36">
        <f>IF($Y36="Forward charges",SUM(_xlfn.XLOOKUP($S36,'Zone-Charges'!$A$1:$A$6,'Zone-Charges'!$C$1:$C$6,0,0),PRODUCT($AA36,_xlfn.XLOOKUP($S36,'Zone-Charges'!$A$1:$A$6,'Zone-Charges'!$D$1:$D$6,0,0))),SUM(_xlfn.XLOOKUP($S36,'Zone-Charges'!$A$1:$A$6,'Zone-Charges'!$C$1:$C$6,0,0),PRODUCT($AA36,_xlfn.XLOOKUP($S36,'Zone-Charges'!$A$1:$A$6,'Zone-Charges'!$D$1:$D$6,0,0)),_xlfn.XLOOKUP($S36,'Zone-Charges'!$A$1:$A$6,'Zone-Charges'!$E$1:$E$6,0,0),PRODUCT($AA36,_xlfn.XLOOKUP($S36,'Zone-Charges'!$A$1:$A$6,'Zone-Charges'!$F$1:$F$6,0,0)),$X36))</f>
        <v>45.4</v>
      </c>
      <c r="AD36" s="3">
        <f t="shared" si="5"/>
        <v>0</v>
      </c>
    </row>
    <row r="37" spans="1:30">
      <c r="A37">
        <v>2001806229</v>
      </c>
      <c r="B37" t="s">
        <v>15</v>
      </c>
      <c r="C37">
        <v>2001821185</v>
      </c>
      <c r="D37" s="2">
        <v>8904223819239</v>
      </c>
      <c r="E37">
        <v>1</v>
      </c>
      <c r="F37" s="2">
        <v>8904223819116</v>
      </c>
      <c r="G37">
        <v>30</v>
      </c>
      <c r="H37">
        <f t="shared" si="1"/>
        <v>290</v>
      </c>
      <c r="I37">
        <f t="shared" si="2"/>
        <v>0.28999999999999998</v>
      </c>
      <c r="J37" s="3">
        <f t="shared" si="3"/>
        <v>0.5</v>
      </c>
      <c r="K37" s="3">
        <v>0.5</v>
      </c>
      <c r="L37" s="2">
        <v>421204</v>
      </c>
      <c r="M37" s="3" cm="1">
        <f t="array" ref="M37">_xlfn.IFS(R37&gt;K37,R37,(R37*2)&gt;K37,(R37*2),(R37*3)&gt;K37,(R37*3),(R37*4)&gt;K37,(R37*4),(R37*5)&gt;K37,(R37*5),(R37*6)&gt;K37,(R37*6))</f>
        <v>1.25</v>
      </c>
      <c r="N37">
        <f t="shared" si="6"/>
        <v>1</v>
      </c>
      <c r="O37" s="3">
        <v>0.71</v>
      </c>
      <c r="P37" s="3" cm="1">
        <f t="array" ref="P37">_xlfn.IFS(T37&gt;O37,T37,(T37*2)&gt;O37,(T37*2),(T37*3)&gt;O37,(T37*3),(T37*4)&gt;O37,(T37*4),(T37*5)&gt;O37,(T37*5),(T37*6)&gt;O37,(T37*6))</f>
        <v>1.25</v>
      </c>
      <c r="Q37" t="s">
        <v>14</v>
      </c>
      <c r="R37" s="3">
        <f>_xlfn.XLOOKUP('Raw-Data'!Q37,'Zone-Charges'!$A$1:$A$6,'Zone-Charges'!$B$1:$B$6,0,0,)</f>
        <v>1.25</v>
      </c>
      <c r="S37" t="s">
        <v>14</v>
      </c>
      <c r="T37" s="3">
        <f>_xlfn.XLOOKUP(S37,'Zone-Charges'!$A$1:$A$6,'Zone-Charges'!$B$1:$B$6,0,0,)</f>
        <v>1.25</v>
      </c>
      <c r="U37" t="s">
        <v>10</v>
      </c>
      <c r="V37">
        <v>233</v>
      </c>
      <c r="W37" cm="1">
        <f t="array" ref="W37">_xlfn.IFS(U37="Prepaid",0,U37="COD",IF(V37*E37&lt;=300,15,(V37*E37)*5/100))</f>
        <v>15</v>
      </c>
      <c r="X37">
        <f t="shared" si="4"/>
        <v>58.15</v>
      </c>
      <c r="Y37" t="s">
        <v>173</v>
      </c>
      <c r="Z37">
        <f>('Raw-Data'!M37-'Raw-Data'!R37)/'Raw-Data'!R37</f>
        <v>0</v>
      </c>
      <c r="AA37">
        <f>('Raw-Data'!P37-'Raw-Data'!T37)/'Raw-Data'!T37</f>
        <v>0</v>
      </c>
      <c r="AB37">
        <f>IF($Y37="Forward charges",SUM(_xlfn.XLOOKUP($Q37,'Zone-Charges'!$A$1:$A$6,'Zone-Charges'!$C$1:$C$6,0,0),PRODUCT($Z37,_xlfn.XLOOKUP($Q37,'Zone-Charges'!$A$1:$A$6,'Zone-Charges'!$D$1:$D$6,0,0))),SUM(_xlfn.XLOOKUP($Q37,'Zone-Charges'!$A$1:$A$6,'Zone-Charges'!$C$1:$C$6,0,0),PRODUCT($Z37,_xlfn.XLOOKUP($Q37,'Zone-Charges'!$A$1:$A$6,'Zone-Charges'!$D$1:$D$6,0,0)),_xlfn.XLOOKUP($Q37,'Zone-Charges'!$A$1:$A$6,'Zone-Charges'!$E$1:$E$6,0,0),PRODUCT($Z37,_xlfn.XLOOKUP($Q37,'Zone-Charges'!$A$1:$A$6,'Zone-Charges'!$F$1:$F$6,0,0)),$X37))</f>
        <v>45.4</v>
      </c>
      <c r="AC37">
        <f>IF($Y37="Forward charges",SUM(_xlfn.XLOOKUP($S37,'Zone-Charges'!$A$1:$A$6,'Zone-Charges'!$C$1:$C$6,0,0),PRODUCT($AA37,_xlfn.XLOOKUP($S37,'Zone-Charges'!$A$1:$A$6,'Zone-Charges'!$D$1:$D$6,0,0))),SUM(_xlfn.XLOOKUP($S37,'Zone-Charges'!$A$1:$A$6,'Zone-Charges'!$C$1:$C$6,0,0),PRODUCT($AA37,_xlfn.XLOOKUP($S37,'Zone-Charges'!$A$1:$A$6,'Zone-Charges'!$D$1:$D$6,0,0)),_xlfn.XLOOKUP($S37,'Zone-Charges'!$A$1:$A$6,'Zone-Charges'!$E$1:$E$6,0,0),PRODUCT($AA37,_xlfn.XLOOKUP($S37,'Zone-Charges'!$A$1:$A$6,'Zone-Charges'!$F$1:$F$6,0,0)),$X37))</f>
        <v>45.4</v>
      </c>
      <c r="AD37" s="3">
        <f t="shared" si="5"/>
        <v>0</v>
      </c>
    </row>
    <row r="38" spans="1:30">
      <c r="A38">
        <v>2001806233</v>
      </c>
      <c r="B38" t="s">
        <v>19</v>
      </c>
      <c r="C38">
        <v>2001821185</v>
      </c>
      <c r="D38" s="2">
        <v>8904223819246</v>
      </c>
      <c r="E38">
        <v>1</v>
      </c>
      <c r="F38" s="2">
        <v>8904223819161</v>
      </c>
      <c r="G38">
        <v>115</v>
      </c>
      <c r="H38">
        <f t="shared" si="1"/>
        <v>290</v>
      </c>
      <c r="I38">
        <f t="shared" si="2"/>
        <v>0.28999999999999998</v>
      </c>
      <c r="J38" s="3">
        <f t="shared" si="3"/>
        <v>0.245</v>
      </c>
      <c r="K38" s="3">
        <v>0.245</v>
      </c>
      <c r="L38" s="2">
        <v>263139</v>
      </c>
      <c r="M38" s="3" cm="1">
        <f t="array" ref="M38">_xlfn.IFS(R38&gt;K38,R38,(R38*2)&gt;K38,(R38*2),(R38*3)&gt;K38,(R38*3),(R38*4)&gt;K38,(R38*4),(R38*5)&gt;K38,(R38*5),(R38*6)&gt;K38,(R38*6))</f>
        <v>0.5</v>
      </c>
      <c r="N38">
        <f t="shared" si="6"/>
        <v>1</v>
      </c>
      <c r="O38" s="3">
        <v>0.78</v>
      </c>
      <c r="P38" s="3" cm="1">
        <f t="array" ref="P38">_xlfn.IFS(T38&gt;O38,T38,(T38*2)&gt;O38,(T38*2),(T38*3)&gt;O38,(T38*3),(T38*4)&gt;O38,(T38*4),(T38*5)&gt;O38,(T38*5),(T38*6)&gt;O38,(T38*6))</f>
        <v>1</v>
      </c>
      <c r="Q38" t="s">
        <v>11</v>
      </c>
      <c r="R38" s="3">
        <f>_xlfn.XLOOKUP('Raw-Data'!Q38,'Zone-Charges'!$A$1:$A$6,'Zone-Charges'!$B$1:$B$6,0,0,)</f>
        <v>0.5</v>
      </c>
      <c r="S38" t="s">
        <v>11</v>
      </c>
      <c r="T38" s="3">
        <f>_xlfn.XLOOKUP(S38,'Zone-Charges'!$A$1:$A$6,'Zone-Charges'!$B$1:$B$6,0,0,)</f>
        <v>0.5</v>
      </c>
      <c r="U38" t="s">
        <v>10</v>
      </c>
      <c r="V38">
        <v>222</v>
      </c>
      <c r="W38" cm="1">
        <f t="array" ref="W38">_xlfn.IFS(U38="Prepaid",0,U38="COD",IF(V38*E38&lt;=300,15,(V38*E38)*5/100))</f>
        <v>15</v>
      </c>
      <c r="X38">
        <f t="shared" si="4"/>
        <v>0</v>
      </c>
      <c r="Y38" t="s">
        <v>173</v>
      </c>
      <c r="Z38">
        <f>('Raw-Data'!M38-'Raw-Data'!R38)/'Raw-Data'!R38</f>
        <v>0</v>
      </c>
      <c r="AA38">
        <f>('Raw-Data'!P38-'Raw-Data'!T38)/'Raw-Data'!T38</f>
        <v>1</v>
      </c>
      <c r="AB38">
        <f>IF($Y38="Forward charges",SUM(_xlfn.XLOOKUP($Q38,'Zone-Charges'!$A$1:$A$6,'Zone-Charges'!$C$1:$C$6,0,0),PRODUCT($Z38,_xlfn.XLOOKUP($Q38,'Zone-Charges'!$A$1:$A$6,'Zone-Charges'!$D$1:$D$6,0,0))),SUM(_xlfn.XLOOKUP($Q38,'Zone-Charges'!$A$1:$A$6,'Zone-Charges'!$C$1:$C$6,0,0),PRODUCT($Z38,_xlfn.XLOOKUP($Q38,'Zone-Charges'!$A$1:$A$6,'Zone-Charges'!$D$1:$D$6,0,0)),_xlfn.XLOOKUP($Q38,'Zone-Charges'!$A$1:$A$6,'Zone-Charges'!$E$1:$E$6,0,0),PRODUCT($Z38,_xlfn.XLOOKUP($Q38,'Zone-Charges'!$A$1:$A$6,'Zone-Charges'!$F$1:$F$6,0,0)),$X38))</f>
        <v>33</v>
      </c>
      <c r="AC38">
        <f>IF($Y38="Forward charges",SUM(_xlfn.XLOOKUP($S38,'Zone-Charges'!$A$1:$A$6,'Zone-Charges'!$C$1:$C$6,0,0),PRODUCT($AA38,_xlfn.XLOOKUP($S38,'Zone-Charges'!$A$1:$A$6,'Zone-Charges'!$D$1:$D$6,0,0))),SUM(_xlfn.XLOOKUP($S38,'Zone-Charges'!$A$1:$A$6,'Zone-Charges'!$C$1:$C$6,0,0),PRODUCT($AA38,_xlfn.XLOOKUP($S38,'Zone-Charges'!$A$1:$A$6,'Zone-Charges'!$D$1:$D$6,0,0)),_xlfn.XLOOKUP($S38,'Zone-Charges'!$A$1:$A$6,'Zone-Charges'!$E$1:$E$6,0,0),PRODUCT($AA38,_xlfn.XLOOKUP($S38,'Zone-Charges'!$A$1:$A$6,'Zone-Charges'!$F$1:$F$6,0,0)),$X38))</f>
        <v>61.3</v>
      </c>
      <c r="AD38" s="3">
        <f t="shared" si="5"/>
        <v>28.299999999999997</v>
      </c>
    </row>
    <row r="39" spans="1:30">
      <c r="A39">
        <v>2001806251</v>
      </c>
      <c r="B39" t="s">
        <v>20</v>
      </c>
      <c r="C39">
        <v>2001821185</v>
      </c>
      <c r="D39" s="2">
        <v>8904223819253</v>
      </c>
      <c r="E39">
        <v>1</v>
      </c>
      <c r="F39" s="2">
        <v>8904223819147</v>
      </c>
      <c r="G39">
        <v>240</v>
      </c>
      <c r="H39">
        <f t="shared" si="1"/>
        <v>290</v>
      </c>
      <c r="I39">
        <f t="shared" si="2"/>
        <v>0.28999999999999998</v>
      </c>
      <c r="J39" s="3">
        <f t="shared" si="3"/>
        <v>0.245</v>
      </c>
      <c r="K39" s="3">
        <v>0.245</v>
      </c>
      <c r="L39" s="2">
        <v>743263</v>
      </c>
      <c r="M39" s="3" cm="1">
        <f t="array" ref="M39">_xlfn.IFS(R39&gt;K39,R39,(R39*2)&gt;K39,(R39*2),(R39*3)&gt;K39,(R39*3),(R39*4)&gt;K39,(R39*4),(R39*5)&gt;K39,(R39*5),(R39*6)&gt;K39,(R39*6))</f>
        <v>1.25</v>
      </c>
      <c r="N39">
        <f t="shared" si="6"/>
        <v>1</v>
      </c>
      <c r="O39" s="3">
        <v>1.27</v>
      </c>
      <c r="P39" s="3" cm="1">
        <f t="array" ref="P39">_xlfn.IFS(T39&gt;O39,T39,(T39*2)&gt;O39,(T39*2),(T39*3)&gt;O39,(T39*3),(T39*4)&gt;O39,(T39*4),(T39*5)&gt;O39,(T39*5),(T39*6)&gt;O39,(T39*6))</f>
        <v>2.5</v>
      </c>
      <c r="Q39" t="s">
        <v>14</v>
      </c>
      <c r="R39" s="3">
        <f>_xlfn.XLOOKUP('Raw-Data'!Q39,'Zone-Charges'!$A$1:$A$6,'Zone-Charges'!$B$1:$B$6,0,0,)</f>
        <v>1.25</v>
      </c>
      <c r="S39" t="s">
        <v>14</v>
      </c>
      <c r="T39" s="3">
        <f>_xlfn.XLOOKUP(S39,'Zone-Charges'!$A$1:$A$6,'Zone-Charges'!$B$1:$B$6,0,0,)</f>
        <v>1.25</v>
      </c>
      <c r="U39" t="s">
        <v>10</v>
      </c>
      <c r="V39">
        <v>668</v>
      </c>
      <c r="W39" cm="1">
        <f t="array" ref="W39">_xlfn.IFS(U39="Prepaid",0,U39="COD",IF(V39*E39&lt;=300,15,(V39*E39)*5/100))</f>
        <v>33.4</v>
      </c>
      <c r="X39">
        <f t="shared" si="4"/>
        <v>0</v>
      </c>
      <c r="Y39" t="s">
        <v>173</v>
      </c>
      <c r="Z39">
        <f>('Raw-Data'!M39-'Raw-Data'!R39)/'Raw-Data'!R39</f>
        <v>0</v>
      </c>
      <c r="AA39">
        <f>('Raw-Data'!P39-'Raw-Data'!T39)/'Raw-Data'!T39</f>
        <v>1</v>
      </c>
      <c r="AB39">
        <f>IF($Y39="Forward charges",SUM(_xlfn.XLOOKUP($Q39,'Zone-Charges'!$A$1:$A$6,'Zone-Charges'!$C$1:$C$6,0,0),PRODUCT($Z39,_xlfn.XLOOKUP($Q39,'Zone-Charges'!$A$1:$A$6,'Zone-Charges'!$D$1:$D$6,0,0))),SUM(_xlfn.XLOOKUP($Q39,'Zone-Charges'!$A$1:$A$6,'Zone-Charges'!$C$1:$C$6,0,0),PRODUCT($Z39,_xlfn.XLOOKUP($Q39,'Zone-Charges'!$A$1:$A$6,'Zone-Charges'!$D$1:$D$6,0,0)),_xlfn.XLOOKUP($Q39,'Zone-Charges'!$A$1:$A$6,'Zone-Charges'!$E$1:$E$6,0,0),PRODUCT($Z39,_xlfn.XLOOKUP($Q39,'Zone-Charges'!$A$1:$A$6,'Zone-Charges'!$F$1:$F$6,0,0)),$X39))</f>
        <v>45.4</v>
      </c>
      <c r="AC39">
        <f>IF($Y39="Forward charges",SUM(_xlfn.XLOOKUP($S39,'Zone-Charges'!$A$1:$A$6,'Zone-Charges'!$C$1:$C$6,0,0),PRODUCT($AA39,_xlfn.XLOOKUP($S39,'Zone-Charges'!$A$1:$A$6,'Zone-Charges'!$D$1:$D$6,0,0))),SUM(_xlfn.XLOOKUP($S39,'Zone-Charges'!$A$1:$A$6,'Zone-Charges'!$C$1:$C$6,0,0),PRODUCT($AA39,_xlfn.XLOOKUP($S39,'Zone-Charges'!$A$1:$A$6,'Zone-Charges'!$D$1:$D$6,0,0)),_xlfn.XLOOKUP($S39,'Zone-Charges'!$A$1:$A$6,'Zone-Charges'!$E$1:$E$6,0,0),PRODUCT($AA39,_xlfn.XLOOKUP($S39,'Zone-Charges'!$A$1:$A$6,'Zone-Charges'!$F$1:$F$6,0,0)),$X39))</f>
        <v>90.199999999999989</v>
      </c>
      <c r="AD39" s="3">
        <f t="shared" si="5"/>
        <v>44.79999999999999</v>
      </c>
    </row>
    <row r="40" spans="1:30">
      <c r="A40">
        <v>2001806338</v>
      </c>
      <c r="B40" t="s">
        <v>23</v>
      </c>
      <c r="C40">
        <v>2001821185</v>
      </c>
      <c r="D40" s="2">
        <v>8904223818669</v>
      </c>
      <c r="E40">
        <v>1</v>
      </c>
      <c r="F40" s="2">
        <v>8904223819130</v>
      </c>
      <c r="G40">
        <v>350</v>
      </c>
      <c r="H40">
        <f t="shared" si="1"/>
        <v>240</v>
      </c>
      <c r="I40">
        <f t="shared" si="2"/>
        <v>0.24</v>
      </c>
      <c r="J40" s="3">
        <f t="shared" si="3"/>
        <v>0.5</v>
      </c>
      <c r="K40" s="3">
        <v>0.5</v>
      </c>
      <c r="L40" s="2">
        <v>392150</v>
      </c>
      <c r="M40" s="3" cm="1">
        <f t="array" ref="M40">_xlfn.IFS(R40&gt;K40,R40,(R40*2)&gt;K40,(R40*2),(R40*3)&gt;K40,(R40*3),(R40*4)&gt;K40,(R40*4),(R40*5)&gt;K40,(R40*5),(R40*6)&gt;K40,(R40*6))</f>
        <v>1.25</v>
      </c>
      <c r="N40">
        <f t="shared" si="6"/>
        <v>1</v>
      </c>
      <c r="O40" s="3">
        <v>0.7</v>
      </c>
      <c r="P40" s="3" cm="1">
        <f t="array" ref="P40">_xlfn.IFS(T40&gt;O40,T40,(T40*2)&gt;O40,(T40*2),(T40*3)&gt;O40,(T40*3),(T40*4)&gt;O40,(T40*4),(T40*5)&gt;O40,(T40*5),(T40*6)&gt;O40,(T40*6))</f>
        <v>1.25</v>
      </c>
      <c r="Q40" t="s">
        <v>14</v>
      </c>
      <c r="R40" s="3">
        <f>_xlfn.XLOOKUP('Raw-Data'!Q40,'Zone-Charges'!$A$1:$A$6,'Zone-Charges'!$B$1:$B$6,0,0,)</f>
        <v>1.25</v>
      </c>
      <c r="S40" t="s">
        <v>14</v>
      </c>
      <c r="T40" s="3">
        <f>_xlfn.XLOOKUP(S40,'Zone-Charges'!$A$1:$A$6,'Zone-Charges'!$B$1:$B$6,0,0,)</f>
        <v>1.25</v>
      </c>
      <c r="U40" t="s">
        <v>10</v>
      </c>
      <c r="V40">
        <v>301</v>
      </c>
      <c r="W40" cm="1">
        <f t="array" ref="W40">_xlfn.IFS(U40="Prepaid",0,U40="COD",IF(V40*E40&lt;=300,15,(V40*E40)*5/100))</f>
        <v>15.05</v>
      </c>
      <c r="X40">
        <f t="shared" si="4"/>
        <v>0</v>
      </c>
      <c r="Y40" t="s">
        <v>173</v>
      </c>
      <c r="Z40">
        <f>('Raw-Data'!M40-'Raw-Data'!R40)/'Raw-Data'!R40</f>
        <v>0</v>
      </c>
      <c r="AA40">
        <f>('Raw-Data'!P40-'Raw-Data'!T40)/'Raw-Data'!T40</f>
        <v>0</v>
      </c>
      <c r="AB40">
        <f>IF($Y40="Forward charges",SUM(_xlfn.XLOOKUP($Q40,'Zone-Charges'!$A$1:$A$6,'Zone-Charges'!$C$1:$C$6,0,0),PRODUCT($Z40,_xlfn.XLOOKUP($Q40,'Zone-Charges'!$A$1:$A$6,'Zone-Charges'!$D$1:$D$6,0,0))),SUM(_xlfn.XLOOKUP($Q40,'Zone-Charges'!$A$1:$A$6,'Zone-Charges'!$C$1:$C$6,0,0),PRODUCT($Z40,_xlfn.XLOOKUP($Q40,'Zone-Charges'!$A$1:$A$6,'Zone-Charges'!$D$1:$D$6,0,0)),_xlfn.XLOOKUP($Q40,'Zone-Charges'!$A$1:$A$6,'Zone-Charges'!$E$1:$E$6,0,0),PRODUCT($Z40,_xlfn.XLOOKUP($Q40,'Zone-Charges'!$A$1:$A$6,'Zone-Charges'!$F$1:$F$6,0,0)),$X40))</f>
        <v>45.4</v>
      </c>
      <c r="AC40">
        <f>IF($Y40="Forward charges",SUM(_xlfn.XLOOKUP($S40,'Zone-Charges'!$A$1:$A$6,'Zone-Charges'!$C$1:$C$6,0,0),PRODUCT($AA40,_xlfn.XLOOKUP($S40,'Zone-Charges'!$A$1:$A$6,'Zone-Charges'!$D$1:$D$6,0,0))),SUM(_xlfn.XLOOKUP($S40,'Zone-Charges'!$A$1:$A$6,'Zone-Charges'!$C$1:$C$6,0,0),PRODUCT($AA40,_xlfn.XLOOKUP($S40,'Zone-Charges'!$A$1:$A$6,'Zone-Charges'!$D$1:$D$6,0,0)),_xlfn.XLOOKUP($S40,'Zone-Charges'!$A$1:$A$6,'Zone-Charges'!$E$1:$E$6,0,0),PRODUCT($AA40,_xlfn.XLOOKUP($S40,'Zone-Charges'!$A$1:$A$6,'Zone-Charges'!$F$1:$F$6,0,0)),$X40))</f>
        <v>45.4</v>
      </c>
      <c r="AD40" s="3">
        <f t="shared" si="5"/>
        <v>0</v>
      </c>
    </row>
    <row r="41" spans="1:30">
      <c r="A41">
        <v>2001806446</v>
      </c>
      <c r="B41" t="s">
        <v>25</v>
      </c>
      <c r="C41">
        <v>2001821185</v>
      </c>
      <c r="D41" s="2">
        <v>8904223819147</v>
      </c>
      <c r="E41">
        <v>1</v>
      </c>
      <c r="F41" s="2">
        <v>8904223818881</v>
      </c>
      <c r="G41">
        <v>140</v>
      </c>
      <c r="H41">
        <f t="shared" si="1"/>
        <v>240</v>
      </c>
      <c r="I41">
        <f t="shared" si="2"/>
        <v>0.24</v>
      </c>
      <c r="J41" s="3">
        <f t="shared" si="3"/>
        <v>0.5</v>
      </c>
      <c r="K41" s="3">
        <v>0.5</v>
      </c>
      <c r="L41" s="2">
        <v>382830</v>
      </c>
      <c r="M41" s="3" cm="1">
        <f t="array" ref="M41">_xlfn.IFS(R41&gt;K41,R41,(R41*2)&gt;K41,(R41*2),(R41*3)&gt;K41,(R41*3),(R41*4)&gt;K41,(R41*4),(R41*5)&gt;K41,(R41*5),(R41*6)&gt;K41,(R41*6))</f>
        <v>1.25</v>
      </c>
      <c r="N41">
        <f t="shared" si="6"/>
        <v>1</v>
      </c>
      <c r="O41" s="3">
        <v>0.69</v>
      </c>
      <c r="P41" s="3" cm="1">
        <f t="array" ref="P41">_xlfn.IFS(T41&gt;O41,T41,(T41*2)&gt;O41,(T41*2),(T41*3)&gt;O41,(T41*3),(T41*4)&gt;O41,(T41*4),(T41*5)&gt;O41,(T41*5),(T41*6)&gt;O41,(T41*6))</f>
        <v>1.25</v>
      </c>
      <c r="Q41" t="s">
        <v>14</v>
      </c>
      <c r="R41" s="3">
        <f>_xlfn.XLOOKUP('Raw-Data'!Q41,'Zone-Charges'!$A$1:$A$6,'Zone-Charges'!$B$1:$B$6,0,0,)</f>
        <v>1.25</v>
      </c>
      <c r="S41" t="s">
        <v>14</v>
      </c>
      <c r="T41" s="3">
        <f>_xlfn.XLOOKUP(S41,'Zone-Charges'!$A$1:$A$6,'Zone-Charges'!$B$1:$B$6,0,0,)</f>
        <v>1.25</v>
      </c>
      <c r="U41" t="s">
        <v>10</v>
      </c>
      <c r="V41">
        <v>233</v>
      </c>
      <c r="W41" cm="1">
        <f t="array" ref="W41">_xlfn.IFS(U41="Prepaid",0,U41="COD",IF(V41*E41&lt;=300,15,(V41*E41)*5/100))</f>
        <v>15</v>
      </c>
      <c r="X41">
        <f t="shared" si="4"/>
        <v>0</v>
      </c>
      <c r="Y41" t="s">
        <v>173</v>
      </c>
      <c r="Z41">
        <f>('Raw-Data'!M41-'Raw-Data'!R41)/'Raw-Data'!R41</f>
        <v>0</v>
      </c>
      <c r="AA41">
        <f>('Raw-Data'!P41-'Raw-Data'!T41)/'Raw-Data'!T41</f>
        <v>0</v>
      </c>
      <c r="AB41">
        <f>IF($Y41="Forward charges",SUM(_xlfn.XLOOKUP($Q41,'Zone-Charges'!$A$1:$A$6,'Zone-Charges'!$C$1:$C$6,0,0),PRODUCT($Z41,_xlfn.XLOOKUP($Q41,'Zone-Charges'!$A$1:$A$6,'Zone-Charges'!$D$1:$D$6,0,0))),SUM(_xlfn.XLOOKUP($Q41,'Zone-Charges'!$A$1:$A$6,'Zone-Charges'!$C$1:$C$6,0,0),PRODUCT($Z41,_xlfn.XLOOKUP($Q41,'Zone-Charges'!$A$1:$A$6,'Zone-Charges'!$D$1:$D$6,0,0)),_xlfn.XLOOKUP($Q41,'Zone-Charges'!$A$1:$A$6,'Zone-Charges'!$E$1:$E$6,0,0),PRODUCT($Z41,_xlfn.XLOOKUP($Q41,'Zone-Charges'!$A$1:$A$6,'Zone-Charges'!$F$1:$F$6,0,0)),$X41))</f>
        <v>45.4</v>
      </c>
      <c r="AC41">
        <f>IF($Y41="Forward charges",SUM(_xlfn.XLOOKUP($S41,'Zone-Charges'!$A$1:$A$6,'Zone-Charges'!$C$1:$C$6,0,0),PRODUCT($AA41,_xlfn.XLOOKUP($S41,'Zone-Charges'!$A$1:$A$6,'Zone-Charges'!$D$1:$D$6,0,0))),SUM(_xlfn.XLOOKUP($S41,'Zone-Charges'!$A$1:$A$6,'Zone-Charges'!$C$1:$C$6,0,0),PRODUCT($AA41,_xlfn.XLOOKUP($S41,'Zone-Charges'!$A$1:$A$6,'Zone-Charges'!$D$1:$D$6,0,0)),_xlfn.XLOOKUP($S41,'Zone-Charges'!$A$1:$A$6,'Zone-Charges'!$E$1:$E$6,0,0),PRODUCT($AA41,_xlfn.XLOOKUP($S41,'Zone-Charges'!$A$1:$A$6,'Zone-Charges'!$F$1:$F$6,0,0)),$X41))</f>
        <v>45.4</v>
      </c>
      <c r="AD41" s="3">
        <f t="shared" si="5"/>
        <v>0</v>
      </c>
    </row>
    <row r="42" spans="1:30">
      <c r="A42">
        <v>2001806533</v>
      </c>
      <c r="B42" t="s">
        <v>28</v>
      </c>
      <c r="C42">
        <v>2001821185</v>
      </c>
      <c r="D42" s="2">
        <v>8904223818850</v>
      </c>
      <c r="E42">
        <v>1</v>
      </c>
      <c r="F42" s="2">
        <v>8904223818898</v>
      </c>
      <c r="G42">
        <v>140</v>
      </c>
      <c r="H42">
        <f t="shared" si="1"/>
        <v>240</v>
      </c>
      <c r="I42">
        <f t="shared" si="2"/>
        <v>0.24</v>
      </c>
      <c r="J42" s="3">
        <f t="shared" si="3"/>
        <v>0.5</v>
      </c>
      <c r="K42" s="3">
        <v>0.5</v>
      </c>
      <c r="L42" s="2">
        <v>711303</v>
      </c>
      <c r="M42" s="3" cm="1">
        <f t="array" ref="M42">_xlfn.IFS(R42&gt;K42,R42,(R42*2)&gt;K42,(R42*2),(R42*3)&gt;K42,(R42*3),(R42*4)&gt;K42,(R42*4),(R42*5)&gt;K42,(R42*5),(R42*6)&gt;K42,(R42*6))</f>
        <v>1.25</v>
      </c>
      <c r="N42">
        <f t="shared" si="6"/>
        <v>1</v>
      </c>
      <c r="O42" s="3">
        <v>0.68</v>
      </c>
      <c r="P42" s="3" cm="1">
        <f t="array" ref="P42">_xlfn.IFS(T42&gt;O42,T42,(T42*2)&gt;O42,(T42*2),(T42*3)&gt;O42,(T42*3),(T42*4)&gt;O42,(T42*4),(T42*5)&gt;O42,(T42*5),(T42*6)&gt;O42,(T42*6))</f>
        <v>1.25</v>
      </c>
      <c r="Q42" t="s">
        <v>14</v>
      </c>
      <c r="R42" s="3">
        <f>_xlfn.XLOOKUP('Raw-Data'!Q42,'Zone-Charges'!$A$1:$A$6,'Zone-Charges'!$B$1:$B$6,0,0,)</f>
        <v>1.25</v>
      </c>
      <c r="S42" t="s">
        <v>14</v>
      </c>
      <c r="T42" s="3">
        <f>_xlfn.XLOOKUP(S42,'Zone-Charges'!$A$1:$A$6,'Zone-Charges'!$B$1:$B$6,0,0,)</f>
        <v>1.25</v>
      </c>
      <c r="U42" t="s">
        <v>10</v>
      </c>
      <c r="V42">
        <v>563</v>
      </c>
      <c r="W42" cm="1">
        <f t="array" ref="W42">_xlfn.IFS(U42="Prepaid",0,U42="COD",IF(V42*E42&lt;=300,15,(V42*E42)*5/100))</f>
        <v>28.15</v>
      </c>
      <c r="X42">
        <f t="shared" si="4"/>
        <v>0</v>
      </c>
      <c r="Y42" t="s">
        <v>173</v>
      </c>
      <c r="Z42">
        <f>('Raw-Data'!M42-'Raw-Data'!R42)/'Raw-Data'!R42</f>
        <v>0</v>
      </c>
      <c r="AA42">
        <f>('Raw-Data'!P42-'Raw-Data'!T42)/'Raw-Data'!T42</f>
        <v>0</v>
      </c>
      <c r="AB42">
        <f>IF($Y42="Forward charges",SUM(_xlfn.XLOOKUP($Q42,'Zone-Charges'!$A$1:$A$6,'Zone-Charges'!$C$1:$C$6,0,0),PRODUCT($Z42,_xlfn.XLOOKUP($Q42,'Zone-Charges'!$A$1:$A$6,'Zone-Charges'!$D$1:$D$6,0,0))),SUM(_xlfn.XLOOKUP($Q42,'Zone-Charges'!$A$1:$A$6,'Zone-Charges'!$C$1:$C$6,0,0),PRODUCT($Z42,_xlfn.XLOOKUP($Q42,'Zone-Charges'!$A$1:$A$6,'Zone-Charges'!$D$1:$D$6,0,0)),_xlfn.XLOOKUP($Q42,'Zone-Charges'!$A$1:$A$6,'Zone-Charges'!$E$1:$E$6,0,0),PRODUCT($Z42,_xlfn.XLOOKUP($Q42,'Zone-Charges'!$A$1:$A$6,'Zone-Charges'!$F$1:$F$6,0,0)),$X42))</f>
        <v>45.4</v>
      </c>
      <c r="AC42">
        <f>IF($Y42="Forward charges",SUM(_xlfn.XLOOKUP($S42,'Zone-Charges'!$A$1:$A$6,'Zone-Charges'!$C$1:$C$6,0,0),PRODUCT($AA42,_xlfn.XLOOKUP($S42,'Zone-Charges'!$A$1:$A$6,'Zone-Charges'!$D$1:$D$6,0,0))),SUM(_xlfn.XLOOKUP($S42,'Zone-Charges'!$A$1:$A$6,'Zone-Charges'!$C$1:$C$6,0,0),PRODUCT($AA42,_xlfn.XLOOKUP($S42,'Zone-Charges'!$A$1:$A$6,'Zone-Charges'!$D$1:$D$6,0,0)),_xlfn.XLOOKUP($S42,'Zone-Charges'!$A$1:$A$6,'Zone-Charges'!$E$1:$E$6,0,0),PRODUCT($AA42,_xlfn.XLOOKUP($S42,'Zone-Charges'!$A$1:$A$6,'Zone-Charges'!$F$1:$F$6,0,0)),$X42))</f>
        <v>45.4</v>
      </c>
      <c r="AD42" s="3">
        <f t="shared" si="5"/>
        <v>0</v>
      </c>
    </row>
    <row r="43" spans="1:30">
      <c r="A43">
        <v>2001806547</v>
      </c>
      <c r="B43" t="s">
        <v>29</v>
      </c>
      <c r="C43">
        <v>2001820978</v>
      </c>
      <c r="D43" s="2">
        <v>8904223815859</v>
      </c>
      <c r="E43">
        <v>1</v>
      </c>
      <c r="F43" s="2">
        <v>8904223819277</v>
      </c>
      <c r="G43">
        <v>350</v>
      </c>
      <c r="H43">
        <f t="shared" si="1"/>
        <v>165</v>
      </c>
      <c r="I43">
        <f t="shared" si="2"/>
        <v>0.16500000000000001</v>
      </c>
      <c r="J43" s="3">
        <f t="shared" si="3"/>
        <v>0.127</v>
      </c>
      <c r="K43" s="3">
        <v>0.127</v>
      </c>
      <c r="L43" s="2">
        <v>283102</v>
      </c>
      <c r="M43" s="3" cm="1">
        <f t="array" ref="M43">_xlfn.IFS(R43&gt;K43,R43,(R43*2)&gt;K43,(R43*2),(R43*3)&gt;K43,(R43*3),(R43*4)&gt;K43,(R43*4),(R43*5)&gt;K43,(R43*5),(R43*6)&gt;K43,(R43*6))</f>
        <v>0.5</v>
      </c>
      <c r="N43">
        <f t="shared" si="6"/>
        <v>1</v>
      </c>
      <c r="O43" s="3">
        <v>1</v>
      </c>
      <c r="P43" s="3" cm="1">
        <f t="array" ref="P43">_xlfn.IFS(T43&gt;O43,T43,(T43*2)&gt;O43,(T43*2),(T43*3)&gt;O43,(T43*3),(T43*4)&gt;O43,(T43*4),(T43*5)&gt;O43,(T43*5),(T43*6)&gt;O43,(T43*6))</f>
        <v>1.5</v>
      </c>
      <c r="Q43" t="s">
        <v>11</v>
      </c>
      <c r="R43" s="3">
        <f>_xlfn.XLOOKUP('Raw-Data'!Q43,'Zone-Charges'!$A$1:$A$6,'Zone-Charges'!$B$1:$B$6,0,0,)</f>
        <v>0.5</v>
      </c>
      <c r="S43" t="s">
        <v>11</v>
      </c>
      <c r="T43" s="3">
        <f>_xlfn.XLOOKUP(S43,'Zone-Charges'!$A$1:$A$6,'Zone-Charges'!$B$1:$B$6,0,0,)</f>
        <v>0.5</v>
      </c>
      <c r="U43" t="s">
        <v>13</v>
      </c>
      <c r="V43">
        <v>951</v>
      </c>
      <c r="W43" cm="1">
        <f t="array" ref="W43">_xlfn.IFS(U43="Prepaid",0,U43="COD",IF(V43*E43&lt;=300,15,(V43*E43)*5/100))</f>
        <v>0</v>
      </c>
      <c r="X43">
        <f t="shared" si="4"/>
        <v>15</v>
      </c>
      <c r="Y43" t="s">
        <v>173</v>
      </c>
      <c r="Z43">
        <f>('Raw-Data'!M43-'Raw-Data'!R43)/'Raw-Data'!R43</f>
        <v>0</v>
      </c>
      <c r="AA43">
        <f>('Raw-Data'!P43-'Raw-Data'!T43)/'Raw-Data'!T43</f>
        <v>2</v>
      </c>
      <c r="AB43">
        <f>IF($Y43="Forward charges",SUM(_xlfn.XLOOKUP($Q43,'Zone-Charges'!$A$1:$A$6,'Zone-Charges'!$C$1:$C$6,0,0),PRODUCT($Z43,_xlfn.XLOOKUP($Q43,'Zone-Charges'!$A$1:$A$6,'Zone-Charges'!$D$1:$D$6,0,0))),SUM(_xlfn.XLOOKUP($Q43,'Zone-Charges'!$A$1:$A$6,'Zone-Charges'!$C$1:$C$6,0,0),PRODUCT($Z43,_xlfn.XLOOKUP($Q43,'Zone-Charges'!$A$1:$A$6,'Zone-Charges'!$D$1:$D$6,0,0)),_xlfn.XLOOKUP($Q43,'Zone-Charges'!$A$1:$A$6,'Zone-Charges'!$E$1:$E$6,0,0),PRODUCT($Z43,_xlfn.XLOOKUP($Q43,'Zone-Charges'!$A$1:$A$6,'Zone-Charges'!$F$1:$F$6,0,0)),$X43))</f>
        <v>33</v>
      </c>
      <c r="AC43">
        <f>IF($Y43="Forward charges",SUM(_xlfn.XLOOKUP($S43,'Zone-Charges'!$A$1:$A$6,'Zone-Charges'!$C$1:$C$6,0,0),PRODUCT($AA43,_xlfn.XLOOKUP($S43,'Zone-Charges'!$A$1:$A$6,'Zone-Charges'!$D$1:$D$6,0,0))),SUM(_xlfn.XLOOKUP($S43,'Zone-Charges'!$A$1:$A$6,'Zone-Charges'!$C$1:$C$6,0,0),PRODUCT($AA43,_xlfn.XLOOKUP($S43,'Zone-Charges'!$A$1:$A$6,'Zone-Charges'!$D$1:$D$6,0,0)),_xlfn.XLOOKUP($S43,'Zone-Charges'!$A$1:$A$6,'Zone-Charges'!$E$1:$E$6,0,0),PRODUCT($AA43,_xlfn.XLOOKUP($S43,'Zone-Charges'!$A$1:$A$6,'Zone-Charges'!$F$1:$F$6,0,0)),$X43))</f>
        <v>89.6</v>
      </c>
      <c r="AD43" s="3">
        <f t="shared" si="5"/>
        <v>56.599999999999994</v>
      </c>
    </row>
    <row r="44" spans="1:30">
      <c r="A44">
        <v>2001806567</v>
      </c>
      <c r="B44" t="s">
        <v>30</v>
      </c>
      <c r="C44">
        <v>2001820978</v>
      </c>
      <c r="D44" s="2">
        <v>8904223817501</v>
      </c>
      <c r="E44">
        <v>1</v>
      </c>
      <c r="F44" s="2">
        <v>8904223819284</v>
      </c>
      <c r="G44">
        <v>350</v>
      </c>
      <c r="H44">
        <f t="shared" si="1"/>
        <v>350</v>
      </c>
      <c r="I44">
        <f t="shared" si="2"/>
        <v>0.35</v>
      </c>
      <c r="J44" s="3">
        <f t="shared" si="3"/>
        <v>0.95199999999999996</v>
      </c>
      <c r="K44" s="3">
        <v>0.95199999999999996</v>
      </c>
      <c r="L44" s="2">
        <v>370201</v>
      </c>
      <c r="M44" s="3" cm="1">
        <f t="array" ref="M44">_xlfn.IFS(R44&gt;K44,R44,(R44*2)&gt;K44,(R44*2),(R44*3)&gt;K44,(R44*3),(R44*4)&gt;K44,(R44*4),(R44*5)&gt;K44,(R44*5),(R44*6)&gt;K44,(R44*6))</f>
        <v>1.25</v>
      </c>
      <c r="N44">
        <f t="shared" si="6"/>
        <v>1</v>
      </c>
      <c r="O44" s="3">
        <v>1.1599999999999999</v>
      </c>
      <c r="P44" s="3" cm="1">
        <f t="array" ref="P44">_xlfn.IFS(T44&gt;O44,T44,(T44*2)&gt;O44,(T44*2),(T44*3)&gt;O44,(T44*3),(T44*4)&gt;O44,(T44*4),(T44*5)&gt;O44,(T44*5),(T44*6)&gt;O44,(T44*6))</f>
        <v>1.25</v>
      </c>
      <c r="Q44" t="s">
        <v>14</v>
      </c>
      <c r="R44" s="3">
        <f>_xlfn.XLOOKUP('Raw-Data'!Q44,'Zone-Charges'!$A$1:$A$6,'Zone-Charges'!$B$1:$B$6,0,0,)</f>
        <v>1.25</v>
      </c>
      <c r="S44" t="s">
        <v>14</v>
      </c>
      <c r="T44" s="3">
        <f>_xlfn.XLOOKUP(S44,'Zone-Charges'!$A$1:$A$6,'Zone-Charges'!$B$1:$B$6,0,0,)</f>
        <v>1.25</v>
      </c>
      <c r="U44" t="s">
        <v>13</v>
      </c>
      <c r="V44">
        <v>168</v>
      </c>
      <c r="W44" cm="1">
        <f t="array" ref="W44">_xlfn.IFS(U44="Prepaid",0,U44="COD",IF(V44*E44&lt;=300,15,(V44*E44)*5/100))</f>
        <v>0</v>
      </c>
      <c r="X44">
        <f t="shared" si="4"/>
        <v>202.95000000000005</v>
      </c>
      <c r="Y44" t="s">
        <v>173</v>
      </c>
      <c r="Z44">
        <f>('Raw-Data'!M44-'Raw-Data'!R44)/'Raw-Data'!R44</f>
        <v>0</v>
      </c>
      <c r="AA44">
        <f>('Raw-Data'!P44-'Raw-Data'!T44)/'Raw-Data'!T44</f>
        <v>0</v>
      </c>
      <c r="AB44">
        <f>IF($Y44="Forward charges",SUM(_xlfn.XLOOKUP($Q44,'Zone-Charges'!$A$1:$A$6,'Zone-Charges'!$C$1:$C$6,0,0),PRODUCT($Z44,_xlfn.XLOOKUP($Q44,'Zone-Charges'!$A$1:$A$6,'Zone-Charges'!$D$1:$D$6,0,0))),SUM(_xlfn.XLOOKUP($Q44,'Zone-Charges'!$A$1:$A$6,'Zone-Charges'!$C$1:$C$6,0,0),PRODUCT($Z44,_xlfn.XLOOKUP($Q44,'Zone-Charges'!$A$1:$A$6,'Zone-Charges'!$D$1:$D$6,0,0)),_xlfn.XLOOKUP($Q44,'Zone-Charges'!$A$1:$A$6,'Zone-Charges'!$E$1:$E$6,0,0),PRODUCT($Z44,_xlfn.XLOOKUP($Q44,'Zone-Charges'!$A$1:$A$6,'Zone-Charges'!$F$1:$F$6,0,0)),$X44))</f>
        <v>45.4</v>
      </c>
      <c r="AC44">
        <f>IF($Y44="Forward charges",SUM(_xlfn.XLOOKUP($S44,'Zone-Charges'!$A$1:$A$6,'Zone-Charges'!$C$1:$C$6,0,0),PRODUCT($AA44,_xlfn.XLOOKUP($S44,'Zone-Charges'!$A$1:$A$6,'Zone-Charges'!$D$1:$D$6,0,0))),SUM(_xlfn.XLOOKUP($S44,'Zone-Charges'!$A$1:$A$6,'Zone-Charges'!$C$1:$C$6,0,0),PRODUCT($AA44,_xlfn.XLOOKUP($S44,'Zone-Charges'!$A$1:$A$6,'Zone-Charges'!$D$1:$D$6,0,0)),_xlfn.XLOOKUP($S44,'Zone-Charges'!$A$1:$A$6,'Zone-Charges'!$E$1:$E$6,0,0),PRODUCT($AA44,_xlfn.XLOOKUP($S44,'Zone-Charges'!$A$1:$A$6,'Zone-Charges'!$F$1:$F$6,0,0)),$X44))</f>
        <v>45.4</v>
      </c>
      <c r="AD44" s="3">
        <f t="shared" si="5"/>
        <v>0</v>
      </c>
    </row>
    <row r="45" spans="1:30">
      <c r="A45">
        <v>2001806575</v>
      </c>
      <c r="B45" t="s">
        <v>31</v>
      </c>
      <c r="C45">
        <v>2001820690</v>
      </c>
      <c r="D45" s="2">
        <v>8904223817273</v>
      </c>
      <c r="E45">
        <v>1</v>
      </c>
      <c r="F45" s="2">
        <v>8904223819345</v>
      </c>
      <c r="G45">
        <v>165</v>
      </c>
      <c r="H45">
        <f t="shared" si="1"/>
        <v>65</v>
      </c>
      <c r="I45">
        <f t="shared" si="2"/>
        <v>6.5000000000000002E-2</v>
      </c>
      <c r="J45" s="3">
        <f t="shared" si="3"/>
        <v>0.5</v>
      </c>
      <c r="K45" s="3">
        <v>0.5</v>
      </c>
      <c r="L45" s="2">
        <v>248001</v>
      </c>
      <c r="M45" s="3" cm="1">
        <f t="array" ref="M45">_xlfn.IFS(R45&gt;K45,R45,(R45*2)&gt;K45,(R45*2),(R45*3)&gt;K45,(R45*3),(R45*4)&gt;K45,(R45*4),(R45*5)&gt;K45,(R45*5),(R45*6)&gt;K45,(R45*6))</f>
        <v>1</v>
      </c>
      <c r="N45">
        <f t="shared" si="6"/>
        <v>1</v>
      </c>
      <c r="O45" s="3">
        <v>0.68</v>
      </c>
      <c r="P45" s="3" cm="1">
        <f t="array" ref="P45">_xlfn.IFS(T45&gt;O45,T45,(T45*2)&gt;O45,(T45*2),(T45*3)&gt;O45,(T45*3),(T45*4)&gt;O45,(T45*4),(T45*5)&gt;O45,(T45*5),(T45*6)&gt;O45,(T45*6))</f>
        <v>1</v>
      </c>
      <c r="Q45" t="s">
        <v>11</v>
      </c>
      <c r="R45" s="3">
        <f>_xlfn.XLOOKUP('Raw-Data'!Q45,'Zone-Charges'!$A$1:$A$6,'Zone-Charges'!$B$1:$B$6,0,0,)</f>
        <v>0.5</v>
      </c>
      <c r="S45" t="s">
        <v>11</v>
      </c>
      <c r="T45" s="3">
        <f>_xlfn.XLOOKUP(S45,'Zone-Charges'!$A$1:$A$6,'Zone-Charges'!$B$1:$B$6,0,0,)</f>
        <v>0.5</v>
      </c>
      <c r="U45" t="s">
        <v>10</v>
      </c>
      <c r="V45">
        <v>403</v>
      </c>
      <c r="W45" cm="1">
        <f t="array" ref="W45">_xlfn.IFS(U45="Prepaid",0,U45="COD",IF(V45*E45&lt;=300,15,(V45*E45)*5/100))</f>
        <v>20.149999999999999</v>
      </c>
      <c r="X45">
        <f t="shared" si="4"/>
        <v>58.15</v>
      </c>
      <c r="Y45" t="s">
        <v>173</v>
      </c>
      <c r="Z45">
        <f>('Raw-Data'!M45-'Raw-Data'!R45)/'Raw-Data'!R45</f>
        <v>1</v>
      </c>
      <c r="AA45">
        <f>('Raw-Data'!P45-'Raw-Data'!T45)/'Raw-Data'!T45</f>
        <v>1</v>
      </c>
      <c r="AB45">
        <f>IF($Y45="Forward charges",SUM(_xlfn.XLOOKUP($Q45,'Zone-Charges'!$A$1:$A$6,'Zone-Charges'!$C$1:$C$6,0,0),PRODUCT($Z45,_xlfn.XLOOKUP($Q45,'Zone-Charges'!$A$1:$A$6,'Zone-Charges'!$D$1:$D$6,0,0))),SUM(_xlfn.XLOOKUP($Q45,'Zone-Charges'!$A$1:$A$6,'Zone-Charges'!$C$1:$C$6,0,0),PRODUCT($Z45,_xlfn.XLOOKUP($Q45,'Zone-Charges'!$A$1:$A$6,'Zone-Charges'!$D$1:$D$6,0,0)),_xlfn.XLOOKUP($Q45,'Zone-Charges'!$A$1:$A$6,'Zone-Charges'!$E$1:$E$6,0,0),PRODUCT($Z45,_xlfn.XLOOKUP($Q45,'Zone-Charges'!$A$1:$A$6,'Zone-Charges'!$F$1:$F$6,0,0)),$X45))</f>
        <v>61.3</v>
      </c>
      <c r="AC45">
        <f>IF($Y45="Forward charges",SUM(_xlfn.XLOOKUP($S45,'Zone-Charges'!$A$1:$A$6,'Zone-Charges'!$C$1:$C$6,0,0),PRODUCT($AA45,_xlfn.XLOOKUP($S45,'Zone-Charges'!$A$1:$A$6,'Zone-Charges'!$D$1:$D$6,0,0))),SUM(_xlfn.XLOOKUP($S45,'Zone-Charges'!$A$1:$A$6,'Zone-Charges'!$C$1:$C$6,0,0),PRODUCT($AA45,_xlfn.XLOOKUP($S45,'Zone-Charges'!$A$1:$A$6,'Zone-Charges'!$D$1:$D$6,0,0)),_xlfn.XLOOKUP($S45,'Zone-Charges'!$A$1:$A$6,'Zone-Charges'!$E$1:$E$6,0,0),PRODUCT($AA45,_xlfn.XLOOKUP($S45,'Zone-Charges'!$A$1:$A$6,'Zone-Charges'!$F$1:$F$6,0,0)),$X45))</f>
        <v>61.3</v>
      </c>
      <c r="AD45" s="3">
        <f t="shared" si="5"/>
        <v>0</v>
      </c>
    </row>
    <row r="46" spans="1:30">
      <c r="A46">
        <v>2001806616</v>
      </c>
      <c r="B46" t="s">
        <v>32</v>
      </c>
      <c r="C46">
        <v>2001819252</v>
      </c>
      <c r="D46" s="2">
        <v>8904223818942</v>
      </c>
      <c r="E46">
        <v>1</v>
      </c>
      <c r="F46" s="2">
        <v>8904223819352</v>
      </c>
      <c r="G46">
        <v>165</v>
      </c>
      <c r="H46">
        <f t="shared" si="1"/>
        <v>133</v>
      </c>
      <c r="I46">
        <f t="shared" si="2"/>
        <v>0.13300000000000001</v>
      </c>
      <c r="J46" s="3">
        <f t="shared" si="3"/>
        <v>0.96299999999999997</v>
      </c>
      <c r="K46" s="3">
        <v>0.96299999999999997</v>
      </c>
      <c r="L46" s="2">
        <v>144001</v>
      </c>
      <c r="M46" s="3" cm="1">
        <f t="array" ref="M46">_xlfn.IFS(R46&gt;K46,R46,(R46*2)&gt;K46,(R46*2),(R46*3)&gt;K46,(R46*3),(R46*4)&gt;K46,(R46*4),(R46*5)&gt;K46,(R46*5),(R46*6)&gt;K46,(R46*6))</f>
        <v>1</v>
      </c>
      <c r="N46">
        <f t="shared" si="6"/>
        <v>1</v>
      </c>
      <c r="O46" s="3">
        <v>1.08</v>
      </c>
      <c r="P46" s="3" cm="1">
        <f t="array" ref="P46">_xlfn.IFS(T46&gt;O46,T46,(T46*2)&gt;O46,(T46*2),(T46*3)&gt;O46,(T46*3),(T46*4)&gt;O46,(T46*4),(T46*5)&gt;O46,(T46*5),(T46*6)&gt;O46,(T46*6))</f>
        <v>1.5</v>
      </c>
      <c r="Q46" t="s">
        <v>11</v>
      </c>
      <c r="R46" s="3">
        <f>_xlfn.XLOOKUP('Raw-Data'!Q46,'Zone-Charges'!$A$1:$A$6,'Zone-Charges'!$B$1:$B$6,0,0,)</f>
        <v>0.5</v>
      </c>
      <c r="S46" t="s">
        <v>11</v>
      </c>
      <c r="T46" s="3">
        <f>_xlfn.XLOOKUP(S46,'Zone-Charges'!$A$1:$A$6,'Zone-Charges'!$B$1:$B$6,0,0,)</f>
        <v>0.5</v>
      </c>
      <c r="U46" t="s">
        <v>13</v>
      </c>
      <c r="V46">
        <v>286</v>
      </c>
      <c r="W46" cm="1">
        <f t="array" ref="W46">_xlfn.IFS(U46="Prepaid",0,U46="COD",IF(V46*E46&lt;=300,15,(V46*E46)*5/100))</f>
        <v>0</v>
      </c>
      <c r="X46">
        <f t="shared" si="4"/>
        <v>162.54999999999998</v>
      </c>
      <c r="Y46" t="s">
        <v>173</v>
      </c>
      <c r="Z46">
        <f>('Raw-Data'!M46-'Raw-Data'!R46)/'Raw-Data'!R46</f>
        <v>1</v>
      </c>
      <c r="AA46">
        <f>('Raw-Data'!P46-'Raw-Data'!T46)/'Raw-Data'!T46</f>
        <v>2</v>
      </c>
      <c r="AB46">
        <f>IF($Y46="Forward charges",SUM(_xlfn.XLOOKUP($Q46,'Zone-Charges'!$A$1:$A$6,'Zone-Charges'!$C$1:$C$6,0,0),PRODUCT($Z46,_xlfn.XLOOKUP($Q46,'Zone-Charges'!$A$1:$A$6,'Zone-Charges'!$D$1:$D$6,0,0))),SUM(_xlfn.XLOOKUP($Q46,'Zone-Charges'!$A$1:$A$6,'Zone-Charges'!$C$1:$C$6,0,0),PRODUCT($Z46,_xlfn.XLOOKUP($Q46,'Zone-Charges'!$A$1:$A$6,'Zone-Charges'!$D$1:$D$6,0,0)),_xlfn.XLOOKUP($Q46,'Zone-Charges'!$A$1:$A$6,'Zone-Charges'!$E$1:$E$6,0,0),PRODUCT($Z46,_xlfn.XLOOKUP($Q46,'Zone-Charges'!$A$1:$A$6,'Zone-Charges'!$F$1:$F$6,0,0)),$X46))</f>
        <v>61.3</v>
      </c>
      <c r="AC46">
        <f>IF($Y46="Forward charges",SUM(_xlfn.XLOOKUP($S46,'Zone-Charges'!$A$1:$A$6,'Zone-Charges'!$C$1:$C$6,0,0),PRODUCT($AA46,_xlfn.XLOOKUP($S46,'Zone-Charges'!$A$1:$A$6,'Zone-Charges'!$D$1:$D$6,0,0))),SUM(_xlfn.XLOOKUP($S46,'Zone-Charges'!$A$1:$A$6,'Zone-Charges'!$C$1:$C$6,0,0),PRODUCT($AA46,_xlfn.XLOOKUP($S46,'Zone-Charges'!$A$1:$A$6,'Zone-Charges'!$D$1:$D$6,0,0)),_xlfn.XLOOKUP($S46,'Zone-Charges'!$A$1:$A$6,'Zone-Charges'!$E$1:$E$6,0,0),PRODUCT($AA46,_xlfn.XLOOKUP($S46,'Zone-Charges'!$A$1:$A$6,'Zone-Charges'!$F$1:$F$6,0,0)),$X46))</f>
        <v>89.6</v>
      </c>
      <c r="AD46" s="3">
        <f t="shared" si="5"/>
        <v>28.299999999999997</v>
      </c>
    </row>
    <row r="47" spans="1:30">
      <c r="A47">
        <v>2001806652</v>
      </c>
      <c r="B47" t="s">
        <v>33</v>
      </c>
      <c r="C47">
        <v>2001819252</v>
      </c>
      <c r="D47" s="2">
        <v>8904223818706</v>
      </c>
      <c r="E47">
        <v>1</v>
      </c>
      <c r="F47" s="2">
        <v>8904223819239</v>
      </c>
      <c r="G47">
        <v>290</v>
      </c>
      <c r="H47">
        <f t="shared" si="1"/>
        <v>127</v>
      </c>
      <c r="I47">
        <f t="shared" si="2"/>
        <v>0.127</v>
      </c>
      <c r="J47" s="3">
        <f t="shared" si="3"/>
        <v>0.5</v>
      </c>
      <c r="K47" s="3">
        <v>0.5</v>
      </c>
      <c r="L47" s="2">
        <v>403401</v>
      </c>
      <c r="M47" s="3" cm="1">
        <f t="array" ref="M47">_xlfn.IFS(R47&gt;K47,R47,(R47*2)&gt;K47,(R47*2),(R47*3)&gt;K47,(R47*3),(R47*4)&gt;K47,(R47*4),(R47*5)&gt;K47,(R47*5),(R47*6)&gt;K47,(R47*6))</f>
        <v>1.25</v>
      </c>
      <c r="N47">
        <f t="shared" si="6"/>
        <v>1</v>
      </c>
      <c r="O47" s="3">
        <v>0.69</v>
      </c>
      <c r="P47" s="3" cm="1">
        <f t="array" ref="P47">_xlfn.IFS(T47&gt;O47,T47,(T47*2)&gt;O47,(T47*2),(T47*3)&gt;O47,(T47*3),(T47*4)&gt;O47,(T47*4),(T47*5)&gt;O47,(T47*5),(T47*6)&gt;O47,(T47*6))</f>
        <v>1.25</v>
      </c>
      <c r="Q47" t="s">
        <v>14</v>
      </c>
      <c r="R47" s="3">
        <f>_xlfn.XLOOKUP('Raw-Data'!Q47,'Zone-Charges'!$A$1:$A$6,'Zone-Charges'!$B$1:$B$6,0,0,)</f>
        <v>1.25</v>
      </c>
      <c r="S47" t="s">
        <v>14</v>
      </c>
      <c r="T47" s="3">
        <f>_xlfn.XLOOKUP(S47,'Zone-Charges'!$A$1:$A$6,'Zone-Charges'!$B$1:$B$6,0,0,)</f>
        <v>1.25</v>
      </c>
      <c r="U47" t="s">
        <v>13</v>
      </c>
      <c r="V47">
        <v>233</v>
      </c>
      <c r="W47" cm="1">
        <f t="array" ref="W47">_xlfn.IFS(U47="Prepaid",0,U47="COD",IF(V47*E47&lt;=300,15,(V47*E47)*5/100))</f>
        <v>0</v>
      </c>
      <c r="X47">
        <f t="shared" si="4"/>
        <v>58.15</v>
      </c>
      <c r="Y47" t="s">
        <v>173</v>
      </c>
      <c r="Z47">
        <f>('Raw-Data'!M47-'Raw-Data'!R47)/'Raw-Data'!R47</f>
        <v>0</v>
      </c>
      <c r="AA47">
        <f>('Raw-Data'!P47-'Raw-Data'!T47)/'Raw-Data'!T47</f>
        <v>0</v>
      </c>
      <c r="AB47">
        <f>IF($Y47="Forward charges",SUM(_xlfn.XLOOKUP($Q47,'Zone-Charges'!$A$1:$A$6,'Zone-Charges'!$C$1:$C$6,0,0),PRODUCT($Z47,_xlfn.XLOOKUP($Q47,'Zone-Charges'!$A$1:$A$6,'Zone-Charges'!$D$1:$D$6,0,0))),SUM(_xlfn.XLOOKUP($Q47,'Zone-Charges'!$A$1:$A$6,'Zone-Charges'!$C$1:$C$6,0,0),PRODUCT($Z47,_xlfn.XLOOKUP($Q47,'Zone-Charges'!$A$1:$A$6,'Zone-Charges'!$D$1:$D$6,0,0)),_xlfn.XLOOKUP($Q47,'Zone-Charges'!$A$1:$A$6,'Zone-Charges'!$E$1:$E$6,0,0),PRODUCT($Z47,_xlfn.XLOOKUP($Q47,'Zone-Charges'!$A$1:$A$6,'Zone-Charges'!$F$1:$F$6,0,0)),$X47))</f>
        <v>45.4</v>
      </c>
      <c r="AC47">
        <f>IF($Y47="Forward charges",SUM(_xlfn.XLOOKUP($S47,'Zone-Charges'!$A$1:$A$6,'Zone-Charges'!$C$1:$C$6,0,0),PRODUCT($AA47,_xlfn.XLOOKUP($S47,'Zone-Charges'!$A$1:$A$6,'Zone-Charges'!$D$1:$D$6,0,0))),SUM(_xlfn.XLOOKUP($S47,'Zone-Charges'!$A$1:$A$6,'Zone-Charges'!$C$1:$C$6,0,0),PRODUCT($AA47,_xlfn.XLOOKUP($S47,'Zone-Charges'!$A$1:$A$6,'Zone-Charges'!$D$1:$D$6,0,0)),_xlfn.XLOOKUP($S47,'Zone-Charges'!$A$1:$A$6,'Zone-Charges'!$E$1:$E$6,0,0),PRODUCT($AA47,_xlfn.XLOOKUP($S47,'Zone-Charges'!$A$1:$A$6,'Zone-Charges'!$F$1:$F$6,0,0)),$X47))</f>
        <v>45.4</v>
      </c>
      <c r="AD47" s="3">
        <f t="shared" si="5"/>
        <v>0</v>
      </c>
    </row>
    <row r="48" spans="1:30">
      <c r="A48">
        <v>2001806733</v>
      </c>
      <c r="B48" t="s">
        <v>34</v>
      </c>
      <c r="C48">
        <v>2001819252</v>
      </c>
      <c r="D48" s="2" t="s">
        <v>175</v>
      </c>
      <c r="E48">
        <v>1</v>
      </c>
      <c r="F48" s="2">
        <v>8904223819246</v>
      </c>
      <c r="G48">
        <v>290</v>
      </c>
      <c r="H48">
        <f t="shared" si="1"/>
        <v>10</v>
      </c>
      <c r="I48">
        <f t="shared" si="2"/>
        <v>0.01</v>
      </c>
      <c r="J48" s="3">
        <f t="shared" si="3"/>
        <v>0.96699999999999997</v>
      </c>
      <c r="K48" s="3">
        <v>0.96699999999999997</v>
      </c>
      <c r="L48" s="2">
        <v>452001</v>
      </c>
      <c r="M48" s="3" cm="1">
        <f t="array" ref="M48">_xlfn.IFS(R48&gt;K48,R48,(R48*2)&gt;K48,(R48*2),(R48*3)&gt;K48,(R48*3),(R48*4)&gt;K48,(R48*4),(R48*5)&gt;K48,(R48*5),(R48*6)&gt;K48,(R48*6))</f>
        <v>1.25</v>
      </c>
      <c r="N48">
        <f t="shared" si="6"/>
        <v>1</v>
      </c>
      <c r="O48" s="3">
        <v>1.1299999999999999</v>
      </c>
      <c r="P48" s="3" cm="1">
        <f t="array" ref="P48">_xlfn.IFS(T48&gt;O48,T48,(T48*2)&gt;O48,(T48*2),(T48*3)&gt;O48,(T48*3),(T48*4)&gt;O48,(T48*4),(T48*5)&gt;O48,(T48*5),(T48*6)&gt;O48,(T48*6))</f>
        <v>1.25</v>
      </c>
      <c r="Q48" t="s">
        <v>14</v>
      </c>
      <c r="R48" s="3">
        <f>_xlfn.XLOOKUP('Raw-Data'!Q48,'Zone-Charges'!$A$1:$A$6,'Zone-Charges'!$B$1:$B$6,0,0,)</f>
        <v>1.25</v>
      </c>
      <c r="S48" t="s">
        <v>14</v>
      </c>
      <c r="T48" s="3">
        <f>_xlfn.XLOOKUP(S48,'Zone-Charges'!$A$1:$A$6,'Zone-Charges'!$B$1:$B$6,0,0,)</f>
        <v>1.25</v>
      </c>
      <c r="U48" t="s">
        <v>13</v>
      </c>
      <c r="V48">
        <v>350</v>
      </c>
      <c r="W48" cm="1">
        <f t="array" ref="W48">_xlfn.IFS(U48="Prepaid",0,U48="COD",IF(V48*E48&lt;=300,15,(V48*E48)*5/100))</f>
        <v>0</v>
      </c>
      <c r="X48">
        <f t="shared" si="4"/>
        <v>0</v>
      </c>
      <c r="Y48" t="s">
        <v>173</v>
      </c>
      <c r="Z48">
        <f>('Raw-Data'!M48-'Raw-Data'!R48)/'Raw-Data'!R48</f>
        <v>0</v>
      </c>
      <c r="AA48">
        <f>('Raw-Data'!P48-'Raw-Data'!T48)/'Raw-Data'!T48</f>
        <v>0</v>
      </c>
      <c r="AB48">
        <f>IF($Y48="Forward charges",SUM(_xlfn.XLOOKUP($Q48,'Zone-Charges'!$A$1:$A$6,'Zone-Charges'!$C$1:$C$6,0,0),PRODUCT($Z48,_xlfn.XLOOKUP($Q48,'Zone-Charges'!$A$1:$A$6,'Zone-Charges'!$D$1:$D$6,0,0))),SUM(_xlfn.XLOOKUP($Q48,'Zone-Charges'!$A$1:$A$6,'Zone-Charges'!$C$1:$C$6,0,0),PRODUCT($Z48,_xlfn.XLOOKUP($Q48,'Zone-Charges'!$A$1:$A$6,'Zone-Charges'!$D$1:$D$6,0,0)),_xlfn.XLOOKUP($Q48,'Zone-Charges'!$A$1:$A$6,'Zone-Charges'!$E$1:$E$6,0,0),PRODUCT($Z48,_xlfn.XLOOKUP($Q48,'Zone-Charges'!$A$1:$A$6,'Zone-Charges'!$F$1:$F$6,0,0)),$X48))</f>
        <v>45.4</v>
      </c>
      <c r="AC48">
        <f>IF($Y48="Forward charges",SUM(_xlfn.XLOOKUP($S48,'Zone-Charges'!$A$1:$A$6,'Zone-Charges'!$C$1:$C$6,0,0),PRODUCT($AA48,_xlfn.XLOOKUP($S48,'Zone-Charges'!$A$1:$A$6,'Zone-Charges'!$D$1:$D$6,0,0))),SUM(_xlfn.XLOOKUP($S48,'Zone-Charges'!$A$1:$A$6,'Zone-Charges'!$C$1:$C$6,0,0),PRODUCT($AA48,_xlfn.XLOOKUP($S48,'Zone-Charges'!$A$1:$A$6,'Zone-Charges'!$D$1:$D$6,0,0)),_xlfn.XLOOKUP($S48,'Zone-Charges'!$A$1:$A$6,'Zone-Charges'!$E$1:$E$6,0,0),PRODUCT($AA48,_xlfn.XLOOKUP($S48,'Zone-Charges'!$A$1:$A$6,'Zone-Charges'!$F$1:$F$6,0,0)),$X48))</f>
        <v>45.4</v>
      </c>
      <c r="AD48" s="3">
        <f t="shared" si="5"/>
        <v>0</v>
      </c>
    </row>
    <row r="49" spans="1:30">
      <c r="A49">
        <v>2001806735</v>
      </c>
      <c r="B49" t="s">
        <v>35</v>
      </c>
      <c r="C49">
        <v>2001818390</v>
      </c>
      <c r="D49" s="2">
        <v>8904223819147</v>
      </c>
      <c r="E49">
        <v>1</v>
      </c>
      <c r="F49" s="2">
        <v>8904223819253</v>
      </c>
      <c r="G49">
        <v>290</v>
      </c>
      <c r="H49">
        <f t="shared" si="1"/>
        <v>240</v>
      </c>
      <c r="I49">
        <f t="shared" si="2"/>
        <v>0.24</v>
      </c>
      <c r="J49" s="3">
        <f t="shared" si="3"/>
        <v>0.5</v>
      </c>
      <c r="K49" s="3">
        <v>0.5</v>
      </c>
      <c r="L49" s="2">
        <v>721636</v>
      </c>
      <c r="M49" s="3" cm="1">
        <f t="array" ref="M49">_xlfn.IFS(R49&gt;K49,R49,(R49*2)&gt;K49,(R49*2),(R49*3)&gt;K49,(R49*3),(R49*4)&gt;K49,(R49*4),(R49*5)&gt;K49,(R49*5),(R49*6)&gt;K49,(R49*6))</f>
        <v>1.25</v>
      </c>
      <c r="N49">
        <f t="shared" si="6"/>
        <v>1</v>
      </c>
      <c r="O49" s="3">
        <v>0.69</v>
      </c>
      <c r="P49" s="3" cm="1">
        <f t="array" ref="P49">_xlfn.IFS(T49&gt;O49,T49,(T49*2)&gt;O49,(T49*2),(T49*3)&gt;O49,(T49*3),(T49*4)&gt;O49,(T49*4),(T49*5)&gt;O49,(T49*5),(T49*6)&gt;O49,(T49*6))</f>
        <v>1.25</v>
      </c>
      <c r="Q49" t="s">
        <v>14</v>
      </c>
      <c r="R49" s="3">
        <f>_xlfn.XLOOKUP('Raw-Data'!Q49,'Zone-Charges'!$A$1:$A$6,'Zone-Charges'!$B$1:$B$6,0,0,)</f>
        <v>1.25</v>
      </c>
      <c r="S49" t="s">
        <v>14</v>
      </c>
      <c r="T49" s="3">
        <f>_xlfn.XLOOKUP(S49,'Zone-Charges'!$A$1:$A$6,'Zone-Charges'!$B$1:$B$6,0,0,)</f>
        <v>1.25</v>
      </c>
      <c r="U49" t="s">
        <v>10</v>
      </c>
      <c r="V49">
        <v>233</v>
      </c>
      <c r="W49" cm="1">
        <f t="array" ref="W49">_xlfn.IFS(U49="Prepaid",0,U49="COD",IF(V49*E49&lt;=300,15,(V49*E49)*5/100))</f>
        <v>15</v>
      </c>
      <c r="X49">
        <f t="shared" si="4"/>
        <v>0</v>
      </c>
      <c r="Y49" t="s">
        <v>173</v>
      </c>
      <c r="Z49">
        <f>('Raw-Data'!M49-'Raw-Data'!R49)/'Raw-Data'!R49</f>
        <v>0</v>
      </c>
      <c r="AA49">
        <f>('Raw-Data'!P49-'Raw-Data'!T49)/'Raw-Data'!T49</f>
        <v>0</v>
      </c>
      <c r="AB49">
        <f>IF($Y49="Forward charges",SUM(_xlfn.XLOOKUP($Q49,'Zone-Charges'!$A$1:$A$6,'Zone-Charges'!$C$1:$C$6,0,0),PRODUCT($Z49,_xlfn.XLOOKUP($Q49,'Zone-Charges'!$A$1:$A$6,'Zone-Charges'!$D$1:$D$6,0,0))),SUM(_xlfn.XLOOKUP($Q49,'Zone-Charges'!$A$1:$A$6,'Zone-Charges'!$C$1:$C$6,0,0),PRODUCT($Z49,_xlfn.XLOOKUP($Q49,'Zone-Charges'!$A$1:$A$6,'Zone-Charges'!$D$1:$D$6,0,0)),_xlfn.XLOOKUP($Q49,'Zone-Charges'!$A$1:$A$6,'Zone-Charges'!$E$1:$E$6,0,0),PRODUCT($Z49,_xlfn.XLOOKUP($Q49,'Zone-Charges'!$A$1:$A$6,'Zone-Charges'!$F$1:$F$6,0,0)),$X49))</f>
        <v>45.4</v>
      </c>
      <c r="AC49">
        <f>IF($Y49="Forward charges",SUM(_xlfn.XLOOKUP($S49,'Zone-Charges'!$A$1:$A$6,'Zone-Charges'!$C$1:$C$6,0,0),PRODUCT($AA49,_xlfn.XLOOKUP($S49,'Zone-Charges'!$A$1:$A$6,'Zone-Charges'!$D$1:$D$6,0,0))),SUM(_xlfn.XLOOKUP($S49,'Zone-Charges'!$A$1:$A$6,'Zone-Charges'!$C$1:$C$6,0,0),PRODUCT($AA49,_xlfn.XLOOKUP($S49,'Zone-Charges'!$A$1:$A$6,'Zone-Charges'!$D$1:$D$6,0,0)),_xlfn.XLOOKUP($S49,'Zone-Charges'!$A$1:$A$6,'Zone-Charges'!$E$1:$E$6,0,0),PRODUCT($AA49,_xlfn.XLOOKUP($S49,'Zone-Charges'!$A$1:$A$6,'Zone-Charges'!$F$1:$F$6,0,0)),$X49))</f>
        <v>45.4</v>
      </c>
      <c r="AD49" s="3">
        <f t="shared" si="5"/>
        <v>0</v>
      </c>
    </row>
    <row r="50" spans="1:30">
      <c r="A50">
        <v>2001806726</v>
      </c>
      <c r="B50" t="s">
        <v>36</v>
      </c>
      <c r="C50">
        <v>2001818390</v>
      </c>
      <c r="D50" s="2">
        <v>8904223818935</v>
      </c>
      <c r="E50">
        <v>4</v>
      </c>
      <c r="F50" s="2">
        <v>8904223819291</v>
      </c>
      <c r="G50">
        <v>112</v>
      </c>
      <c r="H50">
        <f t="shared" si="1"/>
        <v>120</v>
      </c>
      <c r="I50">
        <f t="shared" si="2"/>
        <v>0.48</v>
      </c>
      <c r="J50" s="3">
        <f t="shared" si="3"/>
        <v>0.5</v>
      </c>
      <c r="K50" s="3">
        <v>0.5</v>
      </c>
      <c r="L50" s="2">
        <v>831002</v>
      </c>
      <c r="M50" s="3" cm="1">
        <f t="array" ref="M50">_xlfn.IFS(R50&gt;K50,R50,(R50*2)&gt;K50,(R50*2),(R50*3)&gt;K50,(R50*3),(R50*4)&gt;K50,(R50*4),(R50*5)&gt;K50,(R50*5),(R50*6)&gt;K50,(R50*6))</f>
        <v>1.25</v>
      </c>
      <c r="N50">
        <f t="shared" si="6"/>
        <v>1</v>
      </c>
      <c r="O50" s="3">
        <v>0.68</v>
      </c>
      <c r="P50" s="3" cm="1">
        <f t="array" ref="P50">_xlfn.IFS(T50&gt;O50,T50,(T50*2)&gt;O50,(T50*2),(T50*3)&gt;O50,(T50*3),(T50*4)&gt;O50,(T50*4),(T50*5)&gt;O50,(T50*5),(T50*6)&gt;O50,(T50*6))</f>
        <v>1.25</v>
      </c>
      <c r="Q50" t="s">
        <v>14</v>
      </c>
      <c r="R50" s="3">
        <f>_xlfn.XLOOKUP('Raw-Data'!Q50,'Zone-Charges'!$A$1:$A$6,'Zone-Charges'!$B$1:$B$6,0,0,)</f>
        <v>1.25</v>
      </c>
      <c r="S50" t="s">
        <v>14</v>
      </c>
      <c r="T50" s="3">
        <f>_xlfn.XLOOKUP(S50,'Zone-Charges'!$A$1:$A$6,'Zone-Charges'!$B$1:$B$6,0,0,)</f>
        <v>1.25</v>
      </c>
      <c r="U50" t="s">
        <v>10</v>
      </c>
      <c r="V50">
        <v>932</v>
      </c>
      <c r="W50" cm="1">
        <f t="array" ref="W50">_xlfn.IFS(U50="Prepaid",0,U50="COD",IF(V50*E50&lt;=300,15,(V50*E50)*5/100))</f>
        <v>186.4</v>
      </c>
      <c r="X50">
        <f t="shared" si="4"/>
        <v>58.15</v>
      </c>
      <c r="Y50" t="s">
        <v>173</v>
      </c>
      <c r="Z50">
        <f>('Raw-Data'!M50-'Raw-Data'!R50)/'Raw-Data'!R50</f>
        <v>0</v>
      </c>
      <c r="AA50">
        <f>('Raw-Data'!P50-'Raw-Data'!T50)/'Raw-Data'!T50</f>
        <v>0</v>
      </c>
      <c r="AB50">
        <f>IF($Y50="Forward charges",SUM(_xlfn.XLOOKUP($Q50,'Zone-Charges'!$A$1:$A$6,'Zone-Charges'!$C$1:$C$6,0,0),PRODUCT($Z50,_xlfn.XLOOKUP($Q50,'Zone-Charges'!$A$1:$A$6,'Zone-Charges'!$D$1:$D$6,0,0))),SUM(_xlfn.XLOOKUP($Q50,'Zone-Charges'!$A$1:$A$6,'Zone-Charges'!$C$1:$C$6,0,0),PRODUCT($Z50,_xlfn.XLOOKUP($Q50,'Zone-Charges'!$A$1:$A$6,'Zone-Charges'!$D$1:$D$6,0,0)),_xlfn.XLOOKUP($Q50,'Zone-Charges'!$A$1:$A$6,'Zone-Charges'!$E$1:$E$6,0,0),PRODUCT($Z50,_xlfn.XLOOKUP($Q50,'Zone-Charges'!$A$1:$A$6,'Zone-Charges'!$F$1:$F$6,0,0)),$X50))</f>
        <v>45.4</v>
      </c>
      <c r="AC50">
        <f>IF($Y50="Forward charges",SUM(_xlfn.XLOOKUP($S50,'Zone-Charges'!$A$1:$A$6,'Zone-Charges'!$C$1:$C$6,0,0),PRODUCT($AA50,_xlfn.XLOOKUP($S50,'Zone-Charges'!$A$1:$A$6,'Zone-Charges'!$D$1:$D$6,0,0))),SUM(_xlfn.XLOOKUP($S50,'Zone-Charges'!$A$1:$A$6,'Zone-Charges'!$C$1:$C$6,0,0),PRODUCT($AA50,_xlfn.XLOOKUP($S50,'Zone-Charges'!$A$1:$A$6,'Zone-Charges'!$D$1:$D$6,0,0)),_xlfn.XLOOKUP($S50,'Zone-Charges'!$A$1:$A$6,'Zone-Charges'!$E$1:$E$6,0,0),PRODUCT($AA50,_xlfn.XLOOKUP($S50,'Zone-Charges'!$A$1:$A$6,'Zone-Charges'!$F$1:$F$6,0,0)),$X50))</f>
        <v>45.4</v>
      </c>
      <c r="AD50" s="3">
        <f t="shared" si="5"/>
        <v>0</v>
      </c>
    </row>
    <row r="51" spans="1:30">
      <c r="A51">
        <v>2001806776</v>
      </c>
      <c r="B51" t="s">
        <v>38</v>
      </c>
      <c r="C51">
        <v>2001818390</v>
      </c>
      <c r="D51" s="2">
        <v>8904223818683</v>
      </c>
      <c r="E51">
        <v>1</v>
      </c>
      <c r="F51" s="2">
        <v>8904223819437</v>
      </c>
      <c r="G51">
        <v>552</v>
      </c>
      <c r="H51">
        <f t="shared" si="1"/>
        <v>121</v>
      </c>
      <c r="I51">
        <f t="shared" si="2"/>
        <v>0.121</v>
      </c>
      <c r="J51" s="3">
        <f t="shared" si="3"/>
        <v>0.61099999999999999</v>
      </c>
      <c r="K51" s="3">
        <v>0.61099999999999999</v>
      </c>
      <c r="L51" s="2">
        <v>226004</v>
      </c>
      <c r="M51" s="3" cm="1">
        <f t="array" ref="M51">_xlfn.IFS(R51&gt;K51,R51,(R51*2)&gt;K51,(R51*2),(R51*3)&gt;K51,(R51*3),(R51*4)&gt;K51,(R51*4),(R51*5)&gt;K51,(R51*5),(R51*6)&gt;K51,(R51*6))</f>
        <v>1</v>
      </c>
      <c r="N51">
        <f t="shared" si="6"/>
        <v>1</v>
      </c>
      <c r="O51" s="3">
        <v>2.86</v>
      </c>
      <c r="P51" s="3" cm="1">
        <f t="array" ref="P51">_xlfn.IFS(T51&gt;O51,T51,(T51*2)&gt;O51,(T51*2),(T51*3)&gt;O51,(T51*3),(T51*4)&gt;O51,(T51*4),(T51*5)&gt;O51,(T51*5),(T51*6)&gt;O51,(T51*6))</f>
        <v>3</v>
      </c>
      <c r="Q51" t="s">
        <v>11</v>
      </c>
      <c r="R51" s="3">
        <f>_xlfn.XLOOKUP('Raw-Data'!Q51,'Zone-Charges'!$A$1:$A$6,'Zone-Charges'!$B$1:$B$6,0,0,)</f>
        <v>0.5</v>
      </c>
      <c r="S51" t="s">
        <v>11</v>
      </c>
      <c r="T51" s="3">
        <f>_xlfn.XLOOKUP(S51,'Zone-Charges'!$A$1:$A$6,'Zone-Charges'!$B$1:$B$6,0,0,)</f>
        <v>0.5</v>
      </c>
      <c r="U51" t="s">
        <v>10</v>
      </c>
      <c r="V51">
        <v>999</v>
      </c>
      <c r="W51" cm="1">
        <f t="array" ref="W51">_xlfn.IFS(U51="Prepaid",0,U51="COD",IF(V51*E51&lt;=300,15,(V51*E51)*5/100))</f>
        <v>49.95</v>
      </c>
      <c r="X51">
        <f t="shared" si="4"/>
        <v>0</v>
      </c>
      <c r="Y51" t="s">
        <v>173</v>
      </c>
      <c r="Z51">
        <f>('Raw-Data'!M51-'Raw-Data'!R51)/'Raw-Data'!R51</f>
        <v>1</v>
      </c>
      <c r="AA51">
        <f>('Raw-Data'!P51-'Raw-Data'!T51)/'Raw-Data'!T51</f>
        <v>5</v>
      </c>
      <c r="AB51">
        <f>IF($Y51="Forward charges",SUM(_xlfn.XLOOKUP($Q51,'Zone-Charges'!$A$1:$A$6,'Zone-Charges'!$C$1:$C$6,0,0),PRODUCT($Z51,_xlfn.XLOOKUP($Q51,'Zone-Charges'!$A$1:$A$6,'Zone-Charges'!$D$1:$D$6,0,0))),SUM(_xlfn.XLOOKUP($Q51,'Zone-Charges'!$A$1:$A$6,'Zone-Charges'!$C$1:$C$6,0,0),PRODUCT($Z51,_xlfn.XLOOKUP($Q51,'Zone-Charges'!$A$1:$A$6,'Zone-Charges'!$D$1:$D$6,0,0)),_xlfn.XLOOKUP($Q51,'Zone-Charges'!$A$1:$A$6,'Zone-Charges'!$E$1:$E$6,0,0),PRODUCT($Z51,_xlfn.XLOOKUP($Q51,'Zone-Charges'!$A$1:$A$6,'Zone-Charges'!$F$1:$F$6,0,0)),$X51))</f>
        <v>61.3</v>
      </c>
      <c r="AC51">
        <f>IF($Y51="Forward charges",SUM(_xlfn.XLOOKUP($S51,'Zone-Charges'!$A$1:$A$6,'Zone-Charges'!$C$1:$C$6,0,0),PRODUCT($AA51,_xlfn.XLOOKUP($S51,'Zone-Charges'!$A$1:$A$6,'Zone-Charges'!$D$1:$D$6,0,0))),SUM(_xlfn.XLOOKUP($S51,'Zone-Charges'!$A$1:$A$6,'Zone-Charges'!$C$1:$C$6,0,0),PRODUCT($AA51,_xlfn.XLOOKUP($S51,'Zone-Charges'!$A$1:$A$6,'Zone-Charges'!$D$1:$D$6,0,0)),_xlfn.XLOOKUP($S51,'Zone-Charges'!$A$1:$A$6,'Zone-Charges'!$E$1:$E$6,0,0),PRODUCT($AA51,_xlfn.XLOOKUP($S51,'Zone-Charges'!$A$1:$A$6,'Zone-Charges'!$F$1:$F$6,0,0)),$X51))</f>
        <v>174.5</v>
      </c>
      <c r="AD51" s="3">
        <f t="shared" si="5"/>
        <v>113.2</v>
      </c>
    </row>
    <row r="52" spans="1:30">
      <c r="A52">
        <v>2001806801</v>
      </c>
      <c r="B52" t="s">
        <v>39</v>
      </c>
      <c r="C52">
        <v>2001817160</v>
      </c>
      <c r="D52" s="2">
        <v>8904223818478</v>
      </c>
      <c r="E52">
        <v>1</v>
      </c>
      <c r="F52" s="2" t="s">
        <v>177</v>
      </c>
      <c r="G52">
        <v>500</v>
      </c>
      <c r="H52">
        <f t="shared" si="1"/>
        <v>350</v>
      </c>
      <c r="I52">
        <f t="shared" si="2"/>
        <v>0.35</v>
      </c>
      <c r="J52" s="3">
        <f t="shared" si="3"/>
        <v>0.36099999999999999</v>
      </c>
      <c r="K52" s="3">
        <v>0.36099999999999999</v>
      </c>
      <c r="L52" s="2">
        <v>248001</v>
      </c>
      <c r="M52" s="3" cm="1">
        <f t="array" ref="M52">_xlfn.IFS(R52&gt;K52,R52,(R52*2)&gt;K52,(R52*2),(R52*3)&gt;K52,(R52*3),(R52*4)&gt;K52,(R52*4),(R52*5)&gt;K52,(R52*5),(R52*6)&gt;K52,(R52*6))</f>
        <v>0.5</v>
      </c>
      <c r="N52">
        <f t="shared" si="6"/>
        <v>1</v>
      </c>
      <c r="O52" s="3">
        <v>1.35</v>
      </c>
      <c r="P52" s="3" cm="1">
        <f t="array" ref="P52">_xlfn.IFS(T52&gt;O52,T52,(T52*2)&gt;O52,(T52*2),(T52*3)&gt;O52,(T52*3),(T52*4)&gt;O52,(T52*4),(T52*5)&gt;O52,(T52*5),(T52*6)&gt;O52,(T52*6))</f>
        <v>1.5</v>
      </c>
      <c r="Q52" t="s">
        <v>11</v>
      </c>
      <c r="R52" s="3">
        <f>_xlfn.XLOOKUP('Raw-Data'!Q52,'Zone-Charges'!$A$1:$A$6,'Zone-Charges'!$B$1:$B$6,0,0,)</f>
        <v>0.5</v>
      </c>
      <c r="S52" t="s">
        <v>11</v>
      </c>
      <c r="T52" s="3">
        <f>_xlfn.XLOOKUP(S52,'Zone-Charges'!$A$1:$A$6,'Zone-Charges'!$B$1:$B$6,0,0,)</f>
        <v>0.5</v>
      </c>
      <c r="U52" t="s">
        <v>10</v>
      </c>
      <c r="V52">
        <v>626</v>
      </c>
      <c r="W52" cm="1">
        <f t="array" ref="W52">_xlfn.IFS(U52="Prepaid",0,U52="COD",IF(V52*E52&lt;=300,15,(V52*E52)*5/100))</f>
        <v>31.3</v>
      </c>
      <c r="X52">
        <f t="shared" si="4"/>
        <v>0</v>
      </c>
      <c r="Y52" t="s">
        <v>173</v>
      </c>
      <c r="Z52">
        <f>('Raw-Data'!M52-'Raw-Data'!R52)/'Raw-Data'!R52</f>
        <v>0</v>
      </c>
      <c r="AA52">
        <f>('Raw-Data'!P52-'Raw-Data'!T52)/'Raw-Data'!T52</f>
        <v>2</v>
      </c>
      <c r="AB52">
        <f>IF($Y52="Forward charges",SUM(_xlfn.XLOOKUP($Q52,'Zone-Charges'!$A$1:$A$6,'Zone-Charges'!$C$1:$C$6,0,0),PRODUCT($Z52,_xlfn.XLOOKUP($Q52,'Zone-Charges'!$A$1:$A$6,'Zone-Charges'!$D$1:$D$6,0,0))),SUM(_xlfn.XLOOKUP($Q52,'Zone-Charges'!$A$1:$A$6,'Zone-Charges'!$C$1:$C$6,0,0),PRODUCT($Z52,_xlfn.XLOOKUP($Q52,'Zone-Charges'!$A$1:$A$6,'Zone-Charges'!$D$1:$D$6,0,0)),_xlfn.XLOOKUP($Q52,'Zone-Charges'!$A$1:$A$6,'Zone-Charges'!$E$1:$E$6,0,0),PRODUCT($Z52,_xlfn.XLOOKUP($Q52,'Zone-Charges'!$A$1:$A$6,'Zone-Charges'!$F$1:$F$6,0,0)),$X52))</f>
        <v>33</v>
      </c>
      <c r="AC52">
        <f>IF($Y52="Forward charges",SUM(_xlfn.XLOOKUP($S52,'Zone-Charges'!$A$1:$A$6,'Zone-Charges'!$C$1:$C$6,0,0),PRODUCT($AA52,_xlfn.XLOOKUP($S52,'Zone-Charges'!$A$1:$A$6,'Zone-Charges'!$D$1:$D$6,0,0))),SUM(_xlfn.XLOOKUP($S52,'Zone-Charges'!$A$1:$A$6,'Zone-Charges'!$C$1:$C$6,0,0),PRODUCT($AA52,_xlfn.XLOOKUP($S52,'Zone-Charges'!$A$1:$A$6,'Zone-Charges'!$D$1:$D$6,0,0)),_xlfn.XLOOKUP($S52,'Zone-Charges'!$A$1:$A$6,'Zone-Charges'!$E$1:$E$6,0,0),PRODUCT($AA52,_xlfn.XLOOKUP($S52,'Zone-Charges'!$A$1:$A$6,'Zone-Charges'!$F$1:$F$6,0,0)),$X52))</f>
        <v>89.6</v>
      </c>
      <c r="AD52" s="3">
        <f t="shared" si="5"/>
        <v>56.599999999999994</v>
      </c>
    </row>
    <row r="53" spans="1:30">
      <c r="A53">
        <v>2001807004</v>
      </c>
      <c r="B53" t="s">
        <v>43</v>
      </c>
      <c r="C53">
        <v>2001817160</v>
      </c>
      <c r="D53" s="2">
        <v>8904223819284</v>
      </c>
      <c r="E53">
        <v>1</v>
      </c>
      <c r="F53" s="2" t="s">
        <v>178</v>
      </c>
      <c r="G53">
        <v>500</v>
      </c>
      <c r="H53">
        <f t="shared" si="1"/>
        <v>350</v>
      </c>
      <c r="I53">
        <f t="shared" si="2"/>
        <v>0.35</v>
      </c>
      <c r="J53" s="3">
        <f t="shared" si="3"/>
        <v>0.5</v>
      </c>
      <c r="K53" s="3">
        <v>0.5</v>
      </c>
      <c r="L53" s="2">
        <v>410206</v>
      </c>
      <c r="M53" s="3" cm="1">
        <f t="array" ref="M53">_xlfn.IFS(R53&gt;K53,R53,(R53*2)&gt;K53,(R53*2),(R53*3)&gt;K53,(R53*3),(R53*4)&gt;K53,(R53*4),(R53*5)&gt;K53,(R53*5),(R53*6)&gt;K53,(R53*6))</f>
        <v>1.25</v>
      </c>
      <c r="N53">
        <f t="shared" si="6"/>
        <v>1</v>
      </c>
      <c r="O53" s="3">
        <v>0.68</v>
      </c>
      <c r="P53" s="3" cm="1">
        <f t="array" ref="P53">_xlfn.IFS(T53&gt;O53,T53,(T53*2)&gt;O53,(T53*2),(T53*3)&gt;O53,(T53*3),(T53*4)&gt;O53,(T53*4),(T53*5)&gt;O53,(T53*5),(T53*6)&gt;O53,(T53*6))</f>
        <v>1.25</v>
      </c>
      <c r="Q53" t="s">
        <v>14</v>
      </c>
      <c r="R53" s="3">
        <f>_xlfn.XLOOKUP('Raw-Data'!Q53,'Zone-Charges'!$A$1:$A$6,'Zone-Charges'!$B$1:$B$6,0,0,)</f>
        <v>1.25</v>
      </c>
      <c r="S53" t="s">
        <v>14</v>
      </c>
      <c r="T53" s="3">
        <f>_xlfn.XLOOKUP(S53,'Zone-Charges'!$A$1:$A$6,'Zone-Charges'!$B$1:$B$6,0,0,)</f>
        <v>1.25</v>
      </c>
      <c r="U53" t="s">
        <v>10</v>
      </c>
      <c r="V53">
        <v>865</v>
      </c>
      <c r="W53" cm="1">
        <f t="array" ref="W53">_xlfn.IFS(U53="Prepaid",0,U53="COD",IF(V53*E53&lt;=300,15,(V53*E53)*5/100))</f>
        <v>43.25</v>
      </c>
      <c r="X53">
        <f t="shared" si="4"/>
        <v>0</v>
      </c>
      <c r="Y53" t="s">
        <v>173</v>
      </c>
      <c r="Z53">
        <f>('Raw-Data'!M53-'Raw-Data'!R53)/'Raw-Data'!R53</f>
        <v>0</v>
      </c>
      <c r="AA53">
        <f>('Raw-Data'!P53-'Raw-Data'!T53)/'Raw-Data'!T53</f>
        <v>0</v>
      </c>
      <c r="AB53">
        <f>IF($Y53="Forward charges",SUM(_xlfn.XLOOKUP($Q53,'Zone-Charges'!$A$1:$A$6,'Zone-Charges'!$C$1:$C$6,0,0),PRODUCT($Z53,_xlfn.XLOOKUP($Q53,'Zone-Charges'!$A$1:$A$6,'Zone-Charges'!$D$1:$D$6,0,0))),SUM(_xlfn.XLOOKUP($Q53,'Zone-Charges'!$A$1:$A$6,'Zone-Charges'!$C$1:$C$6,0,0),PRODUCT($Z53,_xlfn.XLOOKUP($Q53,'Zone-Charges'!$A$1:$A$6,'Zone-Charges'!$D$1:$D$6,0,0)),_xlfn.XLOOKUP($Q53,'Zone-Charges'!$A$1:$A$6,'Zone-Charges'!$E$1:$E$6,0,0),PRODUCT($Z53,_xlfn.XLOOKUP($Q53,'Zone-Charges'!$A$1:$A$6,'Zone-Charges'!$F$1:$F$6,0,0)),$X53))</f>
        <v>45.4</v>
      </c>
      <c r="AC53">
        <f>IF($Y53="Forward charges",SUM(_xlfn.XLOOKUP($S53,'Zone-Charges'!$A$1:$A$6,'Zone-Charges'!$C$1:$C$6,0,0),PRODUCT($AA53,_xlfn.XLOOKUP($S53,'Zone-Charges'!$A$1:$A$6,'Zone-Charges'!$D$1:$D$6,0,0))),SUM(_xlfn.XLOOKUP($S53,'Zone-Charges'!$A$1:$A$6,'Zone-Charges'!$C$1:$C$6,0,0),PRODUCT($AA53,_xlfn.XLOOKUP($S53,'Zone-Charges'!$A$1:$A$6,'Zone-Charges'!$D$1:$D$6,0,0)),_xlfn.XLOOKUP($S53,'Zone-Charges'!$A$1:$A$6,'Zone-Charges'!$E$1:$E$6,0,0),PRODUCT($AA53,_xlfn.XLOOKUP($S53,'Zone-Charges'!$A$1:$A$6,'Zone-Charges'!$F$1:$F$6,0,0)),$X53))</f>
        <v>45.4</v>
      </c>
      <c r="AD53" s="3">
        <f t="shared" si="5"/>
        <v>0</v>
      </c>
    </row>
    <row r="54" spans="1:30">
      <c r="A54">
        <v>2001807036</v>
      </c>
      <c r="B54" t="s">
        <v>47</v>
      </c>
      <c r="C54">
        <v>2001817093</v>
      </c>
      <c r="D54" s="2">
        <v>8904223816214</v>
      </c>
      <c r="E54">
        <v>1</v>
      </c>
      <c r="F54" s="2" t="s">
        <v>174</v>
      </c>
      <c r="G54">
        <v>500</v>
      </c>
      <c r="H54">
        <f t="shared" si="1"/>
        <v>120</v>
      </c>
      <c r="I54">
        <f t="shared" si="2"/>
        <v>0.12</v>
      </c>
      <c r="J54" s="3">
        <f t="shared" si="3"/>
        <v>1.4590000000000001</v>
      </c>
      <c r="K54" s="3">
        <v>1.4590000000000001</v>
      </c>
      <c r="L54" s="2">
        <v>516503</v>
      </c>
      <c r="M54" s="3" cm="1">
        <f t="array" ref="M54">_xlfn.IFS(R54&gt;K54,R54,(R54*2)&gt;K54,(R54*2),(R54*3)&gt;K54,(R54*3),(R54*4)&gt;K54,(R54*4),(R54*5)&gt;K54,(R54*5),(R54*6)&gt;K54,(R54*6))</f>
        <v>2.5</v>
      </c>
      <c r="N54">
        <f t="shared" si="6"/>
        <v>1</v>
      </c>
      <c r="O54" s="3">
        <v>1.64</v>
      </c>
      <c r="P54" s="3" cm="1">
        <f t="array" ref="P54">_xlfn.IFS(T54&gt;O54,T54,(T54*2)&gt;O54,(T54*2),(T54*3)&gt;O54,(T54*3),(T54*4)&gt;O54,(T54*4),(T54*5)&gt;O54,(T54*5),(T54*6)&gt;O54,(T54*6))</f>
        <v>2.5</v>
      </c>
      <c r="Q54" t="s">
        <v>14</v>
      </c>
      <c r="R54" s="3">
        <f>_xlfn.XLOOKUP('Raw-Data'!Q54,'Zone-Charges'!$A$1:$A$6,'Zone-Charges'!$B$1:$B$6,0,0,)</f>
        <v>1.25</v>
      </c>
      <c r="S54" t="s">
        <v>14</v>
      </c>
      <c r="T54" s="3">
        <f>_xlfn.XLOOKUP(S54,'Zone-Charges'!$A$1:$A$6,'Zone-Charges'!$B$1:$B$6,0,0,)</f>
        <v>1.25</v>
      </c>
      <c r="U54" t="s">
        <v>10</v>
      </c>
      <c r="V54">
        <v>402</v>
      </c>
      <c r="W54" cm="1">
        <f t="array" ref="W54">_xlfn.IFS(U54="Prepaid",0,U54="COD",IF(V54*E54&lt;=300,15,(V54*E54)*5/100))</f>
        <v>20.100000000000001</v>
      </c>
      <c r="X54">
        <f t="shared" si="4"/>
        <v>1950.8999999999999</v>
      </c>
      <c r="Y54" t="s">
        <v>173</v>
      </c>
      <c r="Z54">
        <f>('Raw-Data'!M54-'Raw-Data'!R54)/'Raw-Data'!R54</f>
        <v>1</v>
      </c>
      <c r="AA54">
        <f>('Raw-Data'!P54-'Raw-Data'!T54)/'Raw-Data'!T54</f>
        <v>1</v>
      </c>
      <c r="AB54">
        <f>IF($Y54="Forward charges",SUM(_xlfn.XLOOKUP($Q54,'Zone-Charges'!$A$1:$A$6,'Zone-Charges'!$C$1:$C$6,0,0),PRODUCT($Z54,_xlfn.XLOOKUP($Q54,'Zone-Charges'!$A$1:$A$6,'Zone-Charges'!$D$1:$D$6,0,0))),SUM(_xlfn.XLOOKUP($Q54,'Zone-Charges'!$A$1:$A$6,'Zone-Charges'!$C$1:$C$6,0,0),PRODUCT($Z54,_xlfn.XLOOKUP($Q54,'Zone-Charges'!$A$1:$A$6,'Zone-Charges'!$D$1:$D$6,0,0)),_xlfn.XLOOKUP($Q54,'Zone-Charges'!$A$1:$A$6,'Zone-Charges'!$E$1:$E$6,0,0),PRODUCT($Z54,_xlfn.XLOOKUP($Q54,'Zone-Charges'!$A$1:$A$6,'Zone-Charges'!$F$1:$F$6,0,0)),$X54))</f>
        <v>90.199999999999989</v>
      </c>
      <c r="AC54">
        <f>IF($Y54="Forward charges",SUM(_xlfn.XLOOKUP($S54,'Zone-Charges'!$A$1:$A$6,'Zone-Charges'!$C$1:$C$6,0,0),PRODUCT($AA54,_xlfn.XLOOKUP($S54,'Zone-Charges'!$A$1:$A$6,'Zone-Charges'!$D$1:$D$6,0,0))),SUM(_xlfn.XLOOKUP($S54,'Zone-Charges'!$A$1:$A$6,'Zone-Charges'!$C$1:$C$6,0,0),PRODUCT($AA54,_xlfn.XLOOKUP($S54,'Zone-Charges'!$A$1:$A$6,'Zone-Charges'!$D$1:$D$6,0,0)),_xlfn.XLOOKUP($S54,'Zone-Charges'!$A$1:$A$6,'Zone-Charges'!$E$1:$E$6,0,0),PRODUCT($AA54,_xlfn.XLOOKUP($S54,'Zone-Charges'!$A$1:$A$6,'Zone-Charges'!$F$1:$F$6,0,0)),$X54))</f>
        <v>90.199999999999989</v>
      </c>
      <c r="AD54" s="3">
        <f t="shared" si="5"/>
        <v>0</v>
      </c>
    </row>
    <row r="55" spans="1:30">
      <c r="A55">
        <v>2001807084</v>
      </c>
      <c r="B55" t="s">
        <v>49</v>
      </c>
      <c r="C55">
        <v>2001817093</v>
      </c>
      <c r="D55" s="2">
        <v>8904223818874</v>
      </c>
      <c r="E55">
        <v>1</v>
      </c>
      <c r="F55" s="2">
        <v>8904223819369</v>
      </c>
      <c r="G55">
        <v>170</v>
      </c>
      <c r="H55">
        <f t="shared" si="1"/>
        <v>100</v>
      </c>
      <c r="I55">
        <f t="shared" si="2"/>
        <v>0.1</v>
      </c>
      <c r="J55" s="3">
        <f t="shared" si="3"/>
        <v>0.5</v>
      </c>
      <c r="K55" s="3">
        <v>0.5</v>
      </c>
      <c r="L55" s="2">
        <v>742103</v>
      </c>
      <c r="M55" s="3" cm="1">
        <f t="array" ref="M55">_xlfn.IFS(R55&gt;K55,R55,(R55*2)&gt;K55,(R55*2),(R55*3)&gt;K55,(R55*3),(R55*4)&gt;K55,(R55*4),(R55*5)&gt;K55,(R55*5),(R55*6)&gt;K55,(R55*6))</f>
        <v>1.25</v>
      </c>
      <c r="N55">
        <f t="shared" si="6"/>
        <v>1</v>
      </c>
      <c r="O55" s="3">
        <v>0.67</v>
      </c>
      <c r="P55" s="3" cm="1">
        <f t="array" ref="P55">_xlfn.IFS(T55&gt;O55,T55,(T55*2)&gt;O55,(T55*2),(T55*3)&gt;O55,(T55*3),(T55*4)&gt;O55,(T55*4),(T55*5)&gt;O55,(T55*5),(T55*6)&gt;O55,(T55*6))</f>
        <v>1.25</v>
      </c>
      <c r="Q55" t="s">
        <v>14</v>
      </c>
      <c r="R55" s="3">
        <f>_xlfn.XLOOKUP('Raw-Data'!Q55,'Zone-Charges'!$A$1:$A$6,'Zone-Charges'!$B$1:$B$6,0,0,)</f>
        <v>1.25</v>
      </c>
      <c r="S55" t="s">
        <v>14</v>
      </c>
      <c r="T55" s="3">
        <f>_xlfn.XLOOKUP(S55,'Zone-Charges'!$A$1:$A$6,'Zone-Charges'!$B$1:$B$6,0,0,)</f>
        <v>1.25</v>
      </c>
      <c r="U55" t="s">
        <v>10</v>
      </c>
      <c r="V55">
        <v>922</v>
      </c>
      <c r="W55" cm="1">
        <f t="array" ref="W55">_xlfn.IFS(U55="Prepaid",0,U55="COD",IF(V55*E55&lt;=300,15,(V55*E55)*5/100))</f>
        <v>46.1</v>
      </c>
      <c r="X55">
        <f t="shared" si="4"/>
        <v>58.15</v>
      </c>
      <c r="Y55" t="s">
        <v>173</v>
      </c>
      <c r="Z55">
        <f>('Raw-Data'!M55-'Raw-Data'!R55)/'Raw-Data'!R55</f>
        <v>0</v>
      </c>
      <c r="AA55">
        <f>('Raw-Data'!P55-'Raw-Data'!T55)/'Raw-Data'!T55</f>
        <v>0</v>
      </c>
      <c r="AB55">
        <f>IF($Y55="Forward charges",SUM(_xlfn.XLOOKUP($Q55,'Zone-Charges'!$A$1:$A$6,'Zone-Charges'!$C$1:$C$6,0,0),PRODUCT($Z55,_xlfn.XLOOKUP($Q55,'Zone-Charges'!$A$1:$A$6,'Zone-Charges'!$D$1:$D$6,0,0))),SUM(_xlfn.XLOOKUP($Q55,'Zone-Charges'!$A$1:$A$6,'Zone-Charges'!$C$1:$C$6,0,0),PRODUCT($Z55,_xlfn.XLOOKUP($Q55,'Zone-Charges'!$A$1:$A$6,'Zone-Charges'!$D$1:$D$6,0,0)),_xlfn.XLOOKUP($Q55,'Zone-Charges'!$A$1:$A$6,'Zone-Charges'!$E$1:$E$6,0,0),PRODUCT($Z55,_xlfn.XLOOKUP($Q55,'Zone-Charges'!$A$1:$A$6,'Zone-Charges'!$F$1:$F$6,0,0)),$X55))</f>
        <v>45.4</v>
      </c>
      <c r="AC55">
        <f>IF($Y55="Forward charges",SUM(_xlfn.XLOOKUP($S55,'Zone-Charges'!$A$1:$A$6,'Zone-Charges'!$C$1:$C$6,0,0),PRODUCT($AA55,_xlfn.XLOOKUP($S55,'Zone-Charges'!$A$1:$A$6,'Zone-Charges'!$D$1:$D$6,0,0))),SUM(_xlfn.XLOOKUP($S55,'Zone-Charges'!$A$1:$A$6,'Zone-Charges'!$C$1:$C$6,0,0),PRODUCT($AA55,_xlfn.XLOOKUP($S55,'Zone-Charges'!$A$1:$A$6,'Zone-Charges'!$D$1:$D$6,0,0)),_xlfn.XLOOKUP($S55,'Zone-Charges'!$A$1:$A$6,'Zone-Charges'!$E$1:$E$6,0,0),PRODUCT($AA55,_xlfn.XLOOKUP($S55,'Zone-Charges'!$A$1:$A$6,'Zone-Charges'!$F$1:$F$6,0,0)),$X55))</f>
        <v>45.4</v>
      </c>
      <c r="AD55" s="3">
        <f t="shared" si="5"/>
        <v>0</v>
      </c>
    </row>
    <row r="56" spans="1:30">
      <c r="A56">
        <v>2001807362</v>
      </c>
      <c r="B56" t="s">
        <v>54</v>
      </c>
      <c r="C56">
        <v>2001817093</v>
      </c>
      <c r="D56" s="2">
        <v>8904223819512</v>
      </c>
      <c r="E56">
        <v>1</v>
      </c>
      <c r="F56" s="2" t="s">
        <v>179</v>
      </c>
      <c r="G56">
        <v>500</v>
      </c>
      <c r="H56">
        <f t="shared" si="1"/>
        <v>210</v>
      </c>
      <c r="I56">
        <f t="shared" si="2"/>
        <v>0.21</v>
      </c>
      <c r="J56" s="3">
        <f t="shared" si="3"/>
        <v>2.016</v>
      </c>
      <c r="K56" s="3">
        <v>2.016</v>
      </c>
      <c r="L56" s="2">
        <v>452018</v>
      </c>
      <c r="M56" s="3" cm="1">
        <f t="array" ref="M56">_xlfn.IFS(R56&gt;K56,R56,(R56*2)&gt;K56,(R56*2),(R56*3)&gt;K56,(R56*3),(R56*4)&gt;K56,(R56*4),(R56*5)&gt;K56,(R56*5),(R56*6)&gt;K56,(R56*6))</f>
        <v>2.5</v>
      </c>
      <c r="N56">
        <f t="shared" si="6"/>
        <v>1</v>
      </c>
      <c r="O56" s="3">
        <v>2</v>
      </c>
      <c r="P56" s="3" cm="1">
        <f t="array" ref="P56">_xlfn.IFS(T56&gt;O56,T56,(T56*2)&gt;O56,(T56*2),(T56*3)&gt;O56,(T56*3),(T56*4)&gt;O56,(T56*4),(T56*5)&gt;O56,(T56*5),(T56*6)&gt;O56,(T56*6))</f>
        <v>2.5</v>
      </c>
      <c r="Q56" t="s">
        <v>14</v>
      </c>
      <c r="R56" s="3">
        <f>_xlfn.XLOOKUP('Raw-Data'!Q56,'Zone-Charges'!$A$1:$A$6,'Zone-Charges'!$B$1:$B$6,0,0,)</f>
        <v>1.25</v>
      </c>
      <c r="S56" t="s">
        <v>14</v>
      </c>
      <c r="T56" s="3">
        <f>_xlfn.XLOOKUP(S56,'Zone-Charges'!$A$1:$A$6,'Zone-Charges'!$B$1:$B$6,0,0,)</f>
        <v>1.25</v>
      </c>
      <c r="U56" t="s">
        <v>10</v>
      </c>
      <c r="V56">
        <v>534</v>
      </c>
      <c r="W56" cm="1">
        <f t="array" ref="W56">_xlfn.IFS(U56="Prepaid",0,U56="COD",IF(V56*E56&lt;=300,15,(V56*E56)*5/100))</f>
        <v>26.7</v>
      </c>
      <c r="X56">
        <f t="shared" si="4"/>
        <v>0</v>
      </c>
      <c r="Y56" t="s">
        <v>173</v>
      </c>
      <c r="Z56">
        <f>('Raw-Data'!M56-'Raw-Data'!R56)/'Raw-Data'!R56</f>
        <v>1</v>
      </c>
      <c r="AA56">
        <f>('Raw-Data'!P56-'Raw-Data'!T56)/'Raw-Data'!T56</f>
        <v>1</v>
      </c>
      <c r="AB56">
        <f>IF($Y56="Forward charges",SUM(_xlfn.XLOOKUP($Q56,'Zone-Charges'!$A$1:$A$6,'Zone-Charges'!$C$1:$C$6,0,0),PRODUCT($Z56,_xlfn.XLOOKUP($Q56,'Zone-Charges'!$A$1:$A$6,'Zone-Charges'!$D$1:$D$6,0,0))),SUM(_xlfn.XLOOKUP($Q56,'Zone-Charges'!$A$1:$A$6,'Zone-Charges'!$C$1:$C$6,0,0),PRODUCT($Z56,_xlfn.XLOOKUP($Q56,'Zone-Charges'!$A$1:$A$6,'Zone-Charges'!$D$1:$D$6,0,0)),_xlfn.XLOOKUP($Q56,'Zone-Charges'!$A$1:$A$6,'Zone-Charges'!$E$1:$E$6,0,0),PRODUCT($Z56,_xlfn.XLOOKUP($Q56,'Zone-Charges'!$A$1:$A$6,'Zone-Charges'!$F$1:$F$6,0,0)),$X56))</f>
        <v>90.199999999999989</v>
      </c>
      <c r="AC56">
        <f>IF($Y56="Forward charges",SUM(_xlfn.XLOOKUP($S56,'Zone-Charges'!$A$1:$A$6,'Zone-Charges'!$C$1:$C$6,0,0),PRODUCT($AA56,_xlfn.XLOOKUP($S56,'Zone-Charges'!$A$1:$A$6,'Zone-Charges'!$D$1:$D$6,0,0))),SUM(_xlfn.XLOOKUP($S56,'Zone-Charges'!$A$1:$A$6,'Zone-Charges'!$C$1:$C$6,0,0),PRODUCT($AA56,_xlfn.XLOOKUP($S56,'Zone-Charges'!$A$1:$A$6,'Zone-Charges'!$D$1:$D$6,0,0)),_xlfn.XLOOKUP($S56,'Zone-Charges'!$A$1:$A$6,'Zone-Charges'!$E$1:$E$6,0,0),PRODUCT($AA56,_xlfn.XLOOKUP($S56,'Zone-Charges'!$A$1:$A$6,'Zone-Charges'!$F$1:$F$6,0,0)),$X56))</f>
        <v>90.199999999999989</v>
      </c>
      <c r="AD56" s="3">
        <f t="shared" si="5"/>
        <v>0</v>
      </c>
    </row>
    <row r="57" spans="1:30">
      <c r="A57">
        <v>2001807415</v>
      </c>
      <c r="B57" t="s">
        <v>55</v>
      </c>
      <c r="C57">
        <v>2001817093</v>
      </c>
      <c r="D57" s="2">
        <v>8904223818881</v>
      </c>
      <c r="E57">
        <v>1</v>
      </c>
      <c r="F57" s="2">
        <v>8904223819123</v>
      </c>
      <c r="G57">
        <v>250</v>
      </c>
      <c r="H57">
        <f t="shared" si="1"/>
        <v>140</v>
      </c>
      <c r="I57">
        <f t="shared" si="2"/>
        <v>0.14000000000000001</v>
      </c>
      <c r="J57" s="3">
        <f t="shared" si="3"/>
        <v>1.048</v>
      </c>
      <c r="K57" s="3">
        <v>1.048</v>
      </c>
      <c r="L57" s="2">
        <v>208001</v>
      </c>
      <c r="M57" s="3" cm="1">
        <f t="array" ref="M57">_xlfn.IFS(R57&gt;K57,R57,(R57*2)&gt;K57,(R57*2),(R57*3)&gt;K57,(R57*3),(R57*4)&gt;K57,(R57*4),(R57*5)&gt;K57,(R57*5),(R57*6)&gt;K57,(R57*6))</f>
        <v>1.5</v>
      </c>
      <c r="N57">
        <f t="shared" si="6"/>
        <v>1</v>
      </c>
      <c r="O57" s="3">
        <v>1</v>
      </c>
      <c r="P57" s="3" cm="1">
        <f t="array" ref="P57">_xlfn.IFS(T57&gt;O57,T57,(T57*2)&gt;O57,(T57*2),(T57*3)&gt;O57,(T57*3),(T57*4)&gt;O57,(T57*4),(T57*5)&gt;O57,(T57*5),(T57*6)&gt;O57,(T57*6))</f>
        <v>1.5</v>
      </c>
      <c r="Q57" t="s">
        <v>11</v>
      </c>
      <c r="R57" s="3">
        <f>_xlfn.XLOOKUP('Raw-Data'!Q57,'Zone-Charges'!$A$1:$A$6,'Zone-Charges'!$B$1:$B$6,0,0,)</f>
        <v>0.5</v>
      </c>
      <c r="S57" t="s">
        <v>11</v>
      </c>
      <c r="T57" s="3">
        <f>_xlfn.XLOOKUP(S57,'Zone-Charges'!$A$1:$A$6,'Zone-Charges'!$B$1:$B$6,0,0,)</f>
        <v>0.5</v>
      </c>
      <c r="U57" t="s">
        <v>10</v>
      </c>
      <c r="V57">
        <v>819</v>
      </c>
      <c r="W57" cm="1">
        <f t="array" ref="W57">_xlfn.IFS(U57="Prepaid",0,U57="COD",IF(V57*E57&lt;=300,15,(V57*E57)*5/100))</f>
        <v>40.950000000000003</v>
      </c>
      <c r="X57">
        <f t="shared" si="4"/>
        <v>0</v>
      </c>
      <c r="Y57" t="s">
        <v>173</v>
      </c>
      <c r="Z57">
        <f>('Raw-Data'!M57-'Raw-Data'!R57)/'Raw-Data'!R57</f>
        <v>2</v>
      </c>
      <c r="AA57">
        <f>('Raw-Data'!P57-'Raw-Data'!T57)/'Raw-Data'!T57</f>
        <v>2</v>
      </c>
      <c r="AB57">
        <f>IF($Y57="Forward charges",SUM(_xlfn.XLOOKUP($Q57,'Zone-Charges'!$A$1:$A$6,'Zone-Charges'!$C$1:$C$6,0,0),PRODUCT($Z57,_xlfn.XLOOKUP($Q57,'Zone-Charges'!$A$1:$A$6,'Zone-Charges'!$D$1:$D$6,0,0))),SUM(_xlfn.XLOOKUP($Q57,'Zone-Charges'!$A$1:$A$6,'Zone-Charges'!$C$1:$C$6,0,0),PRODUCT($Z57,_xlfn.XLOOKUP($Q57,'Zone-Charges'!$A$1:$A$6,'Zone-Charges'!$D$1:$D$6,0,0)),_xlfn.XLOOKUP($Q57,'Zone-Charges'!$A$1:$A$6,'Zone-Charges'!$E$1:$E$6,0,0),PRODUCT($Z57,_xlfn.XLOOKUP($Q57,'Zone-Charges'!$A$1:$A$6,'Zone-Charges'!$F$1:$F$6,0,0)),$X57))</f>
        <v>89.6</v>
      </c>
      <c r="AC57">
        <f>IF($Y57="Forward charges",SUM(_xlfn.XLOOKUP($S57,'Zone-Charges'!$A$1:$A$6,'Zone-Charges'!$C$1:$C$6,0,0),PRODUCT($AA57,_xlfn.XLOOKUP($S57,'Zone-Charges'!$A$1:$A$6,'Zone-Charges'!$D$1:$D$6,0,0))),SUM(_xlfn.XLOOKUP($S57,'Zone-Charges'!$A$1:$A$6,'Zone-Charges'!$C$1:$C$6,0,0),PRODUCT($AA57,_xlfn.XLOOKUP($S57,'Zone-Charges'!$A$1:$A$6,'Zone-Charges'!$D$1:$D$6,0,0)),_xlfn.XLOOKUP($S57,'Zone-Charges'!$A$1:$A$6,'Zone-Charges'!$E$1:$E$6,0,0),PRODUCT($AA57,_xlfn.XLOOKUP($S57,'Zone-Charges'!$A$1:$A$6,'Zone-Charges'!$F$1:$F$6,0,0)),$X57))</f>
        <v>89.6</v>
      </c>
      <c r="AD57" s="3">
        <f t="shared" si="5"/>
        <v>0</v>
      </c>
    </row>
    <row r="58" spans="1:30">
      <c r="A58">
        <v>2001809592</v>
      </c>
      <c r="B58" t="s">
        <v>87</v>
      </c>
      <c r="C58">
        <v>2001817093</v>
      </c>
      <c r="D58" s="2">
        <v>8904223819291</v>
      </c>
      <c r="E58">
        <v>2</v>
      </c>
      <c r="F58" s="2" t="s">
        <v>174</v>
      </c>
      <c r="G58">
        <v>500</v>
      </c>
      <c r="H58">
        <f t="shared" si="1"/>
        <v>112</v>
      </c>
      <c r="I58">
        <f t="shared" si="2"/>
        <v>0.224</v>
      </c>
      <c r="J58" s="3">
        <f t="shared" si="3"/>
        <v>1.5050000000000001</v>
      </c>
      <c r="K58" s="3">
        <v>1.5050000000000001</v>
      </c>
      <c r="L58" s="2">
        <v>244713</v>
      </c>
      <c r="M58" s="3" cm="1">
        <f t="array" ref="M58">_xlfn.IFS(R58&gt;K58,R58,(R58*2)&gt;K58,(R58*2),(R58*3)&gt;K58,(R58*3),(R58*4)&gt;K58,(R58*4),(R58*5)&gt;K58,(R58*5),(R58*6)&gt;K58,(R58*6))</f>
        <v>2</v>
      </c>
      <c r="N58">
        <f t="shared" si="6"/>
        <v>1</v>
      </c>
      <c r="O58" s="3">
        <v>1.5</v>
      </c>
      <c r="P58" s="3" cm="1">
        <f t="array" ref="P58">_xlfn.IFS(T58&gt;O58,T58,(T58*2)&gt;O58,(T58*2),(T58*3)&gt;O58,(T58*3),(T58*4)&gt;O58,(T58*4),(T58*5)&gt;O58,(T58*5),(T58*6)&gt;O58,(T58*6))</f>
        <v>2</v>
      </c>
      <c r="Q58" t="s">
        <v>11</v>
      </c>
      <c r="R58" s="3">
        <f>_xlfn.XLOOKUP('Raw-Data'!Q58,'Zone-Charges'!$A$1:$A$6,'Zone-Charges'!$B$1:$B$6,0,0,)</f>
        <v>0.5</v>
      </c>
      <c r="S58" t="s">
        <v>11</v>
      </c>
      <c r="T58" s="3">
        <f>_xlfn.XLOOKUP(S58,'Zone-Charges'!$A$1:$A$6,'Zone-Charges'!$B$1:$B$6,0,0,)</f>
        <v>0.5</v>
      </c>
      <c r="U58" t="s">
        <v>10</v>
      </c>
      <c r="V58">
        <v>1954</v>
      </c>
      <c r="W58" cm="1">
        <f t="array" ref="W58">_xlfn.IFS(U58="Prepaid",0,U58="COD",IF(V58*E58&lt;=300,15,(V58*E58)*5/100))</f>
        <v>195.4</v>
      </c>
      <c r="X58">
        <f t="shared" si="4"/>
        <v>0</v>
      </c>
      <c r="Y58" t="s">
        <v>173</v>
      </c>
      <c r="Z58">
        <f>('Raw-Data'!M58-'Raw-Data'!R58)/'Raw-Data'!R58</f>
        <v>3</v>
      </c>
      <c r="AA58">
        <f>('Raw-Data'!P58-'Raw-Data'!T58)/'Raw-Data'!T58</f>
        <v>3</v>
      </c>
      <c r="AB58">
        <f>IF($Y58="Forward charges",SUM(_xlfn.XLOOKUP($Q58,'Zone-Charges'!$A$1:$A$6,'Zone-Charges'!$C$1:$C$6,0,0),PRODUCT($Z58,_xlfn.XLOOKUP($Q58,'Zone-Charges'!$A$1:$A$6,'Zone-Charges'!$D$1:$D$6,0,0))),SUM(_xlfn.XLOOKUP($Q58,'Zone-Charges'!$A$1:$A$6,'Zone-Charges'!$C$1:$C$6,0,0),PRODUCT($Z58,_xlfn.XLOOKUP($Q58,'Zone-Charges'!$A$1:$A$6,'Zone-Charges'!$D$1:$D$6,0,0)),_xlfn.XLOOKUP($Q58,'Zone-Charges'!$A$1:$A$6,'Zone-Charges'!$E$1:$E$6,0,0),PRODUCT($Z58,_xlfn.XLOOKUP($Q58,'Zone-Charges'!$A$1:$A$6,'Zone-Charges'!$F$1:$F$6,0,0)),$X58))</f>
        <v>117.9</v>
      </c>
      <c r="AC58">
        <f>IF($Y58="Forward charges",SUM(_xlfn.XLOOKUP($S58,'Zone-Charges'!$A$1:$A$6,'Zone-Charges'!$C$1:$C$6,0,0),PRODUCT($AA58,_xlfn.XLOOKUP($S58,'Zone-Charges'!$A$1:$A$6,'Zone-Charges'!$D$1:$D$6,0,0))),SUM(_xlfn.XLOOKUP($S58,'Zone-Charges'!$A$1:$A$6,'Zone-Charges'!$C$1:$C$6,0,0),PRODUCT($AA58,_xlfn.XLOOKUP($S58,'Zone-Charges'!$A$1:$A$6,'Zone-Charges'!$D$1:$D$6,0,0)),_xlfn.XLOOKUP($S58,'Zone-Charges'!$A$1:$A$6,'Zone-Charges'!$E$1:$E$6,0,0),PRODUCT($AA58,_xlfn.XLOOKUP($S58,'Zone-Charges'!$A$1:$A$6,'Zone-Charges'!$F$1:$F$6,0,0)),$X58))</f>
        <v>117.9</v>
      </c>
      <c r="AD58" s="3">
        <f t="shared" si="5"/>
        <v>0</v>
      </c>
    </row>
    <row r="59" spans="1:30">
      <c r="A59">
        <v>2001809794</v>
      </c>
      <c r="B59" t="s">
        <v>88</v>
      </c>
      <c r="C59">
        <v>2001817093</v>
      </c>
      <c r="D59" s="2">
        <v>8904223819031</v>
      </c>
      <c r="E59">
        <v>2</v>
      </c>
      <c r="F59" s="2">
        <v>8904223819468</v>
      </c>
      <c r="G59">
        <v>240</v>
      </c>
      <c r="H59">
        <f t="shared" si="1"/>
        <v>112</v>
      </c>
      <c r="I59">
        <f t="shared" si="2"/>
        <v>0.224</v>
      </c>
      <c r="J59" s="3">
        <f t="shared" si="3"/>
        <v>1.5170000000000001</v>
      </c>
      <c r="K59" s="3">
        <v>1.5170000000000001</v>
      </c>
      <c r="L59" s="2">
        <v>580007</v>
      </c>
      <c r="M59" s="3" cm="1">
        <f t="array" ref="M59">_xlfn.IFS(R59&gt;K59,R59,(R59*2)&gt;K59,(R59*2),(R59*3)&gt;K59,(R59*3),(R59*4)&gt;K59,(R59*4),(R59*5)&gt;K59,(R59*5),(R59*6)&gt;K59,(R59*6))</f>
        <v>2.5</v>
      </c>
      <c r="N59">
        <f t="shared" si="6"/>
        <v>1</v>
      </c>
      <c r="O59" s="3">
        <v>1.5</v>
      </c>
      <c r="P59" s="3" cm="1">
        <f t="array" ref="P59">_xlfn.IFS(T59&gt;O59,T59,(T59*2)&gt;O59,(T59*2),(T59*3)&gt;O59,(T59*3),(T59*4)&gt;O59,(T59*4),(T59*5)&gt;O59,(T59*5),(T59*6)&gt;O59,(T59*6))</f>
        <v>2.5</v>
      </c>
      <c r="Q59" t="s">
        <v>14</v>
      </c>
      <c r="R59" s="3">
        <f>_xlfn.XLOOKUP('Raw-Data'!Q59,'Zone-Charges'!$A$1:$A$6,'Zone-Charges'!$B$1:$B$6,0,0,)</f>
        <v>1.25</v>
      </c>
      <c r="S59" t="s">
        <v>14</v>
      </c>
      <c r="T59" s="3">
        <f>_xlfn.XLOOKUP(S59,'Zone-Charges'!$A$1:$A$6,'Zone-Charges'!$B$1:$B$6,0,0,)</f>
        <v>1.25</v>
      </c>
      <c r="U59" t="s">
        <v>10</v>
      </c>
      <c r="V59">
        <v>1031</v>
      </c>
      <c r="W59" cm="1">
        <f t="array" ref="W59">_xlfn.IFS(U59="Prepaid",0,U59="COD",IF(V59*E59&lt;=300,15,(V59*E59)*5/100))</f>
        <v>103.1</v>
      </c>
      <c r="X59">
        <f t="shared" si="4"/>
        <v>0</v>
      </c>
      <c r="Y59" t="s">
        <v>173</v>
      </c>
      <c r="Z59">
        <f>('Raw-Data'!M59-'Raw-Data'!R59)/'Raw-Data'!R59</f>
        <v>1</v>
      </c>
      <c r="AA59">
        <f>('Raw-Data'!P59-'Raw-Data'!T59)/'Raw-Data'!T59</f>
        <v>1</v>
      </c>
      <c r="AB59">
        <f>IF($Y59="Forward charges",SUM(_xlfn.XLOOKUP($Q59,'Zone-Charges'!$A$1:$A$6,'Zone-Charges'!$C$1:$C$6,0,0),PRODUCT($Z59,_xlfn.XLOOKUP($Q59,'Zone-Charges'!$A$1:$A$6,'Zone-Charges'!$D$1:$D$6,0,0))),SUM(_xlfn.XLOOKUP($Q59,'Zone-Charges'!$A$1:$A$6,'Zone-Charges'!$C$1:$C$6,0,0),PRODUCT($Z59,_xlfn.XLOOKUP($Q59,'Zone-Charges'!$A$1:$A$6,'Zone-Charges'!$D$1:$D$6,0,0)),_xlfn.XLOOKUP($Q59,'Zone-Charges'!$A$1:$A$6,'Zone-Charges'!$E$1:$E$6,0,0),PRODUCT($Z59,_xlfn.XLOOKUP($Q59,'Zone-Charges'!$A$1:$A$6,'Zone-Charges'!$F$1:$F$6,0,0)),$X59))</f>
        <v>90.199999999999989</v>
      </c>
      <c r="AC59">
        <f>IF($Y59="Forward charges",SUM(_xlfn.XLOOKUP($S59,'Zone-Charges'!$A$1:$A$6,'Zone-Charges'!$C$1:$C$6,0,0),PRODUCT($AA59,_xlfn.XLOOKUP($S59,'Zone-Charges'!$A$1:$A$6,'Zone-Charges'!$D$1:$D$6,0,0))),SUM(_xlfn.XLOOKUP($S59,'Zone-Charges'!$A$1:$A$6,'Zone-Charges'!$C$1:$C$6,0,0),PRODUCT($AA59,_xlfn.XLOOKUP($S59,'Zone-Charges'!$A$1:$A$6,'Zone-Charges'!$D$1:$D$6,0,0)),_xlfn.XLOOKUP($S59,'Zone-Charges'!$A$1:$A$6,'Zone-Charges'!$E$1:$E$6,0,0),PRODUCT($AA59,_xlfn.XLOOKUP($S59,'Zone-Charges'!$A$1:$A$6,'Zone-Charges'!$F$1:$F$6,0,0)),$X59))</f>
        <v>90.199999999999989</v>
      </c>
      <c r="AD59" s="3">
        <f t="shared" si="5"/>
        <v>0</v>
      </c>
    </row>
    <row r="60" spans="1:30">
      <c r="A60">
        <v>2001809820</v>
      </c>
      <c r="B60" t="s">
        <v>89</v>
      </c>
      <c r="C60">
        <v>2001817093</v>
      </c>
      <c r="D60" s="2">
        <v>8904223819024</v>
      </c>
      <c r="E60">
        <v>2</v>
      </c>
      <c r="F60" s="2">
        <v>8904223819260</v>
      </c>
      <c r="G60">
        <v>130</v>
      </c>
      <c r="H60">
        <f t="shared" si="1"/>
        <v>112</v>
      </c>
      <c r="I60">
        <f t="shared" si="2"/>
        <v>0.224</v>
      </c>
      <c r="J60" s="3">
        <f t="shared" si="3"/>
        <v>3.080000000000001</v>
      </c>
      <c r="K60" s="3">
        <v>3.080000000000001</v>
      </c>
      <c r="L60" s="2">
        <v>360005</v>
      </c>
      <c r="M60" s="3" cm="1">
        <f t="array" ref="M60">_xlfn.IFS(R60&gt;K60,R60,(R60*2)&gt;K60,(R60*2),(R60*3)&gt;K60,(R60*3),(R60*4)&gt;K60,(R60*4),(R60*5)&gt;K60,(R60*5),(R60*6)&gt;K60,(R60*6))</f>
        <v>3.75</v>
      </c>
      <c r="N60">
        <f t="shared" si="6"/>
        <v>1</v>
      </c>
      <c r="O60" s="3">
        <v>3</v>
      </c>
      <c r="P60" s="3" cm="1">
        <f t="array" ref="P60">_xlfn.IFS(T60&gt;O60,T60,(T60*2)&gt;O60,(T60*2),(T60*3)&gt;O60,(T60*3),(T60*4)&gt;O60,(T60*4),(T60*5)&gt;O60,(T60*5),(T60*6)&gt;O60,(T60*6))</f>
        <v>3.75</v>
      </c>
      <c r="Q60" t="s">
        <v>14</v>
      </c>
      <c r="R60" s="3">
        <f>_xlfn.XLOOKUP('Raw-Data'!Q60,'Zone-Charges'!$A$1:$A$6,'Zone-Charges'!$B$1:$B$6,0,0,)</f>
        <v>1.25</v>
      </c>
      <c r="S60" t="s">
        <v>14</v>
      </c>
      <c r="T60" s="3">
        <f>_xlfn.XLOOKUP(S60,'Zone-Charges'!$A$1:$A$6,'Zone-Charges'!$B$1:$B$6,0,0,)</f>
        <v>1.25</v>
      </c>
      <c r="U60" t="s">
        <v>10</v>
      </c>
      <c r="V60">
        <v>1818</v>
      </c>
      <c r="W60" cm="1">
        <f t="array" ref="W60">_xlfn.IFS(U60="Prepaid",0,U60="COD",IF(V60*E60&lt;=300,15,(V60*E60)*5/100))</f>
        <v>181.8</v>
      </c>
      <c r="X60">
        <f t="shared" si="4"/>
        <v>0</v>
      </c>
      <c r="Y60" t="s">
        <v>173</v>
      </c>
      <c r="Z60">
        <f>('Raw-Data'!M60-'Raw-Data'!R60)/'Raw-Data'!R60</f>
        <v>2</v>
      </c>
      <c r="AA60">
        <f>('Raw-Data'!P60-'Raw-Data'!T60)/'Raw-Data'!T60</f>
        <v>2</v>
      </c>
      <c r="AB60">
        <f>IF($Y60="Forward charges",SUM(_xlfn.XLOOKUP($Q60,'Zone-Charges'!$A$1:$A$6,'Zone-Charges'!$C$1:$C$6,0,0),PRODUCT($Z60,_xlfn.XLOOKUP($Q60,'Zone-Charges'!$A$1:$A$6,'Zone-Charges'!$D$1:$D$6,0,0))),SUM(_xlfn.XLOOKUP($Q60,'Zone-Charges'!$A$1:$A$6,'Zone-Charges'!$C$1:$C$6,0,0),PRODUCT($Z60,_xlfn.XLOOKUP($Q60,'Zone-Charges'!$A$1:$A$6,'Zone-Charges'!$D$1:$D$6,0,0)),_xlfn.XLOOKUP($Q60,'Zone-Charges'!$A$1:$A$6,'Zone-Charges'!$E$1:$E$6,0,0),PRODUCT($Z60,_xlfn.XLOOKUP($Q60,'Zone-Charges'!$A$1:$A$6,'Zone-Charges'!$F$1:$F$6,0,0)),$X60))</f>
        <v>135</v>
      </c>
      <c r="AC60">
        <f>IF($Y60="Forward charges",SUM(_xlfn.XLOOKUP($S60,'Zone-Charges'!$A$1:$A$6,'Zone-Charges'!$C$1:$C$6,0,0),PRODUCT($AA60,_xlfn.XLOOKUP($S60,'Zone-Charges'!$A$1:$A$6,'Zone-Charges'!$D$1:$D$6,0,0))),SUM(_xlfn.XLOOKUP($S60,'Zone-Charges'!$A$1:$A$6,'Zone-Charges'!$C$1:$C$6,0,0),PRODUCT($AA60,_xlfn.XLOOKUP($S60,'Zone-Charges'!$A$1:$A$6,'Zone-Charges'!$D$1:$D$6,0,0)),_xlfn.XLOOKUP($S60,'Zone-Charges'!$A$1:$A$6,'Zone-Charges'!$E$1:$E$6,0,0),PRODUCT($AA60,_xlfn.XLOOKUP($S60,'Zone-Charges'!$A$1:$A$6,'Zone-Charges'!$F$1:$F$6,0,0)),$X60))</f>
        <v>135</v>
      </c>
      <c r="AD60" s="3">
        <f t="shared" si="5"/>
        <v>0</v>
      </c>
    </row>
    <row r="61" spans="1:30">
      <c r="A61">
        <v>2001806471</v>
      </c>
      <c r="B61" t="s">
        <v>27</v>
      </c>
      <c r="C61">
        <v>2001817093</v>
      </c>
      <c r="D61" s="2">
        <v>8904223818553</v>
      </c>
      <c r="E61">
        <v>1</v>
      </c>
      <c r="F61" s="2">
        <v>8904223819321</v>
      </c>
      <c r="G61">
        <v>600</v>
      </c>
      <c r="H61">
        <f t="shared" si="1"/>
        <v>115</v>
      </c>
      <c r="I61">
        <f t="shared" si="2"/>
        <v>0.115</v>
      </c>
      <c r="J61" s="3">
        <f t="shared" si="3"/>
        <v>1.621</v>
      </c>
      <c r="K61" s="3">
        <v>1.621</v>
      </c>
      <c r="L61" s="2">
        <v>313027</v>
      </c>
      <c r="M61" s="3" cm="1">
        <f t="array" ref="M61">_xlfn.IFS(R61&gt;K61,R61,(R61*2)&gt;K61,(R61*2),(R61*3)&gt;K61,(R61*3),(R61*4)&gt;K61,(R61*4),(R61*5)&gt;K61,(R61*5),(R61*6)&gt;K61,(R61*6))</f>
        <v>2</v>
      </c>
      <c r="N61" t="e">
        <f t="shared" si="6"/>
        <v>#N/A</v>
      </c>
      <c r="O61" s="3">
        <v>1.7</v>
      </c>
      <c r="P61" s="3" cm="1">
        <f t="array" ref="P61">_xlfn.IFS(T61&gt;O61,T61,(T61*2)&gt;O61,(T61*2),(T61*3)&gt;O61,(T61*3),(T61*4)&gt;O61,(T61*4),(T61*5)&gt;O61,(T61*5),(T61*6)&gt;O61,(T61*6))</f>
        <v>2.5</v>
      </c>
      <c r="Q61" t="s">
        <v>11</v>
      </c>
      <c r="R61" s="3">
        <f>_xlfn.XLOOKUP('Raw-Data'!Q61,'Zone-Charges'!$A$1:$A$6,'Zone-Charges'!$B$1:$B$6,0,0,)</f>
        <v>0.5</v>
      </c>
      <c r="S61" t="s">
        <v>14</v>
      </c>
      <c r="T61" s="3">
        <f>_xlfn.XLOOKUP(S61,'Zone-Charges'!$A$1:$A$6,'Zone-Charges'!$B$1:$B$6,0,0,)</f>
        <v>1.25</v>
      </c>
      <c r="U61" t="s">
        <v>10</v>
      </c>
      <c r="V61">
        <v>322</v>
      </c>
      <c r="W61" cm="1">
        <f t="array" ref="W61">_xlfn.IFS(U61="Prepaid",0,U61="COD",IF(V61*E61&lt;=300,15,(V61*E61)*5/100))</f>
        <v>16.100000000000001</v>
      </c>
      <c r="X61">
        <f t="shared" si="4"/>
        <v>324.29999999999995</v>
      </c>
      <c r="Y61" t="s">
        <v>173</v>
      </c>
      <c r="Z61">
        <f>('Raw-Data'!M61-'Raw-Data'!R61)/'Raw-Data'!R61</f>
        <v>3</v>
      </c>
      <c r="AA61">
        <f>('Raw-Data'!P61-'Raw-Data'!T61)/'Raw-Data'!T61</f>
        <v>1</v>
      </c>
      <c r="AB61">
        <f>IF($Y61="Forward charges",SUM(_xlfn.XLOOKUP($Q61,'Zone-Charges'!$A$1:$A$6,'Zone-Charges'!$C$1:$C$6,0,0),PRODUCT($Z61,_xlfn.XLOOKUP($Q61,'Zone-Charges'!$A$1:$A$6,'Zone-Charges'!$D$1:$D$6,0,0))),SUM(_xlfn.XLOOKUP($Q61,'Zone-Charges'!$A$1:$A$6,'Zone-Charges'!$C$1:$C$6,0,0),PRODUCT($Z61,_xlfn.XLOOKUP($Q61,'Zone-Charges'!$A$1:$A$6,'Zone-Charges'!$D$1:$D$6,0,0)),_xlfn.XLOOKUP($Q61,'Zone-Charges'!$A$1:$A$6,'Zone-Charges'!$E$1:$E$6,0,0),PRODUCT($Z61,_xlfn.XLOOKUP($Q61,'Zone-Charges'!$A$1:$A$6,'Zone-Charges'!$F$1:$F$6,0,0)),$X61))</f>
        <v>117.9</v>
      </c>
      <c r="AC61">
        <f>IF($Y61="Forward charges",SUM(_xlfn.XLOOKUP($S61,'Zone-Charges'!$A$1:$A$6,'Zone-Charges'!$C$1:$C$6,0,0),PRODUCT($AA61,_xlfn.XLOOKUP($S61,'Zone-Charges'!$A$1:$A$6,'Zone-Charges'!$D$1:$D$6,0,0))),SUM(_xlfn.XLOOKUP($S61,'Zone-Charges'!$A$1:$A$6,'Zone-Charges'!$C$1:$C$6,0,0),PRODUCT($AA61,_xlfn.XLOOKUP($S61,'Zone-Charges'!$A$1:$A$6,'Zone-Charges'!$D$1:$D$6,0,0)),_xlfn.XLOOKUP($S61,'Zone-Charges'!$A$1:$A$6,'Zone-Charges'!$E$1:$E$6,0,0),PRODUCT($AA61,_xlfn.XLOOKUP($S61,'Zone-Charges'!$A$1:$A$6,'Zone-Charges'!$F$1:$F$6,0,0)),$X61))</f>
        <v>90.199999999999989</v>
      </c>
      <c r="AD61" s="3">
        <f t="shared" si="5"/>
        <v>-27.700000000000017</v>
      </c>
    </row>
    <row r="62" spans="1:30">
      <c r="A62">
        <v>2001807241</v>
      </c>
      <c r="B62" t="s">
        <v>51</v>
      </c>
      <c r="C62">
        <v>2001816996</v>
      </c>
      <c r="D62" s="2">
        <v>8904223818706</v>
      </c>
      <c r="E62">
        <v>1</v>
      </c>
      <c r="F62" s="2">
        <v>8904223819338</v>
      </c>
      <c r="G62">
        <v>600</v>
      </c>
      <c r="H62">
        <f t="shared" si="1"/>
        <v>127</v>
      </c>
      <c r="I62">
        <f t="shared" si="2"/>
        <v>0.127</v>
      </c>
      <c r="J62" s="3">
        <f t="shared" si="3"/>
        <v>0.60699999999999998</v>
      </c>
      <c r="K62" s="3">
        <v>0.60699999999999998</v>
      </c>
      <c r="L62" s="2">
        <v>341001</v>
      </c>
      <c r="M62" s="3" cm="1">
        <f t="array" ref="M62">_xlfn.IFS(R62&gt;K62,R62,(R62*2)&gt;K62,(R62*2),(R62*3)&gt;K62,(R62*3),(R62*4)&gt;K62,(R62*4),(R62*5)&gt;K62,(R62*5),(R62*6)&gt;K62,(R62*6))</f>
        <v>1</v>
      </c>
      <c r="N62" t="e">
        <f t="shared" si="6"/>
        <v>#N/A</v>
      </c>
      <c r="O62" s="3">
        <v>0.79</v>
      </c>
      <c r="P62" s="3" cm="1">
        <f t="array" ref="P62">_xlfn.IFS(T62&gt;O62,T62,(T62*2)&gt;O62,(T62*2),(T62*3)&gt;O62,(T62*3),(T62*4)&gt;O62,(T62*4),(T62*5)&gt;O62,(T62*5),(T62*6)&gt;O62,(T62*6))</f>
        <v>1.25</v>
      </c>
      <c r="Q62" t="s">
        <v>11</v>
      </c>
      <c r="R62" s="3">
        <f>_xlfn.XLOOKUP('Raw-Data'!Q62,'Zone-Charges'!$A$1:$A$6,'Zone-Charges'!$B$1:$B$6,0,0,)</f>
        <v>0.5</v>
      </c>
      <c r="S62" t="s">
        <v>14</v>
      </c>
      <c r="T62" s="3">
        <f>_xlfn.XLOOKUP(S62,'Zone-Charges'!$A$1:$A$6,'Zone-Charges'!$B$1:$B$6,0,0,)</f>
        <v>1.25</v>
      </c>
      <c r="U62" t="s">
        <v>13</v>
      </c>
      <c r="V62">
        <v>233</v>
      </c>
      <c r="W62" cm="1">
        <f t="array" ref="W62">_xlfn.IFS(U62="Prepaid",0,U62="COD",IF(V62*E62&lt;=300,15,(V62*E62)*5/100))</f>
        <v>0</v>
      </c>
      <c r="X62">
        <f t="shared" si="4"/>
        <v>0</v>
      </c>
      <c r="Y62" t="s">
        <v>173</v>
      </c>
      <c r="Z62">
        <f>('Raw-Data'!M62-'Raw-Data'!R62)/'Raw-Data'!R62</f>
        <v>1</v>
      </c>
      <c r="AA62">
        <f>('Raw-Data'!P62-'Raw-Data'!T62)/'Raw-Data'!T62</f>
        <v>0</v>
      </c>
      <c r="AB62">
        <f>IF($Y62="Forward charges",SUM(_xlfn.XLOOKUP($Q62,'Zone-Charges'!$A$1:$A$6,'Zone-Charges'!$C$1:$C$6,0,0),PRODUCT($Z62,_xlfn.XLOOKUP($Q62,'Zone-Charges'!$A$1:$A$6,'Zone-Charges'!$D$1:$D$6,0,0))),SUM(_xlfn.XLOOKUP($Q62,'Zone-Charges'!$A$1:$A$6,'Zone-Charges'!$C$1:$C$6,0,0),PRODUCT($Z62,_xlfn.XLOOKUP($Q62,'Zone-Charges'!$A$1:$A$6,'Zone-Charges'!$D$1:$D$6,0,0)),_xlfn.XLOOKUP($Q62,'Zone-Charges'!$A$1:$A$6,'Zone-Charges'!$E$1:$E$6,0,0),PRODUCT($Z62,_xlfn.XLOOKUP($Q62,'Zone-Charges'!$A$1:$A$6,'Zone-Charges'!$F$1:$F$6,0,0)),$X62))</f>
        <v>61.3</v>
      </c>
      <c r="AC62">
        <f>IF($Y62="Forward charges",SUM(_xlfn.XLOOKUP($S62,'Zone-Charges'!$A$1:$A$6,'Zone-Charges'!$C$1:$C$6,0,0),PRODUCT($AA62,_xlfn.XLOOKUP($S62,'Zone-Charges'!$A$1:$A$6,'Zone-Charges'!$D$1:$D$6,0,0))),SUM(_xlfn.XLOOKUP($S62,'Zone-Charges'!$A$1:$A$6,'Zone-Charges'!$C$1:$C$6,0,0),PRODUCT($AA62,_xlfn.XLOOKUP($S62,'Zone-Charges'!$A$1:$A$6,'Zone-Charges'!$D$1:$D$6,0,0)),_xlfn.XLOOKUP($S62,'Zone-Charges'!$A$1:$A$6,'Zone-Charges'!$E$1:$E$6,0,0),PRODUCT($AA62,_xlfn.XLOOKUP($S62,'Zone-Charges'!$A$1:$A$6,'Zone-Charges'!$F$1:$F$6,0,0)),$X62))</f>
        <v>45.4</v>
      </c>
      <c r="AD62" s="3">
        <f t="shared" si="5"/>
        <v>-15.899999999999999</v>
      </c>
    </row>
    <row r="63" spans="1:30">
      <c r="A63">
        <v>2001807981</v>
      </c>
      <c r="B63" t="s">
        <v>64</v>
      </c>
      <c r="C63">
        <v>2001816996</v>
      </c>
      <c r="D63" s="2">
        <v>8904223818942</v>
      </c>
      <c r="E63">
        <v>1</v>
      </c>
      <c r="F63" s="2">
        <v>8904223819505</v>
      </c>
      <c r="G63">
        <v>210</v>
      </c>
      <c r="H63">
        <f t="shared" si="1"/>
        <v>133</v>
      </c>
      <c r="I63">
        <f t="shared" si="2"/>
        <v>0.13300000000000001</v>
      </c>
      <c r="J63" s="3">
        <f t="shared" si="3"/>
        <v>0.5</v>
      </c>
      <c r="K63" s="3">
        <v>0.5</v>
      </c>
      <c r="L63" s="2">
        <v>332715</v>
      </c>
      <c r="M63" s="3" cm="1">
        <f t="array" ref="M63">_xlfn.IFS(R63&gt;K63,R63,(R63*2)&gt;K63,(R63*2),(R63*3)&gt;K63,(R63*3),(R63*4)&gt;K63,(R63*4),(R63*5)&gt;K63,(R63*5),(R63*6)&gt;K63,(R63*6))</f>
        <v>1</v>
      </c>
      <c r="N63" t="e">
        <f t="shared" si="6"/>
        <v>#N/A</v>
      </c>
      <c r="O63" s="3">
        <v>0.5</v>
      </c>
      <c r="P63" s="3" cm="1">
        <f t="array" ref="P63">_xlfn.IFS(T63&gt;O63,T63,(T63*2)&gt;O63,(T63*2),(T63*3)&gt;O63,(T63*3),(T63*4)&gt;O63,(T63*4),(T63*5)&gt;O63,(T63*5),(T63*6)&gt;O63,(T63*6))</f>
        <v>1.25</v>
      </c>
      <c r="Q63" t="s">
        <v>11</v>
      </c>
      <c r="R63" s="3">
        <f>_xlfn.XLOOKUP('Raw-Data'!Q63,'Zone-Charges'!$A$1:$A$6,'Zone-Charges'!$B$1:$B$6,0,0,)</f>
        <v>0.5</v>
      </c>
      <c r="S63" t="s">
        <v>14</v>
      </c>
      <c r="T63" s="3">
        <f>_xlfn.XLOOKUP(S63,'Zone-Charges'!$A$1:$A$6,'Zone-Charges'!$B$1:$B$6,0,0,)</f>
        <v>1.25</v>
      </c>
      <c r="U63" t="s">
        <v>13</v>
      </c>
      <c r="V63">
        <v>286</v>
      </c>
      <c r="W63" cm="1">
        <f t="array" ref="W63">_xlfn.IFS(U63="Prepaid",0,U63="COD",IF(V63*E63&lt;=300,15,(V63*E63)*5/100))</f>
        <v>0</v>
      </c>
      <c r="X63">
        <f t="shared" si="4"/>
        <v>58.15</v>
      </c>
      <c r="Y63" t="s">
        <v>173</v>
      </c>
      <c r="Z63">
        <f>('Raw-Data'!M63-'Raw-Data'!R63)/'Raw-Data'!R63</f>
        <v>1</v>
      </c>
      <c r="AA63">
        <f>('Raw-Data'!P63-'Raw-Data'!T63)/'Raw-Data'!T63</f>
        <v>0</v>
      </c>
      <c r="AB63">
        <f>IF($Y63="Forward charges",SUM(_xlfn.XLOOKUP($Q63,'Zone-Charges'!$A$1:$A$6,'Zone-Charges'!$C$1:$C$6,0,0),PRODUCT($Z63,_xlfn.XLOOKUP($Q63,'Zone-Charges'!$A$1:$A$6,'Zone-Charges'!$D$1:$D$6,0,0))),SUM(_xlfn.XLOOKUP($Q63,'Zone-Charges'!$A$1:$A$6,'Zone-Charges'!$C$1:$C$6,0,0),PRODUCT($Z63,_xlfn.XLOOKUP($Q63,'Zone-Charges'!$A$1:$A$6,'Zone-Charges'!$D$1:$D$6,0,0)),_xlfn.XLOOKUP($Q63,'Zone-Charges'!$A$1:$A$6,'Zone-Charges'!$E$1:$E$6,0,0),PRODUCT($Z63,_xlfn.XLOOKUP($Q63,'Zone-Charges'!$A$1:$A$6,'Zone-Charges'!$F$1:$F$6,0,0)),$X63))</f>
        <v>61.3</v>
      </c>
      <c r="AC63">
        <f>IF($Y63="Forward charges",SUM(_xlfn.XLOOKUP($S63,'Zone-Charges'!$A$1:$A$6,'Zone-Charges'!$C$1:$C$6,0,0),PRODUCT($AA63,_xlfn.XLOOKUP($S63,'Zone-Charges'!$A$1:$A$6,'Zone-Charges'!$D$1:$D$6,0,0))),SUM(_xlfn.XLOOKUP($S63,'Zone-Charges'!$A$1:$A$6,'Zone-Charges'!$C$1:$C$6,0,0),PRODUCT($AA63,_xlfn.XLOOKUP($S63,'Zone-Charges'!$A$1:$A$6,'Zone-Charges'!$D$1:$D$6,0,0)),_xlfn.XLOOKUP($S63,'Zone-Charges'!$A$1:$A$6,'Zone-Charges'!$E$1:$E$6,0,0),PRODUCT($AA63,_xlfn.XLOOKUP($S63,'Zone-Charges'!$A$1:$A$6,'Zone-Charges'!$F$1:$F$6,0,0)),$X63))</f>
        <v>45.4</v>
      </c>
      <c r="AD63" s="3">
        <f t="shared" si="5"/>
        <v>-15.899999999999999</v>
      </c>
    </row>
    <row r="64" spans="1:30">
      <c r="A64">
        <v>2001808286</v>
      </c>
      <c r="B64" t="s">
        <v>71</v>
      </c>
      <c r="C64">
        <v>2001816996</v>
      </c>
      <c r="D64" s="2">
        <v>8904223818850</v>
      </c>
      <c r="E64">
        <v>1</v>
      </c>
      <c r="F64" s="2">
        <v>8904223819499</v>
      </c>
      <c r="G64">
        <v>210</v>
      </c>
      <c r="H64">
        <f t="shared" si="1"/>
        <v>240</v>
      </c>
      <c r="I64">
        <f t="shared" si="2"/>
        <v>0.24</v>
      </c>
      <c r="J64" s="3">
        <f t="shared" si="3"/>
        <v>0.60099999999999998</v>
      </c>
      <c r="K64" s="3">
        <v>0.60099999999999998</v>
      </c>
      <c r="L64" s="2">
        <v>302031</v>
      </c>
      <c r="M64" s="3" cm="1">
        <f t="array" ref="M64">_xlfn.IFS(R64&gt;K64,R64,(R64*2)&gt;K64,(R64*2),(R64*3)&gt;K64,(R64*3),(R64*4)&gt;K64,(R64*4),(R64*5)&gt;K64,(R64*5),(R64*6)&gt;K64,(R64*6))</f>
        <v>1</v>
      </c>
      <c r="N64" t="e">
        <f t="shared" si="6"/>
        <v>#N/A</v>
      </c>
      <c r="O64" s="3">
        <v>0.77</v>
      </c>
      <c r="P64" s="3" cm="1">
        <f t="array" ref="P64">_xlfn.IFS(T64&gt;O64,T64,(T64*2)&gt;O64,(T64*2),(T64*3)&gt;O64,(T64*3),(T64*4)&gt;O64,(T64*4),(T64*5)&gt;O64,(T64*5),(T64*6)&gt;O64,(T64*6))</f>
        <v>1.25</v>
      </c>
      <c r="Q64" t="s">
        <v>11</v>
      </c>
      <c r="R64" s="3">
        <f>_xlfn.XLOOKUP('Raw-Data'!Q64,'Zone-Charges'!$A$1:$A$6,'Zone-Charges'!$B$1:$B$6,0,0,)</f>
        <v>0.5</v>
      </c>
      <c r="S64" t="s">
        <v>14</v>
      </c>
      <c r="T64" s="3">
        <f>_xlfn.XLOOKUP(S64,'Zone-Charges'!$A$1:$A$6,'Zone-Charges'!$B$1:$B$6,0,0,)</f>
        <v>1.25</v>
      </c>
      <c r="U64" t="s">
        <v>13</v>
      </c>
      <c r="V64">
        <v>563</v>
      </c>
      <c r="W64" cm="1">
        <f t="array" ref="W64">_xlfn.IFS(U64="Prepaid",0,U64="COD",IF(V64*E64&lt;=300,15,(V64*E64)*5/100))</f>
        <v>0</v>
      </c>
      <c r="X64">
        <f t="shared" si="4"/>
        <v>0</v>
      </c>
      <c r="Y64" t="s">
        <v>173</v>
      </c>
      <c r="Z64">
        <f>('Raw-Data'!M64-'Raw-Data'!R64)/'Raw-Data'!R64</f>
        <v>1</v>
      </c>
      <c r="AA64">
        <f>('Raw-Data'!P64-'Raw-Data'!T64)/'Raw-Data'!T64</f>
        <v>0</v>
      </c>
      <c r="AB64">
        <f>IF($Y64="Forward charges",SUM(_xlfn.XLOOKUP($Q64,'Zone-Charges'!$A$1:$A$6,'Zone-Charges'!$C$1:$C$6,0,0),PRODUCT($Z64,_xlfn.XLOOKUP($Q64,'Zone-Charges'!$A$1:$A$6,'Zone-Charges'!$D$1:$D$6,0,0))),SUM(_xlfn.XLOOKUP($Q64,'Zone-Charges'!$A$1:$A$6,'Zone-Charges'!$C$1:$C$6,0,0),PRODUCT($Z64,_xlfn.XLOOKUP($Q64,'Zone-Charges'!$A$1:$A$6,'Zone-Charges'!$D$1:$D$6,0,0)),_xlfn.XLOOKUP($Q64,'Zone-Charges'!$A$1:$A$6,'Zone-Charges'!$E$1:$E$6,0,0),PRODUCT($Z64,_xlfn.XLOOKUP($Q64,'Zone-Charges'!$A$1:$A$6,'Zone-Charges'!$F$1:$F$6,0,0)),$X64))</f>
        <v>61.3</v>
      </c>
      <c r="AC64">
        <f>IF($Y64="Forward charges",SUM(_xlfn.XLOOKUP($S64,'Zone-Charges'!$A$1:$A$6,'Zone-Charges'!$C$1:$C$6,0,0),PRODUCT($AA64,_xlfn.XLOOKUP($S64,'Zone-Charges'!$A$1:$A$6,'Zone-Charges'!$D$1:$D$6,0,0))),SUM(_xlfn.XLOOKUP($S64,'Zone-Charges'!$A$1:$A$6,'Zone-Charges'!$C$1:$C$6,0,0),PRODUCT($AA64,_xlfn.XLOOKUP($S64,'Zone-Charges'!$A$1:$A$6,'Zone-Charges'!$D$1:$D$6,0,0)),_xlfn.XLOOKUP($S64,'Zone-Charges'!$A$1:$A$6,'Zone-Charges'!$E$1:$E$6,0,0),PRODUCT($AA64,_xlfn.XLOOKUP($S64,'Zone-Charges'!$A$1:$A$6,'Zone-Charges'!$F$1:$F$6,0,0)),$X64))</f>
        <v>45.4</v>
      </c>
      <c r="AD64" s="3">
        <f t="shared" si="5"/>
        <v>-15.899999999999999</v>
      </c>
    </row>
    <row r="65" spans="1:30">
      <c r="A65">
        <v>2001808801</v>
      </c>
      <c r="B65" t="s">
        <v>80</v>
      </c>
      <c r="C65">
        <v>2001816684</v>
      </c>
      <c r="D65" s="2">
        <v>8904223816214</v>
      </c>
      <c r="E65">
        <v>2</v>
      </c>
      <c r="F65" s="2">
        <v>8904223819512</v>
      </c>
      <c r="G65">
        <v>210</v>
      </c>
      <c r="H65">
        <f t="shared" si="1"/>
        <v>120</v>
      </c>
      <c r="I65">
        <f t="shared" si="2"/>
        <v>0.24</v>
      </c>
      <c r="J65" s="3">
        <f t="shared" si="3"/>
        <v>0.73099999999999998</v>
      </c>
      <c r="K65" s="3">
        <v>0.73099999999999998</v>
      </c>
      <c r="L65" s="2">
        <v>335001</v>
      </c>
      <c r="M65" s="3" cm="1">
        <f t="array" ref="M65">_xlfn.IFS(R65&gt;K65,R65,(R65*2)&gt;K65,(R65*2),(R65*3)&gt;K65,(R65*3),(R65*4)&gt;K65,(R65*4),(R65*5)&gt;K65,(R65*5),(R65*6)&gt;K65,(R65*6))</f>
        <v>1</v>
      </c>
      <c r="N65" t="e">
        <f t="shared" si="6"/>
        <v>#N/A</v>
      </c>
      <c r="O65" s="3">
        <v>0.8</v>
      </c>
      <c r="P65" s="3" cm="1">
        <f t="array" ref="P65">_xlfn.IFS(T65&gt;O65,T65,(T65*2)&gt;O65,(T65*2),(T65*3)&gt;O65,(T65*3),(T65*4)&gt;O65,(T65*4),(T65*5)&gt;O65,(T65*5),(T65*6)&gt;O65,(T65*6))</f>
        <v>1.25</v>
      </c>
      <c r="Q65" t="s">
        <v>11</v>
      </c>
      <c r="R65" s="3">
        <f>_xlfn.XLOOKUP('Raw-Data'!Q65,'Zone-Charges'!$A$1:$A$6,'Zone-Charges'!$B$1:$B$6,0,0,)</f>
        <v>0.5</v>
      </c>
      <c r="S65" t="s">
        <v>14</v>
      </c>
      <c r="T65" s="3">
        <f>_xlfn.XLOOKUP(S65,'Zone-Charges'!$A$1:$A$6,'Zone-Charges'!$B$1:$B$6,0,0,)</f>
        <v>1.25</v>
      </c>
      <c r="U65" t="s">
        <v>13</v>
      </c>
      <c r="V65">
        <v>804</v>
      </c>
      <c r="W65" cm="1">
        <f t="array" ref="W65">_xlfn.IFS(U65="Prepaid",0,U65="COD",IF(V65*E65&lt;=300,15,(V65*E65)*5/100))</f>
        <v>0</v>
      </c>
      <c r="X65">
        <f t="shared" si="4"/>
        <v>0</v>
      </c>
      <c r="Y65" t="s">
        <v>173</v>
      </c>
      <c r="Z65">
        <f>('Raw-Data'!M65-'Raw-Data'!R65)/'Raw-Data'!R65</f>
        <v>1</v>
      </c>
      <c r="AA65">
        <f>('Raw-Data'!P65-'Raw-Data'!T65)/'Raw-Data'!T65</f>
        <v>0</v>
      </c>
      <c r="AB65">
        <f>IF($Y65="Forward charges",SUM(_xlfn.XLOOKUP($Q65,'Zone-Charges'!$A$1:$A$6,'Zone-Charges'!$C$1:$C$6,0,0),PRODUCT($Z65,_xlfn.XLOOKUP($Q65,'Zone-Charges'!$A$1:$A$6,'Zone-Charges'!$D$1:$D$6,0,0))),SUM(_xlfn.XLOOKUP($Q65,'Zone-Charges'!$A$1:$A$6,'Zone-Charges'!$C$1:$C$6,0,0),PRODUCT($Z65,_xlfn.XLOOKUP($Q65,'Zone-Charges'!$A$1:$A$6,'Zone-Charges'!$D$1:$D$6,0,0)),_xlfn.XLOOKUP($Q65,'Zone-Charges'!$A$1:$A$6,'Zone-Charges'!$E$1:$E$6,0,0),PRODUCT($Z65,_xlfn.XLOOKUP($Q65,'Zone-Charges'!$A$1:$A$6,'Zone-Charges'!$F$1:$F$6,0,0)),$X65))</f>
        <v>61.3</v>
      </c>
      <c r="AC65">
        <f>IF($Y65="Forward charges",SUM(_xlfn.XLOOKUP($S65,'Zone-Charges'!$A$1:$A$6,'Zone-Charges'!$C$1:$C$6,0,0),PRODUCT($AA65,_xlfn.XLOOKUP($S65,'Zone-Charges'!$A$1:$A$6,'Zone-Charges'!$D$1:$D$6,0,0))),SUM(_xlfn.XLOOKUP($S65,'Zone-Charges'!$A$1:$A$6,'Zone-Charges'!$C$1:$C$6,0,0),PRODUCT($AA65,_xlfn.XLOOKUP($S65,'Zone-Charges'!$A$1:$A$6,'Zone-Charges'!$D$1:$D$6,0,0)),_xlfn.XLOOKUP($S65,'Zone-Charges'!$A$1:$A$6,'Zone-Charges'!$E$1:$E$6,0,0),PRODUCT($AA65,_xlfn.XLOOKUP($S65,'Zone-Charges'!$A$1:$A$6,'Zone-Charges'!$F$1:$F$6,0,0)),$X65))</f>
        <v>45.4</v>
      </c>
      <c r="AD65" s="3">
        <f t="shared" si="5"/>
        <v>-15.899999999999999</v>
      </c>
    </row>
    <row r="66" spans="1:30">
      <c r="A66">
        <v>2001810104</v>
      </c>
      <c r="B66" t="s">
        <v>91</v>
      </c>
      <c r="C66">
        <v>2001816684</v>
      </c>
      <c r="D66" s="2">
        <v>8904223818874</v>
      </c>
      <c r="E66">
        <v>2</v>
      </c>
      <c r="F66" s="2">
        <v>8904223819543</v>
      </c>
      <c r="G66">
        <v>300</v>
      </c>
      <c r="H66">
        <f t="shared" si="1"/>
        <v>100</v>
      </c>
      <c r="I66">
        <f t="shared" si="2"/>
        <v>0.2</v>
      </c>
      <c r="J66" s="3">
        <f t="shared" si="3"/>
        <v>0.60099999999999998</v>
      </c>
      <c r="K66" s="3">
        <v>0.60099999999999998</v>
      </c>
      <c r="L66" s="2">
        <v>334004</v>
      </c>
      <c r="M66" s="3" cm="1">
        <f t="array" ref="M66">_xlfn.IFS(R66&gt;K66,R66,(R66*2)&gt;K66,(R66*2),(R66*3)&gt;K66,(R66*3),(R66*4)&gt;K66,(R66*4),(R66*5)&gt;K66,(R66*5),(R66*6)&gt;K66,(R66*6))</f>
        <v>1</v>
      </c>
      <c r="N66" t="e">
        <f t="shared" ref="N66:N97" si="7">MATCH(S66,Q66,0)</f>
        <v>#N/A</v>
      </c>
      <c r="O66" s="3">
        <v>0.76</v>
      </c>
      <c r="P66" s="3" cm="1">
        <f t="array" ref="P66">_xlfn.IFS(T66&gt;O66,T66,(T66*2)&gt;O66,(T66*2),(T66*3)&gt;O66,(T66*3),(T66*4)&gt;O66,(T66*4),(T66*5)&gt;O66,(T66*5),(T66*6)&gt;O66,(T66*6))</f>
        <v>1.25</v>
      </c>
      <c r="Q66" t="s">
        <v>11</v>
      </c>
      <c r="R66" s="3">
        <f>_xlfn.XLOOKUP('Raw-Data'!Q66,'Zone-Charges'!$A$1:$A$6,'Zone-Charges'!$B$1:$B$6,0,0,)</f>
        <v>0.5</v>
      </c>
      <c r="S66" t="s">
        <v>14</v>
      </c>
      <c r="T66" s="3">
        <f>_xlfn.XLOOKUP(S66,'Zone-Charges'!$A$1:$A$6,'Zone-Charges'!$B$1:$B$6,0,0,)</f>
        <v>1.25</v>
      </c>
      <c r="U66" t="s">
        <v>13</v>
      </c>
      <c r="V66">
        <v>1843</v>
      </c>
      <c r="W66" cm="1">
        <f t="array" ref="W66">_xlfn.IFS(U66="Prepaid",0,U66="COD",IF(V66*E66&lt;=300,15,(V66*E66)*5/100))</f>
        <v>0</v>
      </c>
      <c r="X66">
        <f t="shared" si="4"/>
        <v>108.25</v>
      </c>
      <c r="Y66" t="s">
        <v>173</v>
      </c>
      <c r="Z66">
        <f>('Raw-Data'!M66-'Raw-Data'!R66)/'Raw-Data'!R66</f>
        <v>1</v>
      </c>
      <c r="AA66">
        <f>('Raw-Data'!P66-'Raw-Data'!T66)/'Raw-Data'!T66</f>
        <v>0</v>
      </c>
      <c r="AB66">
        <f>IF($Y66="Forward charges",SUM(_xlfn.XLOOKUP($Q66,'Zone-Charges'!$A$1:$A$6,'Zone-Charges'!$C$1:$C$6,0,0),PRODUCT($Z66,_xlfn.XLOOKUP($Q66,'Zone-Charges'!$A$1:$A$6,'Zone-Charges'!$D$1:$D$6,0,0))),SUM(_xlfn.XLOOKUP($Q66,'Zone-Charges'!$A$1:$A$6,'Zone-Charges'!$C$1:$C$6,0,0),PRODUCT($Z66,_xlfn.XLOOKUP($Q66,'Zone-Charges'!$A$1:$A$6,'Zone-Charges'!$D$1:$D$6,0,0)),_xlfn.XLOOKUP($Q66,'Zone-Charges'!$A$1:$A$6,'Zone-Charges'!$E$1:$E$6,0,0),PRODUCT($Z66,_xlfn.XLOOKUP($Q66,'Zone-Charges'!$A$1:$A$6,'Zone-Charges'!$F$1:$F$6,0,0)),$X66))</f>
        <v>61.3</v>
      </c>
      <c r="AC66">
        <f>IF($Y66="Forward charges",SUM(_xlfn.XLOOKUP($S66,'Zone-Charges'!$A$1:$A$6,'Zone-Charges'!$C$1:$C$6,0,0),PRODUCT($AA66,_xlfn.XLOOKUP($S66,'Zone-Charges'!$A$1:$A$6,'Zone-Charges'!$D$1:$D$6,0,0))),SUM(_xlfn.XLOOKUP($S66,'Zone-Charges'!$A$1:$A$6,'Zone-Charges'!$C$1:$C$6,0,0),PRODUCT($AA66,_xlfn.XLOOKUP($S66,'Zone-Charges'!$A$1:$A$6,'Zone-Charges'!$D$1:$D$6,0,0)),_xlfn.XLOOKUP($S66,'Zone-Charges'!$A$1:$A$6,'Zone-Charges'!$E$1:$E$6,0,0),PRODUCT($AA66,_xlfn.XLOOKUP($S66,'Zone-Charges'!$A$1:$A$6,'Zone-Charges'!$F$1:$F$6,0,0)),$X66))</f>
        <v>45.4</v>
      </c>
      <c r="AD66" s="3">
        <f t="shared" si="5"/>
        <v>-15.899999999999999</v>
      </c>
    </row>
    <row r="67" spans="1:30">
      <c r="A67">
        <v>2001811153</v>
      </c>
      <c r="B67" t="s">
        <v>98</v>
      </c>
      <c r="C67">
        <v>2001816684</v>
      </c>
      <c r="D67" s="2">
        <v>8904223818935</v>
      </c>
      <c r="E67">
        <v>4</v>
      </c>
      <c r="F67" s="2" t="s">
        <v>175</v>
      </c>
      <c r="G67">
        <v>10</v>
      </c>
      <c r="H67">
        <f t="shared" ref="H67:H130" si="8">_xlfn.XLOOKUP(D67,$F$1:$F$67,$G$1:$G$67,0,0,)</f>
        <v>120</v>
      </c>
      <c r="I67">
        <f t="shared" ref="I67:I130" si="9">E67*(H67/1000)</f>
        <v>0.48</v>
      </c>
      <c r="J67" s="3">
        <f t="shared" ref="J67:J130" si="10">SUMIF($C$2:$C$401,A67,$I$2:$I$401)</f>
        <v>0.60699999999999998</v>
      </c>
      <c r="K67" s="3">
        <v>0.60699999999999998</v>
      </c>
      <c r="L67" s="2">
        <v>321001</v>
      </c>
      <c r="M67" s="3" cm="1">
        <f t="array" ref="M67">_xlfn.IFS(R67&gt;K67,R67,(R67*2)&gt;K67,(R67*2),(R67*3)&gt;K67,(R67*3),(R67*4)&gt;K67,(R67*4),(R67*5)&gt;K67,(R67*5),(R67*6)&gt;K67,(R67*6))</f>
        <v>1</v>
      </c>
      <c r="N67" t="e">
        <f t="shared" si="7"/>
        <v>#N/A</v>
      </c>
      <c r="O67" s="3">
        <v>0.76</v>
      </c>
      <c r="P67" s="3" cm="1">
        <f t="array" ref="P67">_xlfn.IFS(T67&gt;O67,T67,(T67*2)&gt;O67,(T67*2),(T67*3)&gt;O67,(T67*3),(T67*4)&gt;O67,(T67*4),(T67*5)&gt;O67,(T67*5),(T67*6)&gt;O67,(T67*6))</f>
        <v>1.25</v>
      </c>
      <c r="Q67" t="s">
        <v>11</v>
      </c>
      <c r="R67" s="3">
        <f>_xlfn.XLOOKUP('Raw-Data'!Q67,'Zone-Charges'!$A$1:$A$6,'Zone-Charges'!$B$1:$B$6,0,0,)</f>
        <v>0.5</v>
      </c>
      <c r="S67" t="s">
        <v>14</v>
      </c>
      <c r="T67" s="3">
        <f>_xlfn.XLOOKUP(S67,'Zone-Charges'!$A$1:$A$6,'Zone-Charges'!$B$1:$B$6,0,0,)</f>
        <v>1.25</v>
      </c>
      <c r="U67" t="s">
        <v>13</v>
      </c>
      <c r="V67">
        <v>932</v>
      </c>
      <c r="W67" cm="1">
        <f t="array" ref="W67">_xlfn.IFS(U67="Prepaid",0,U67="COD",IF(V67*E67&lt;=300,15,(V67*E67)*5/100))</f>
        <v>0</v>
      </c>
      <c r="X67">
        <f t="shared" ref="X67:X125" si="11">SUMIF($C$2:$C$401,$A67,$W$2:$W$401)</f>
        <v>0</v>
      </c>
      <c r="Y67" t="s">
        <v>173</v>
      </c>
      <c r="Z67">
        <f>('Raw-Data'!M67-'Raw-Data'!R67)/'Raw-Data'!R67</f>
        <v>1</v>
      </c>
      <c r="AA67">
        <f>('Raw-Data'!P67-'Raw-Data'!T67)/'Raw-Data'!T67</f>
        <v>0</v>
      </c>
      <c r="AB67">
        <f>IF($Y67="Forward charges",SUM(_xlfn.XLOOKUP($Q67,'Zone-Charges'!$A$1:$A$6,'Zone-Charges'!$C$1:$C$6,0,0),PRODUCT($Z67,_xlfn.XLOOKUP($Q67,'Zone-Charges'!$A$1:$A$6,'Zone-Charges'!$D$1:$D$6,0,0))),SUM(_xlfn.XLOOKUP($Q67,'Zone-Charges'!$A$1:$A$6,'Zone-Charges'!$C$1:$C$6,0,0),PRODUCT($Z67,_xlfn.XLOOKUP($Q67,'Zone-Charges'!$A$1:$A$6,'Zone-Charges'!$D$1:$D$6,0,0)),_xlfn.XLOOKUP($Q67,'Zone-Charges'!$A$1:$A$6,'Zone-Charges'!$E$1:$E$6,0,0),PRODUCT($Z67,_xlfn.XLOOKUP($Q67,'Zone-Charges'!$A$1:$A$6,'Zone-Charges'!$F$1:$F$6,0,0)),$X67))</f>
        <v>61.3</v>
      </c>
      <c r="AC67">
        <f>IF($Y67="Forward charges",SUM(_xlfn.XLOOKUP($S67,'Zone-Charges'!$A$1:$A$6,'Zone-Charges'!$C$1:$C$6,0,0),PRODUCT($AA67,_xlfn.XLOOKUP($S67,'Zone-Charges'!$A$1:$A$6,'Zone-Charges'!$D$1:$D$6,0,0))),SUM(_xlfn.XLOOKUP($S67,'Zone-Charges'!$A$1:$A$6,'Zone-Charges'!$C$1:$C$6,0,0),PRODUCT($AA67,_xlfn.XLOOKUP($S67,'Zone-Charges'!$A$1:$A$6,'Zone-Charges'!$D$1:$D$6,0,0)),_xlfn.XLOOKUP($S67,'Zone-Charges'!$A$1:$A$6,'Zone-Charges'!$E$1:$E$6,0,0),PRODUCT($AA67,_xlfn.XLOOKUP($S67,'Zone-Charges'!$A$1:$A$6,'Zone-Charges'!$F$1:$F$6,0,0)),$X67))</f>
        <v>45.4</v>
      </c>
      <c r="AD67" s="3">
        <f t="shared" ref="AD67:AD125" si="12">$AC67-$AB67</f>
        <v>-15.899999999999999</v>
      </c>
    </row>
    <row r="68" spans="1:30">
      <c r="A68">
        <v>2001811229</v>
      </c>
      <c r="B68" t="s">
        <v>100</v>
      </c>
      <c r="C68">
        <v>2001816131</v>
      </c>
      <c r="D68" s="2">
        <v>8904223816665</v>
      </c>
      <c r="E68">
        <v>2</v>
      </c>
      <c r="H68">
        <f t="shared" si="8"/>
        <v>102</v>
      </c>
      <c r="I68">
        <f t="shared" si="9"/>
        <v>0.20399999999999999</v>
      </c>
      <c r="J68" s="3">
        <f t="shared" si="10"/>
        <v>0.505</v>
      </c>
      <c r="K68" s="3">
        <v>0.505</v>
      </c>
      <c r="L68" s="2">
        <v>324001</v>
      </c>
      <c r="M68" s="3" cm="1">
        <f t="array" ref="M68">_xlfn.IFS(R68&gt;K68,R68,(R68*2)&gt;K68,(R68*2),(R68*3)&gt;K68,(R68*3),(R68*4)&gt;K68,(R68*4),(R68*5)&gt;K68,(R68*5),(R68*6)&gt;K68,(R68*6))</f>
        <v>1</v>
      </c>
      <c r="N68" t="e">
        <f t="shared" si="7"/>
        <v>#N/A</v>
      </c>
      <c r="O68" s="3">
        <v>0.6</v>
      </c>
      <c r="P68" s="3" cm="1">
        <f t="array" ref="P68">_xlfn.IFS(T68&gt;O68,T68,(T68*2)&gt;O68,(T68*2),(T68*3)&gt;O68,(T68*3),(T68*4)&gt;O68,(T68*4),(T68*5)&gt;O68,(T68*5),(T68*6)&gt;O68,(T68*6))</f>
        <v>1.25</v>
      </c>
      <c r="Q68" t="s">
        <v>11</v>
      </c>
      <c r="R68" s="3">
        <f>_xlfn.XLOOKUP('Raw-Data'!Q68,'Zone-Charges'!$A$1:$A$6,'Zone-Charges'!$B$1:$B$6,0,0,)</f>
        <v>0.5</v>
      </c>
      <c r="S68" t="s">
        <v>14</v>
      </c>
      <c r="T68" s="3">
        <f>_xlfn.XLOOKUP(S68,'Zone-Charges'!$A$1:$A$6,'Zone-Charges'!$B$1:$B$6,0,0,)</f>
        <v>1.25</v>
      </c>
      <c r="U68" t="s">
        <v>13</v>
      </c>
      <c r="V68">
        <v>531</v>
      </c>
      <c r="W68" cm="1">
        <f t="array" ref="W68">_xlfn.IFS(U68="Prepaid",0,U68="COD",IF(V68*E68&lt;=300,15,(V68*E68)*5/100))</f>
        <v>0</v>
      </c>
      <c r="X68">
        <f t="shared" si="11"/>
        <v>100.19999999999999</v>
      </c>
      <c r="Y68" t="s">
        <v>173</v>
      </c>
      <c r="Z68">
        <f>('Raw-Data'!M68-'Raw-Data'!R68)/'Raw-Data'!R68</f>
        <v>1</v>
      </c>
      <c r="AA68">
        <f>('Raw-Data'!P68-'Raw-Data'!T68)/'Raw-Data'!T68</f>
        <v>0</v>
      </c>
      <c r="AB68">
        <f>IF($Y68="Forward charges",SUM(_xlfn.XLOOKUP($Q68,'Zone-Charges'!$A$1:$A$6,'Zone-Charges'!$C$1:$C$6,0,0),PRODUCT($Z68,_xlfn.XLOOKUP($Q68,'Zone-Charges'!$A$1:$A$6,'Zone-Charges'!$D$1:$D$6,0,0))),SUM(_xlfn.XLOOKUP($Q68,'Zone-Charges'!$A$1:$A$6,'Zone-Charges'!$C$1:$C$6,0,0),PRODUCT($Z68,_xlfn.XLOOKUP($Q68,'Zone-Charges'!$A$1:$A$6,'Zone-Charges'!$D$1:$D$6,0,0)),_xlfn.XLOOKUP($Q68,'Zone-Charges'!$A$1:$A$6,'Zone-Charges'!$E$1:$E$6,0,0),PRODUCT($Z68,_xlfn.XLOOKUP($Q68,'Zone-Charges'!$A$1:$A$6,'Zone-Charges'!$F$1:$F$6,0,0)),$X68))</f>
        <v>61.3</v>
      </c>
      <c r="AC68">
        <f>IF($Y68="Forward charges",SUM(_xlfn.XLOOKUP($S68,'Zone-Charges'!$A$1:$A$6,'Zone-Charges'!$C$1:$C$6,0,0),PRODUCT($AA68,_xlfn.XLOOKUP($S68,'Zone-Charges'!$A$1:$A$6,'Zone-Charges'!$D$1:$D$6,0,0))),SUM(_xlfn.XLOOKUP($S68,'Zone-Charges'!$A$1:$A$6,'Zone-Charges'!$C$1:$C$6,0,0),PRODUCT($AA68,_xlfn.XLOOKUP($S68,'Zone-Charges'!$A$1:$A$6,'Zone-Charges'!$D$1:$D$6,0,0)),_xlfn.XLOOKUP($S68,'Zone-Charges'!$A$1:$A$6,'Zone-Charges'!$E$1:$E$6,0,0),PRODUCT($AA68,_xlfn.XLOOKUP($S68,'Zone-Charges'!$A$1:$A$6,'Zone-Charges'!$F$1:$F$6,0,0)),$X68))</f>
        <v>45.4</v>
      </c>
      <c r="AD68" s="3">
        <f t="shared" si="12"/>
        <v>-15.899999999999999</v>
      </c>
    </row>
    <row r="69" spans="1:30">
      <c r="A69">
        <v>2001811363</v>
      </c>
      <c r="B69" t="s">
        <v>102</v>
      </c>
      <c r="C69">
        <v>2001816131</v>
      </c>
      <c r="D69" s="2">
        <v>8904223819277</v>
      </c>
      <c r="E69">
        <v>1</v>
      </c>
      <c r="H69">
        <f t="shared" si="8"/>
        <v>350</v>
      </c>
      <c r="I69">
        <f t="shared" si="9"/>
        <v>0.35</v>
      </c>
      <c r="J69" s="3">
        <f t="shared" si="10"/>
        <v>0.50800000000000001</v>
      </c>
      <c r="K69" s="3">
        <v>0.50800000000000001</v>
      </c>
      <c r="L69" s="2">
        <v>321608</v>
      </c>
      <c r="M69" s="3" cm="1">
        <f t="array" ref="M69">_xlfn.IFS(R69&gt;K69,R69,(R69*2)&gt;K69,(R69*2),(R69*3)&gt;K69,(R69*3),(R69*4)&gt;K69,(R69*4),(R69*5)&gt;K69,(R69*5),(R69*6)&gt;K69,(R69*6))</f>
        <v>1</v>
      </c>
      <c r="N69" t="e">
        <f t="shared" si="7"/>
        <v>#N/A</v>
      </c>
      <c r="O69" s="3">
        <v>0.59</v>
      </c>
      <c r="P69" s="3" cm="1">
        <f t="array" ref="P69">_xlfn.IFS(T69&gt;O69,T69,(T69*2)&gt;O69,(T69*2),(T69*3)&gt;O69,(T69*3),(T69*4)&gt;O69,(T69*4),(T69*5)&gt;O69,(T69*5),(T69*6)&gt;O69,(T69*6))</f>
        <v>1.25</v>
      </c>
      <c r="Q69" t="s">
        <v>11</v>
      </c>
      <c r="R69" s="3">
        <f>_xlfn.XLOOKUP('Raw-Data'!Q69,'Zone-Charges'!$A$1:$A$6,'Zone-Charges'!$B$1:$B$6,0,0,)</f>
        <v>0.5</v>
      </c>
      <c r="S69" t="s">
        <v>14</v>
      </c>
      <c r="T69" s="3">
        <f>_xlfn.XLOOKUP(S69,'Zone-Charges'!$A$1:$A$6,'Zone-Charges'!$B$1:$B$6,0,0,)</f>
        <v>1.25</v>
      </c>
      <c r="U69" t="s">
        <v>13</v>
      </c>
      <c r="V69">
        <v>233</v>
      </c>
      <c r="W69" cm="1">
        <f t="array" ref="W69">_xlfn.IFS(U69="Prepaid",0,U69="COD",IF(V69*E69&lt;=300,15,(V69*E69)*5/100))</f>
        <v>0</v>
      </c>
      <c r="X69">
        <f t="shared" si="11"/>
        <v>0</v>
      </c>
      <c r="Y69" t="s">
        <v>173</v>
      </c>
      <c r="Z69">
        <f>('Raw-Data'!M69-'Raw-Data'!R69)/'Raw-Data'!R69</f>
        <v>1</v>
      </c>
      <c r="AA69">
        <f>('Raw-Data'!P69-'Raw-Data'!T69)/'Raw-Data'!T69</f>
        <v>0</v>
      </c>
      <c r="AB69">
        <f>IF($Y69="Forward charges",SUM(_xlfn.XLOOKUP($Q69,'Zone-Charges'!$A$1:$A$6,'Zone-Charges'!$C$1:$C$6,0,0),PRODUCT($Z69,_xlfn.XLOOKUP($Q69,'Zone-Charges'!$A$1:$A$6,'Zone-Charges'!$D$1:$D$6,0,0))),SUM(_xlfn.XLOOKUP($Q69,'Zone-Charges'!$A$1:$A$6,'Zone-Charges'!$C$1:$C$6,0,0),PRODUCT($Z69,_xlfn.XLOOKUP($Q69,'Zone-Charges'!$A$1:$A$6,'Zone-Charges'!$D$1:$D$6,0,0)),_xlfn.XLOOKUP($Q69,'Zone-Charges'!$A$1:$A$6,'Zone-Charges'!$E$1:$E$6,0,0),PRODUCT($Z69,_xlfn.XLOOKUP($Q69,'Zone-Charges'!$A$1:$A$6,'Zone-Charges'!$F$1:$F$6,0,0)),$X69))</f>
        <v>61.3</v>
      </c>
      <c r="AC69">
        <f>IF($Y69="Forward charges",SUM(_xlfn.XLOOKUP($S69,'Zone-Charges'!$A$1:$A$6,'Zone-Charges'!$C$1:$C$6,0,0),PRODUCT($AA69,_xlfn.XLOOKUP($S69,'Zone-Charges'!$A$1:$A$6,'Zone-Charges'!$D$1:$D$6,0,0))),SUM(_xlfn.XLOOKUP($S69,'Zone-Charges'!$A$1:$A$6,'Zone-Charges'!$C$1:$C$6,0,0),PRODUCT($AA69,_xlfn.XLOOKUP($S69,'Zone-Charges'!$A$1:$A$6,'Zone-Charges'!$D$1:$D$6,0,0)),_xlfn.XLOOKUP($S69,'Zone-Charges'!$A$1:$A$6,'Zone-Charges'!$E$1:$E$6,0,0),PRODUCT($AA69,_xlfn.XLOOKUP($S69,'Zone-Charges'!$A$1:$A$6,'Zone-Charges'!$F$1:$F$6,0,0)),$X69))</f>
        <v>45.4</v>
      </c>
      <c r="AD69" s="3">
        <f t="shared" si="12"/>
        <v>-15.899999999999999</v>
      </c>
    </row>
    <row r="70" spans="1:30">
      <c r="A70">
        <v>2001811466</v>
      </c>
      <c r="B70" t="s">
        <v>103</v>
      </c>
      <c r="C70">
        <v>2001815688</v>
      </c>
      <c r="D70" s="2">
        <v>8904223816214</v>
      </c>
      <c r="E70">
        <v>1</v>
      </c>
      <c r="H70">
        <f t="shared" si="8"/>
        <v>120</v>
      </c>
      <c r="I70">
        <f t="shared" si="9"/>
        <v>0.12</v>
      </c>
      <c r="J70" s="3">
        <f t="shared" si="10"/>
        <v>0.60699999999999998</v>
      </c>
      <c r="K70" s="3">
        <v>0.60699999999999998</v>
      </c>
      <c r="L70" s="2">
        <v>302002</v>
      </c>
      <c r="M70" s="3" cm="1">
        <f t="array" ref="M70">_xlfn.IFS(R70&gt;K70,R70,(R70*2)&gt;K70,(R70*2),(R70*3)&gt;K70,(R70*3),(R70*4)&gt;K70,(R70*4),(R70*5)&gt;K70,(R70*5),(R70*6)&gt;K70,(R70*6))</f>
        <v>1</v>
      </c>
      <c r="N70" t="e">
        <f t="shared" si="7"/>
        <v>#N/A</v>
      </c>
      <c r="O70" s="3">
        <v>0.8</v>
      </c>
      <c r="P70" s="3" cm="1">
        <f t="array" ref="P70">_xlfn.IFS(T70&gt;O70,T70,(T70*2)&gt;O70,(T70*2),(T70*3)&gt;O70,(T70*3),(T70*4)&gt;O70,(T70*4),(T70*5)&gt;O70,(T70*5),(T70*6)&gt;O70,(T70*6))</f>
        <v>1.25</v>
      </c>
      <c r="Q70" t="s">
        <v>11</v>
      </c>
      <c r="R70" s="3">
        <f>_xlfn.XLOOKUP('Raw-Data'!Q70,'Zone-Charges'!$A$1:$A$6,'Zone-Charges'!$B$1:$B$6,0,0,)</f>
        <v>0.5</v>
      </c>
      <c r="S70" t="s">
        <v>14</v>
      </c>
      <c r="T70" s="3">
        <f>_xlfn.XLOOKUP(S70,'Zone-Charges'!$A$1:$A$6,'Zone-Charges'!$B$1:$B$6,0,0,)</f>
        <v>1.25</v>
      </c>
      <c r="U70" t="s">
        <v>10</v>
      </c>
      <c r="V70">
        <v>402</v>
      </c>
      <c r="W70" cm="1">
        <f t="array" ref="W70">_xlfn.IFS(U70="Prepaid",0,U70="COD",IF(V70*E70&lt;=300,15,(V70*E70)*5/100))</f>
        <v>20.100000000000001</v>
      </c>
      <c r="X70">
        <f t="shared" si="11"/>
        <v>0</v>
      </c>
      <c r="Y70" t="s">
        <v>173</v>
      </c>
      <c r="Z70">
        <f>('Raw-Data'!M70-'Raw-Data'!R70)/'Raw-Data'!R70</f>
        <v>1</v>
      </c>
      <c r="AA70">
        <f>('Raw-Data'!P70-'Raw-Data'!T70)/'Raw-Data'!T70</f>
        <v>0</v>
      </c>
      <c r="AB70">
        <f>IF($Y70="Forward charges",SUM(_xlfn.XLOOKUP($Q70,'Zone-Charges'!$A$1:$A$6,'Zone-Charges'!$C$1:$C$6,0,0),PRODUCT($Z70,_xlfn.XLOOKUP($Q70,'Zone-Charges'!$A$1:$A$6,'Zone-Charges'!$D$1:$D$6,0,0))),SUM(_xlfn.XLOOKUP($Q70,'Zone-Charges'!$A$1:$A$6,'Zone-Charges'!$C$1:$C$6,0,0),PRODUCT($Z70,_xlfn.XLOOKUP($Q70,'Zone-Charges'!$A$1:$A$6,'Zone-Charges'!$D$1:$D$6,0,0)),_xlfn.XLOOKUP($Q70,'Zone-Charges'!$A$1:$A$6,'Zone-Charges'!$E$1:$E$6,0,0),PRODUCT($Z70,_xlfn.XLOOKUP($Q70,'Zone-Charges'!$A$1:$A$6,'Zone-Charges'!$F$1:$F$6,0,0)),$X70))</f>
        <v>61.3</v>
      </c>
      <c r="AC70">
        <f>IF($Y70="Forward charges",SUM(_xlfn.XLOOKUP($S70,'Zone-Charges'!$A$1:$A$6,'Zone-Charges'!$C$1:$C$6,0,0),PRODUCT($AA70,_xlfn.XLOOKUP($S70,'Zone-Charges'!$A$1:$A$6,'Zone-Charges'!$D$1:$D$6,0,0))),SUM(_xlfn.XLOOKUP($S70,'Zone-Charges'!$A$1:$A$6,'Zone-Charges'!$C$1:$C$6,0,0),PRODUCT($AA70,_xlfn.XLOOKUP($S70,'Zone-Charges'!$A$1:$A$6,'Zone-Charges'!$D$1:$D$6,0,0)),_xlfn.XLOOKUP($S70,'Zone-Charges'!$A$1:$A$6,'Zone-Charges'!$E$1:$E$6,0,0),PRODUCT($AA70,_xlfn.XLOOKUP($S70,'Zone-Charges'!$A$1:$A$6,'Zone-Charges'!$F$1:$F$6,0,0)),$X70))</f>
        <v>45.4</v>
      </c>
      <c r="AD70" s="3">
        <f t="shared" si="12"/>
        <v>-15.899999999999999</v>
      </c>
    </row>
    <row r="71" spans="1:30">
      <c r="A71">
        <v>2001811809</v>
      </c>
      <c r="B71" t="s">
        <v>105</v>
      </c>
      <c r="C71">
        <v>2001815688</v>
      </c>
      <c r="D71" s="2">
        <v>8904223818874</v>
      </c>
      <c r="E71">
        <v>1</v>
      </c>
      <c r="H71">
        <f t="shared" si="8"/>
        <v>100</v>
      </c>
      <c r="I71">
        <f t="shared" si="9"/>
        <v>0.1</v>
      </c>
      <c r="J71" s="3">
        <f t="shared" si="10"/>
        <v>0.5</v>
      </c>
      <c r="K71" s="3">
        <v>0.5</v>
      </c>
      <c r="L71" s="2">
        <v>311011</v>
      </c>
      <c r="M71" s="3" cm="1">
        <f t="array" ref="M71">_xlfn.IFS(R71&gt;K71,R71,(R71*2)&gt;K71,(R71*2),(R71*3)&gt;K71,(R71*3),(R71*4)&gt;K71,(R71*4),(R71*5)&gt;K71,(R71*5),(R71*6)&gt;K71,(R71*6))</f>
        <v>1</v>
      </c>
      <c r="N71" t="e">
        <f t="shared" si="7"/>
        <v>#N/A</v>
      </c>
      <c r="O71" s="3">
        <v>0.5</v>
      </c>
      <c r="P71" s="3" cm="1">
        <f t="array" ref="P71">_xlfn.IFS(T71&gt;O71,T71,(T71*2)&gt;O71,(T71*2),(T71*3)&gt;O71,(T71*3),(T71*4)&gt;O71,(T71*4),(T71*5)&gt;O71,(T71*5),(T71*6)&gt;O71,(T71*6))</f>
        <v>1.25</v>
      </c>
      <c r="Q71" t="s">
        <v>11</v>
      </c>
      <c r="R71" s="3">
        <f>_xlfn.XLOOKUP('Raw-Data'!Q71,'Zone-Charges'!$A$1:$A$6,'Zone-Charges'!$B$1:$B$6,0,0,)</f>
        <v>0.5</v>
      </c>
      <c r="S71" t="s">
        <v>14</v>
      </c>
      <c r="T71" s="3">
        <f>_xlfn.XLOOKUP(S71,'Zone-Charges'!$A$1:$A$6,'Zone-Charges'!$B$1:$B$6,0,0,)</f>
        <v>1.25</v>
      </c>
      <c r="U71" t="s">
        <v>10</v>
      </c>
      <c r="V71">
        <v>922</v>
      </c>
      <c r="W71" cm="1">
        <f t="array" ref="W71">_xlfn.IFS(U71="Prepaid",0,U71="COD",IF(V71*E71&lt;=300,15,(V71*E71)*5/100))</f>
        <v>46.1</v>
      </c>
      <c r="X71">
        <f t="shared" si="11"/>
        <v>0</v>
      </c>
      <c r="Y71" t="s">
        <v>176</v>
      </c>
      <c r="Z71">
        <f>('Raw-Data'!M71-'Raw-Data'!R71)/'Raw-Data'!R71</f>
        <v>1</v>
      </c>
      <c r="AA71">
        <f>('Raw-Data'!P71-'Raw-Data'!T71)/'Raw-Data'!T71</f>
        <v>0</v>
      </c>
      <c r="AB71">
        <f>IF($Y71="Forward charges",SUM(_xlfn.XLOOKUP($Q71,'Zone-Charges'!$A$1:$A$6,'Zone-Charges'!$C$1:$C$6,0,0),PRODUCT($Z71,_xlfn.XLOOKUP($Q71,'Zone-Charges'!$A$1:$A$6,'Zone-Charges'!$D$1:$D$6,0,0))),SUM(_xlfn.XLOOKUP($Q71,'Zone-Charges'!$A$1:$A$6,'Zone-Charges'!$C$1:$C$6,0,0),PRODUCT($Z71,_xlfn.XLOOKUP($Q71,'Zone-Charges'!$A$1:$A$6,'Zone-Charges'!$D$1:$D$6,0,0)),_xlfn.XLOOKUP($Q71,'Zone-Charges'!$A$1:$A$6,'Zone-Charges'!$E$1:$E$6,0,0),PRODUCT($Z71,_xlfn.XLOOKUP($Q71,'Zone-Charges'!$A$1:$A$6,'Zone-Charges'!$F$1:$F$6,0,0)),$X71))</f>
        <v>110.1</v>
      </c>
      <c r="AC71">
        <f>IF($Y71="Forward charges",SUM(_xlfn.XLOOKUP($S71,'Zone-Charges'!$A$1:$A$6,'Zone-Charges'!$C$1:$C$6,0,0),PRODUCT($AA71,_xlfn.XLOOKUP($S71,'Zone-Charges'!$A$1:$A$6,'Zone-Charges'!$D$1:$D$6,0,0))),SUM(_xlfn.XLOOKUP($S71,'Zone-Charges'!$A$1:$A$6,'Zone-Charges'!$C$1:$C$6,0,0),PRODUCT($AA71,_xlfn.XLOOKUP($S71,'Zone-Charges'!$A$1:$A$6,'Zone-Charges'!$D$1:$D$6,0,0)),_xlfn.XLOOKUP($S71,'Zone-Charges'!$A$1:$A$6,'Zone-Charges'!$E$1:$E$6,0,0),PRODUCT($AA71,_xlfn.XLOOKUP($S71,'Zone-Charges'!$A$1:$A$6,'Zone-Charges'!$F$1:$F$6,0,0)),$X71))</f>
        <v>86.699999999999989</v>
      </c>
      <c r="AD71" s="3">
        <f t="shared" si="12"/>
        <v>-23.400000000000006</v>
      </c>
    </row>
    <row r="72" spans="1:30">
      <c r="A72">
        <v>2001812854</v>
      </c>
      <c r="B72" t="s">
        <v>108</v>
      </c>
      <c r="C72">
        <v>2001814580</v>
      </c>
      <c r="D72" s="2">
        <v>8904223818706</v>
      </c>
      <c r="E72">
        <v>1</v>
      </c>
      <c r="H72">
        <f t="shared" si="8"/>
        <v>127</v>
      </c>
      <c r="I72">
        <f t="shared" si="9"/>
        <v>0.127</v>
      </c>
      <c r="J72" s="3">
        <f t="shared" si="10"/>
        <v>2.5720000000000005</v>
      </c>
      <c r="K72" s="3">
        <v>2.5720000000000005</v>
      </c>
      <c r="L72" s="2">
        <v>306302</v>
      </c>
      <c r="M72" s="3" cm="1">
        <f t="array" ref="M72">_xlfn.IFS(R72&gt;K72,R72,(R72*2)&gt;K72,(R72*2),(R72*3)&gt;K72,(R72*3),(R72*4)&gt;K72,(R72*4),(R72*5)&gt;K72,(R72*5),(R72*6)&gt;K72,(R72*6))</f>
        <v>3</v>
      </c>
      <c r="N72" t="e">
        <f t="shared" si="7"/>
        <v>#N/A</v>
      </c>
      <c r="O72" s="3">
        <v>2.94</v>
      </c>
      <c r="P72" s="3" cm="1">
        <f t="array" ref="P72">_xlfn.IFS(T72&gt;O72,T72,(T72*2)&gt;O72,(T72*2),(T72*3)&gt;O72,(T72*3),(T72*4)&gt;O72,(T72*4),(T72*5)&gt;O72,(T72*5),(T72*6)&gt;O72,(T72*6))</f>
        <v>3.75</v>
      </c>
      <c r="Q72" t="s">
        <v>11</v>
      </c>
      <c r="R72" s="3">
        <f>_xlfn.XLOOKUP('Raw-Data'!Q72,'Zone-Charges'!$A$1:$A$6,'Zone-Charges'!$B$1:$B$6,0,0,)</f>
        <v>0.5</v>
      </c>
      <c r="S72" t="s">
        <v>14</v>
      </c>
      <c r="T72" s="3">
        <f>_xlfn.XLOOKUP(S72,'Zone-Charges'!$A$1:$A$6,'Zone-Charges'!$B$1:$B$6,0,0,)</f>
        <v>1.25</v>
      </c>
      <c r="U72" t="s">
        <v>10</v>
      </c>
      <c r="V72">
        <v>233</v>
      </c>
      <c r="W72" cm="1">
        <f t="array" ref="W72">_xlfn.IFS(U72="Prepaid",0,U72="COD",IF(V72*E72&lt;=300,15,(V72*E72)*5/100))</f>
        <v>15</v>
      </c>
      <c r="X72">
        <f t="shared" si="11"/>
        <v>619.90000000000009</v>
      </c>
      <c r="Y72" t="s">
        <v>173</v>
      </c>
      <c r="Z72">
        <f>('Raw-Data'!M72-'Raw-Data'!R72)/'Raw-Data'!R72</f>
        <v>5</v>
      </c>
      <c r="AA72">
        <f>('Raw-Data'!P72-'Raw-Data'!T72)/'Raw-Data'!T72</f>
        <v>2</v>
      </c>
      <c r="AB72">
        <f>IF($Y72="Forward charges",SUM(_xlfn.XLOOKUP($Q72,'Zone-Charges'!$A$1:$A$6,'Zone-Charges'!$C$1:$C$6,0,0),PRODUCT($Z72,_xlfn.XLOOKUP($Q72,'Zone-Charges'!$A$1:$A$6,'Zone-Charges'!$D$1:$D$6,0,0))),SUM(_xlfn.XLOOKUP($Q72,'Zone-Charges'!$A$1:$A$6,'Zone-Charges'!$C$1:$C$6,0,0),PRODUCT($Z72,_xlfn.XLOOKUP($Q72,'Zone-Charges'!$A$1:$A$6,'Zone-Charges'!$D$1:$D$6,0,0)),_xlfn.XLOOKUP($Q72,'Zone-Charges'!$A$1:$A$6,'Zone-Charges'!$E$1:$E$6,0,0),PRODUCT($Z72,_xlfn.XLOOKUP($Q72,'Zone-Charges'!$A$1:$A$6,'Zone-Charges'!$F$1:$F$6,0,0)),$X72))</f>
        <v>174.5</v>
      </c>
      <c r="AC72">
        <f>IF($Y72="Forward charges",SUM(_xlfn.XLOOKUP($S72,'Zone-Charges'!$A$1:$A$6,'Zone-Charges'!$C$1:$C$6,0,0),PRODUCT($AA72,_xlfn.XLOOKUP($S72,'Zone-Charges'!$A$1:$A$6,'Zone-Charges'!$D$1:$D$6,0,0))),SUM(_xlfn.XLOOKUP($S72,'Zone-Charges'!$A$1:$A$6,'Zone-Charges'!$C$1:$C$6,0,0),PRODUCT($AA72,_xlfn.XLOOKUP($S72,'Zone-Charges'!$A$1:$A$6,'Zone-Charges'!$D$1:$D$6,0,0)),_xlfn.XLOOKUP($S72,'Zone-Charges'!$A$1:$A$6,'Zone-Charges'!$E$1:$E$6,0,0),PRODUCT($AA72,_xlfn.XLOOKUP($S72,'Zone-Charges'!$A$1:$A$6,'Zone-Charges'!$F$1:$F$6,0,0)),$X72))</f>
        <v>135</v>
      </c>
      <c r="AD72" s="3">
        <f t="shared" si="12"/>
        <v>-39.5</v>
      </c>
    </row>
    <row r="73" spans="1:30">
      <c r="A73">
        <v>2001813009</v>
      </c>
      <c r="B73" t="s">
        <v>110</v>
      </c>
      <c r="C73">
        <v>2001813009</v>
      </c>
      <c r="D73" s="2">
        <v>8904223816214</v>
      </c>
      <c r="E73">
        <v>1</v>
      </c>
      <c r="H73">
        <f t="shared" si="8"/>
        <v>120</v>
      </c>
      <c r="I73">
        <f t="shared" si="9"/>
        <v>0.12</v>
      </c>
      <c r="J73" s="3">
        <f t="shared" si="10"/>
        <v>0.72</v>
      </c>
      <c r="K73" s="3">
        <v>0.72</v>
      </c>
      <c r="L73" s="2">
        <v>313001</v>
      </c>
      <c r="M73" s="3" cm="1">
        <f t="array" ref="M73">_xlfn.IFS(R73&gt;K73,R73,(R73*2)&gt;K73,(R73*2),(R73*3)&gt;K73,(R73*3),(R73*4)&gt;K73,(R73*4),(R73*5)&gt;K73,(R73*5),(R73*6)&gt;K73,(R73*6))</f>
        <v>1</v>
      </c>
      <c r="N73" t="e">
        <f t="shared" si="7"/>
        <v>#N/A</v>
      </c>
      <c r="O73" s="3">
        <v>1</v>
      </c>
      <c r="P73" s="3" cm="1">
        <f t="array" ref="P73">_xlfn.IFS(T73&gt;O73,T73,(T73*2)&gt;O73,(T73*2),(T73*3)&gt;O73,(T73*3),(T73*4)&gt;O73,(T73*4),(T73*5)&gt;O73,(T73*5),(T73*6)&gt;O73,(T73*6))</f>
        <v>1.25</v>
      </c>
      <c r="Q73" t="s">
        <v>11</v>
      </c>
      <c r="R73" s="3">
        <f>_xlfn.XLOOKUP('Raw-Data'!Q73,'Zone-Charges'!$A$1:$A$6,'Zone-Charges'!$B$1:$B$6,0,0,)</f>
        <v>0.5</v>
      </c>
      <c r="S73" t="s">
        <v>14</v>
      </c>
      <c r="T73" s="3">
        <f>_xlfn.XLOOKUP(S73,'Zone-Charges'!$A$1:$A$6,'Zone-Charges'!$B$1:$B$6,0,0,)</f>
        <v>1.25</v>
      </c>
      <c r="U73" t="s">
        <v>10</v>
      </c>
      <c r="V73">
        <v>402</v>
      </c>
      <c r="W73" cm="1">
        <f t="array" ref="W73">_xlfn.IFS(U73="Prepaid",0,U73="COD",IF(V73*E73&lt;=300,15,(V73*E73)*5/100))</f>
        <v>20.100000000000001</v>
      </c>
      <c r="X73">
        <f t="shared" si="11"/>
        <v>124.35</v>
      </c>
      <c r="Y73" t="s">
        <v>173</v>
      </c>
      <c r="Z73">
        <f>('Raw-Data'!M73-'Raw-Data'!R73)/'Raw-Data'!R73</f>
        <v>1</v>
      </c>
      <c r="AA73">
        <f>('Raw-Data'!P73-'Raw-Data'!T73)/'Raw-Data'!T73</f>
        <v>0</v>
      </c>
      <c r="AB73">
        <f>IF($Y73="Forward charges",SUM(_xlfn.XLOOKUP($Q73,'Zone-Charges'!$A$1:$A$6,'Zone-Charges'!$C$1:$C$6,0,0),PRODUCT($Z73,_xlfn.XLOOKUP($Q73,'Zone-Charges'!$A$1:$A$6,'Zone-Charges'!$D$1:$D$6,0,0))),SUM(_xlfn.XLOOKUP($Q73,'Zone-Charges'!$A$1:$A$6,'Zone-Charges'!$C$1:$C$6,0,0),PRODUCT($Z73,_xlfn.XLOOKUP($Q73,'Zone-Charges'!$A$1:$A$6,'Zone-Charges'!$D$1:$D$6,0,0)),_xlfn.XLOOKUP($Q73,'Zone-Charges'!$A$1:$A$6,'Zone-Charges'!$E$1:$E$6,0,0),PRODUCT($Z73,_xlfn.XLOOKUP($Q73,'Zone-Charges'!$A$1:$A$6,'Zone-Charges'!$F$1:$F$6,0,0)),$X73))</f>
        <v>61.3</v>
      </c>
      <c r="AC73">
        <f>IF($Y73="Forward charges",SUM(_xlfn.XLOOKUP($S73,'Zone-Charges'!$A$1:$A$6,'Zone-Charges'!$C$1:$C$6,0,0),PRODUCT($AA73,_xlfn.XLOOKUP($S73,'Zone-Charges'!$A$1:$A$6,'Zone-Charges'!$D$1:$D$6,0,0))),SUM(_xlfn.XLOOKUP($S73,'Zone-Charges'!$A$1:$A$6,'Zone-Charges'!$C$1:$C$6,0,0),PRODUCT($AA73,_xlfn.XLOOKUP($S73,'Zone-Charges'!$A$1:$A$6,'Zone-Charges'!$D$1:$D$6,0,0)),_xlfn.XLOOKUP($S73,'Zone-Charges'!$A$1:$A$6,'Zone-Charges'!$E$1:$E$6,0,0),PRODUCT($AA73,_xlfn.XLOOKUP($S73,'Zone-Charges'!$A$1:$A$6,'Zone-Charges'!$F$1:$F$6,0,0)),$X73))</f>
        <v>45.4</v>
      </c>
      <c r="AD73" s="3">
        <f t="shared" si="12"/>
        <v>-15.899999999999999</v>
      </c>
    </row>
    <row r="74" spans="1:30">
      <c r="A74">
        <v>2001812650</v>
      </c>
      <c r="B74" t="s">
        <v>111</v>
      </c>
      <c r="C74">
        <v>2001813009</v>
      </c>
      <c r="D74" s="2">
        <v>8904223818874</v>
      </c>
      <c r="E74">
        <v>1</v>
      </c>
      <c r="H74">
        <f t="shared" si="8"/>
        <v>100</v>
      </c>
      <c r="I74">
        <f t="shared" si="9"/>
        <v>0.1</v>
      </c>
      <c r="J74" s="3">
        <f t="shared" si="10"/>
        <v>0.56300000000000006</v>
      </c>
      <c r="K74" s="3">
        <v>0.56300000000000006</v>
      </c>
      <c r="L74" s="2">
        <v>302002</v>
      </c>
      <c r="M74" s="3" cm="1">
        <f t="array" ref="M74">_xlfn.IFS(R74&gt;K74,R74,(R74*2)&gt;K74,(R74*2),(R74*3)&gt;K74,(R74*3),(R74*4)&gt;K74,(R74*4),(R74*5)&gt;K74,(R74*5),(R74*6)&gt;K74,(R74*6))</f>
        <v>1</v>
      </c>
      <c r="N74" t="e">
        <f t="shared" si="7"/>
        <v>#N/A</v>
      </c>
      <c r="O74" s="3">
        <v>0.61</v>
      </c>
      <c r="P74" s="3" cm="1">
        <f t="array" ref="P74">_xlfn.IFS(T74&gt;O74,T74,(T74*2)&gt;O74,(T74*2),(T74*3)&gt;O74,(T74*3),(T74*4)&gt;O74,(T74*4),(T74*5)&gt;O74,(T74*5),(T74*6)&gt;O74,(T74*6))</f>
        <v>1.25</v>
      </c>
      <c r="Q74" t="s">
        <v>11</v>
      </c>
      <c r="R74" s="3">
        <f>_xlfn.XLOOKUP('Raw-Data'!Q74,'Zone-Charges'!$A$1:$A$6,'Zone-Charges'!$B$1:$B$6,0,0,)</f>
        <v>0.5</v>
      </c>
      <c r="S74" t="s">
        <v>14</v>
      </c>
      <c r="T74" s="3">
        <f>_xlfn.XLOOKUP(S74,'Zone-Charges'!$A$1:$A$6,'Zone-Charges'!$B$1:$B$6,0,0,)</f>
        <v>1.25</v>
      </c>
      <c r="U74" t="s">
        <v>10</v>
      </c>
      <c r="V74">
        <v>922</v>
      </c>
      <c r="W74" cm="1">
        <f t="array" ref="W74">_xlfn.IFS(U74="Prepaid",0,U74="COD",IF(V74*E74&lt;=300,15,(V74*E74)*5/100))</f>
        <v>46.1</v>
      </c>
      <c r="X74">
        <f t="shared" si="11"/>
        <v>442.3</v>
      </c>
      <c r="Y74" t="s">
        <v>173</v>
      </c>
      <c r="Z74">
        <f>('Raw-Data'!M74-'Raw-Data'!R74)/'Raw-Data'!R74</f>
        <v>1</v>
      </c>
      <c r="AA74">
        <f>('Raw-Data'!P74-'Raw-Data'!T74)/'Raw-Data'!T74</f>
        <v>0</v>
      </c>
      <c r="AB74">
        <f>IF($Y74="Forward charges",SUM(_xlfn.XLOOKUP($Q74,'Zone-Charges'!$A$1:$A$6,'Zone-Charges'!$C$1:$C$6,0,0),PRODUCT($Z74,_xlfn.XLOOKUP($Q74,'Zone-Charges'!$A$1:$A$6,'Zone-Charges'!$D$1:$D$6,0,0))),SUM(_xlfn.XLOOKUP($Q74,'Zone-Charges'!$A$1:$A$6,'Zone-Charges'!$C$1:$C$6,0,0),PRODUCT($Z74,_xlfn.XLOOKUP($Q74,'Zone-Charges'!$A$1:$A$6,'Zone-Charges'!$D$1:$D$6,0,0)),_xlfn.XLOOKUP($Q74,'Zone-Charges'!$A$1:$A$6,'Zone-Charges'!$E$1:$E$6,0,0),PRODUCT($Z74,_xlfn.XLOOKUP($Q74,'Zone-Charges'!$A$1:$A$6,'Zone-Charges'!$F$1:$F$6,0,0)),$X74))</f>
        <v>61.3</v>
      </c>
      <c r="AC74">
        <f>IF($Y74="Forward charges",SUM(_xlfn.XLOOKUP($S74,'Zone-Charges'!$A$1:$A$6,'Zone-Charges'!$C$1:$C$6,0,0),PRODUCT($AA74,_xlfn.XLOOKUP($S74,'Zone-Charges'!$A$1:$A$6,'Zone-Charges'!$D$1:$D$6,0,0))),SUM(_xlfn.XLOOKUP($S74,'Zone-Charges'!$A$1:$A$6,'Zone-Charges'!$C$1:$C$6,0,0),PRODUCT($AA74,_xlfn.XLOOKUP($S74,'Zone-Charges'!$A$1:$A$6,'Zone-Charges'!$D$1:$D$6,0,0)),_xlfn.XLOOKUP($S74,'Zone-Charges'!$A$1:$A$6,'Zone-Charges'!$E$1:$E$6,0,0),PRODUCT($AA74,_xlfn.XLOOKUP($S74,'Zone-Charges'!$A$1:$A$6,'Zone-Charges'!$F$1:$F$6,0,0)),$X74))</f>
        <v>45.4</v>
      </c>
      <c r="AD74" s="3">
        <f t="shared" si="12"/>
        <v>-15.899999999999999</v>
      </c>
    </row>
    <row r="75" spans="1:30">
      <c r="A75">
        <v>2001814580</v>
      </c>
      <c r="B75" t="s">
        <v>112</v>
      </c>
      <c r="C75">
        <v>2001813009</v>
      </c>
      <c r="D75" s="2">
        <v>8904223818706</v>
      </c>
      <c r="E75">
        <v>1</v>
      </c>
      <c r="H75">
        <f t="shared" si="8"/>
        <v>127</v>
      </c>
      <c r="I75">
        <f t="shared" si="9"/>
        <v>0.127</v>
      </c>
      <c r="J75" s="3">
        <f t="shared" si="10"/>
        <v>0.127</v>
      </c>
      <c r="K75" s="3">
        <v>0.127</v>
      </c>
      <c r="L75" s="2">
        <v>322255</v>
      </c>
      <c r="M75" s="3" cm="1">
        <f t="array" ref="M75">_xlfn.IFS(R75&gt;K75,R75,(R75*2)&gt;K75,(R75*2),(R75*3)&gt;K75,(R75*3),(R75*4)&gt;K75,(R75*4),(R75*5)&gt;K75,(R75*5),(R75*6)&gt;K75,(R75*6))</f>
        <v>0.5</v>
      </c>
      <c r="N75" t="e">
        <f t="shared" si="7"/>
        <v>#N/A</v>
      </c>
      <c r="O75" s="3">
        <v>0.15</v>
      </c>
      <c r="P75" s="3" cm="1">
        <f t="array" ref="P75">_xlfn.IFS(T75&gt;O75,T75,(T75*2)&gt;O75,(T75*2),(T75*3)&gt;O75,(T75*3),(T75*4)&gt;O75,(T75*4),(T75*5)&gt;O75,(T75*5),(T75*6)&gt;O75,(T75*6))</f>
        <v>1.25</v>
      </c>
      <c r="Q75" t="s">
        <v>11</v>
      </c>
      <c r="R75" s="3">
        <f>_xlfn.XLOOKUP('Raw-Data'!Q75,'Zone-Charges'!$A$1:$A$6,'Zone-Charges'!$B$1:$B$6,0,0,)</f>
        <v>0.5</v>
      </c>
      <c r="S75" t="s">
        <v>14</v>
      </c>
      <c r="T75" s="3">
        <f>_xlfn.XLOOKUP(S75,'Zone-Charges'!$A$1:$A$6,'Zone-Charges'!$B$1:$B$6,0,0,)</f>
        <v>1.25</v>
      </c>
      <c r="U75" t="s">
        <v>10</v>
      </c>
      <c r="V75">
        <v>233</v>
      </c>
      <c r="W75" cm="1">
        <f t="array" ref="W75">_xlfn.IFS(U75="Prepaid",0,U75="COD",IF(V75*E75&lt;=300,15,(V75*E75)*5/100))</f>
        <v>15</v>
      </c>
      <c r="X75">
        <f t="shared" si="11"/>
        <v>15</v>
      </c>
      <c r="Y75" t="s">
        <v>176</v>
      </c>
      <c r="Z75">
        <f>('Raw-Data'!M75-'Raw-Data'!R75)/'Raw-Data'!R75</f>
        <v>0</v>
      </c>
      <c r="AA75">
        <f>('Raw-Data'!P75-'Raw-Data'!T75)/'Raw-Data'!T75</f>
        <v>0</v>
      </c>
      <c r="AB75">
        <f>IF($Y75="Forward charges",SUM(_xlfn.XLOOKUP($Q75,'Zone-Charges'!$A$1:$A$6,'Zone-Charges'!$C$1:$C$6,0,0),PRODUCT($Z75,_xlfn.XLOOKUP($Q75,'Zone-Charges'!$A$1:$A$6,'Zone-Charges'!$D$1:$D$6,0,0))),SUM(_xlfn.XLOOKUP($Q75,'Zone-Charges'!$A$1:$A$6,'Zone-Charges'!$C$1:$C$6,0,0),PRODUCT($Z75,_xlfn.XLOOKUP($Q75,'Zone-Charges'!$A$1:$A$6,'Zone-Charges'!$D$1:$D$6,0,0)),_xlfn.XLOOKUP($Q75,'Zone-Charges'!$A$1:$A$6,'Zone-Charges'!$E$1:$E$6,0,0),PRODUCT($Z75,_xlfn.XLOOKUP($Q75,'Zone-Charges'!$A$1:$A$6,'Zone-Charges'!$F$1:$F$6,0,0)),$X75))</f>
        <v>68.5</v>
      </c>
      <c r="AC75">
        <f>IF($Y75="Forward charges",SUM(_xlfn.XLOOKUP($S75,'Zone-Charges'!$A$1:$A$6,'Zone-Charges'!$C$1:$C$6,0,0),PRODUCT($AA75,_xlfn.XLOOKUP($S75,'Zone-Charges'!$A$1:$A$6,'Zone-Charges'!$D$1:$D$6,0,0))),SUM(_xlfn.XLOOKUP($S75,'Zone-Charges'!$A$1:$A$6,'Zone-Charges'!$C$1:$C$6,0,0),PRODUCT($AA75,_xlfn.XLOOKUP($S75,'Zone-Charges'!$A$1:$A$6,'Zone-Charges'!$D$1:$D$6,0,0)),_xlfn.XLOOKUP($S75,'Zone-Charges'!$A$1:$A$6,'Zone-Charges'!$E$1:$E$6,0,0),PRODUCT($AA75,_xlfn.XLOOKUP($S75,'Zone-Charges'!$A$1:$A$6,'Zone-Charges'!$F$1:$F$6,0,0)),$X75))</f>
        <v>101.69999999999999</v>
      </c>
      <c r="AD75" s="3">
        <f t="shared" si="12"/>
        <v>33.199999999999989</v>
      </c>
    </row>
    <row r="76" spans="1:30">
      <c r="A76">
        <v>2001815688</v>
      </c>
      <c r="B76" t="s">
        <v>113</v>
      </c>
      <c r="C76">
        <v>2001813009</v>
      </c>
      <c r="D76" s="2">
        <v>8904223818942</v>
      </c>
      <c r="E76">
        <v>1</v>
      </c>
      <c r="H76">
        <f t="shared" si="8"/>
        <v>133</v>
      </c>
      <c r="I76">
        <f t="shared" si="9"/>
        <v>0.13300000000000001</v>
      </c>
      <c r="J76" s="3">
        <f t="shared" si="10"/>
        <v>0.22</v>
      </c>
      <c r="K76" s="3">
        <v>0.22</v>
      </c>
      <c r="L76" s="2">
        <v>302017</v>
      </c>
      <c r="M76" s="3" cm="1">
        <f t="array" ref="M76">_xlfn.IFS(R76&gt;K76,R76,(R76*2)&gt;K76,(R76*2),(R76*3)&gt;K76,(R76*3),(R76*4)&gt;K76,(R76*4),(R76*5)&gt;K76,(R76*5),(R76*6)&gt;K76,(R76*6))</f>
        <v>0.5</v>
      </c>
      <c r="N76" t="e">
        <f t="shared" si="7"/>
        <v>#N/A</v>
      </c>
      <c r="O76" s="3">
        <v>0.2</v>
      </c>
      <c r="P76" s="3" cm="1">
        <f t="array" ref="P76">_xlfn.IFS(T76&gt;O76,T76,(T76*2)&gt;O76,(T76*2),(T76*3)&gt;O76,(T76*3),(T76*4)&gt;O76,(T76*4),(T76*5)&gt;O76,(T76*5),(T76*6)&gt;O76,(T76*6))</f>
        <v>1.25</v>
      </c>
      <c r="Q76" t="s">
        <v>11</v>
      </c>
      <c r="R76" s="3">
        <f>_xlfn.XLOOKUP('Raw-Data'!Q76,'Zone-Charges'!$A$1:$A$6,'Zone-Charges'!$B$1:$B$6,0,0,)</f>
        <v>0.5</v>
      </c>
      <c r="S76" t="s">
        <v>14</v>
      </c>
      <c r="T76" s="3">
        <f>_xlfn.XLOOKUP(S76,'Zone-Charges'!$A$1:$A$6,'Zone-Charges'!$B$1:$B$6,0,0,)</f>
        <v>1.25</v>
      </c>
      <c r="U76" t="s">
        <v>10</v>
      </c>
      <c r="V76">
        <v>286</v>
      </c>
      <c r="W76" cm="1">
        <f t="array" ref="W76">_xlfn.IFS(U76="Prepaid",0,U76="COD",IF(V76*E76&lt;=300,15,(V76*E76)*5/100))</f>
        <v>15</v>
      </c>
      <c r="X76">
        <f t="shared" si="11"/>
        <v>66.2</v>
      </c>
      <c r="Y76" t="s">
        <v>173</v>
      </c>
      <c r="Z76">
        <f>('Raw-Data'!M76-'Raw-Data'!R76)/'Raw-Data'!R76</f>
        <v>0</v>
      </c>
      <c r="AA76">
        <f>('Raw-Data'!P76-'Raw-Data'!T76)/'Raw-Data'!T76</f>
        <v>0</v>
      </c>
      <c r="AB76">
        <f>IF($Y76="Forward charges",SUM(_xlfn.XLOOKUP($Q76,'Zone-Charges'!$A$1:$A$6,'Zone-Charges'!$C$1:$C$6,0,0),PRODUCT($Z76,_xlfn.XLOOKUP($Q76,'Zone-Charges'!$A$1:$A$6,'Zone-Charges'!$D$1:$D$6,0,0))),SUM(_xlfn.XLOOKUP($Q76,'Zone-Charges'!$A$1:$A$6,'Zone-Charges'!$C$1:$C$6,0,0),PRODUCT($Z76,_xlfn.XLOOKUP($Q76,'Zone-Charges'!$A$1:$A$6,'Zone-Charges'!$D$1:$D$6,0,0)),_xlfn.XLOOKUP($Q76,'Zone-Charges'!$A$1:$A$6,'Zone-Charges'!$E$1:$E$6,0,0),PRODUCT($Z76,_xlfn.XLOOKUP($Q76,'Zone-Charges'!$A$1:$A$6,'Zone-Charges'!$F$1:$F$6,0,0)),$X76))</f>
        <v>33</v>
      </c>
      <c r="AC76">
        <f>IF($Y76="Forward charges",SUM(_xlfn.XLOOKUP($S76,'Zone-Charges'!$A$1:$A$6,'Zone-Charges'!$C$1:$C$6,0,0),PRODUCT($AA76,_xlfn.XLOOKUP($S76,'Zone-Charges'!$A$1:$A$6,'Zone-Charges'!$D$1:$D$6,0,0))),SUM(_xlfn.XLOOKUP($S76,'Zone-Charges'!$A$1:$A$6,'Zone-Charges'!$C$1:$C$6,0,0),PRODUCT($AA76,_xlfn.XLOOKUP($S76,'Zone-Charges'!$A$1:$A$6,'Zone-Charges'!$D$1:$D$6,0,0)),_xlfn.XLOOKUP($S76,'Zone-Charges'!$A$1:$A$6,'Zone-Charges'!$E$1:$E$6,0,0),PRODUCT($AA76,_xlfn.XLOOKUP($S76,'Zone-Charges'!$A$1:$A$6,'Zone-Charges'!$F$1:$F$6,0,0)),$X76))</f>
        <v>45.4</v>
      </c>
      <c r="AD76" s="3">
        <f t="shared" si="12"/>
        <v>12.399999999999999</v>
      </c>
    </row>
    <row r="77" spans="1:30">
      <c r="A77">
        <v>2001816131</v>
      </c>
      <c r="B77" t="s">
        <v>114</v>
      </c>
      <c r="C77">
        <v>2001813009</v>
      </c>
      <c r="D77" s="2">
        <v>8904223818850</v>
      </c>
      <c r="E77">
        <v>1</v>
      </c>
      <c r="H77">
        <f t="shared" si="8"/>
        <v>240</v>
      </c>
      <c r="I77">
        <f t="shared" si="9"/>
        <v>0.24</v>
      </c>
      <c r="J77" s="3">
        <f t="shared" si="10"/>
        <v>0.55399999999999994</v>
      </c>
      <c r="K77" s="3">
        <v>0.55399999999999994</v>
      </c>
      <c r="L77" s="2">
        <v>302017</v>
      </c>
      <c r="M77" s="3" cm="1">
        <f t="array" ref="M77">_xlfn.IFS(R77&gt;K77,R77,(R77*2)&gt;K77,(R77*2),(R77*3)&gt;K77,(R77*3),(R77*4)&gt;K77,(R77*4),(R77*5)&gt;K77,(R77*5),(R77*6)&gt;K77,(R77*6))</f>
        <v>1</v>
      </c>
      <c r="N77" t="e">
        <f t="shared" si="7"/>
        <v>#N/A</v>
      </c>
      <c r="O77" s="3">
        <v>0.7</v>
      </c>
      <c r="P77" s="3" cm="1">
        <f t="array" ref="P77">_xlfn.IFS(T77&gt;O77,T77,(T77*2)&gt;O77,(T77*2),(T77*3)&gt;O77,(T77*3),(T77*4)&gt;O77,(T77*4),(T77*5)&gt;O77,(T77*5),(T77*6)&gt;O77,(T77*6))</f>
        <v>1.25</v>
      </c>
      <c r="Q77" t="s">
        <v>11</v>
      </c>
      <c r="R77" s="3">
        <f>_xlfn.XLOOKUP('Raw-Data'!Q77,'Zone-Charges'!$A$1:$A$6,'Zone-Charges'!$B$1:$B$6,0,0,)</f>
        <v>0.5</v>
      </c>
      <c r="S77" t="s">
        <v>14</v>
      </c>
      <c r="T77" s="3">
        <f>_xlfn.XLOOKUP(S77,'Zone-Charges'!$A$1:$A$6,'Zone-Charges'!$B$1:$B$6,0,0,)</f>
        <v>1.25</v>
      </c>
      <c r="U77" t="s">
        <v>10</v>
      </c>
      <c r="V77">
        <v>563</v>
      </c>
      <c r="W77" cm="1">
        <f t="array" ref="W77">_xlfn.IFS(U77="Prepaid",0,U77="COD",IF(V77*E77&lt;=300,15,(V77*E77)*5/100))</f>
        <v>28.15</v>
      </c>
      <c r="X77">
        <f t="shared" si="11"/>
        <v>0</v>
      </c>
      <c r="Y77" t="s">
        <v>173</v>
      </c>
      <c r="Z77">
        <f>('Raw-Data'!M77-'Raw-Data'!R77)/'Raw-Data'!R77</f>
        <v>1</v>
      </c>
      <c r="AA77">
        <f>('Raw-Data'!P77-'Raw-Data'!T77)/'Raw-Data'!T77</f>
        <v>0</v>
      </c>
      <c r="AB77">
        <f>IF($Y77="Forward charges",SUM(_xlfn.XLOOKUP($Q77,'Zone-Charges'!$A$1:$A$6,'Zone-Charges'!$C$1:$C$6,0,0),PRODUCT($Z77,_xlfn.XLOOKUP($Q77,'Zone-Charges'!$A$1:$A$6,'Zone-Charges'!$D$1:$D$6,0,0))),SUM(_xlfn.XLOOKUP($Q77,'Zone-Charges'!$A$1:$A$6,'Zone-Charges'!$C$1:$C$6,0,0),PRODUCT($Z77,_xlfn.XLOOKUP($Q77,'Zone-Charges'!$A$1:$A$6,'Zone-Charges'!$D$1:$D$6,0,0)),_xlfn.XLOOKUP($Q77,'Zone-Charges'!$A$1:$A$6,'Zone-Charges'!$E$1:$E$6,0,0),PRODUCT($Z77,_xlfn.XLOOKUP($Q77,'Zone-Charges'!$A$1:$A$6,'Zone-Charges'!$F$1:$F$6,0,0)),$X77))</f>
        <v>61.3</v>
      </c>
      <c r="AC77">
        <f>IF($Y77="Forward charges",SUM(_xlfn.XLOOKUP($S77,'Zone-Charges'!$A$1:$A$6,'Zone-Charges'!$C$1:$C$6,0,0),PRODUCT($AA77,_xlfn.XLOOKUP($S77,'Zone-Charges'!$A$1:$A$6,'Zone-Charges'!$D$1:$D$6,0,0))),SUM(_xlfn.XLOOKUP($S77,'Zone-Charges'!$A$1:$A$6,'Zone-Charges'!$C$1:$C$6,0,0),PRODUCT($AA77,_xlfn.XLOOKUP($S77,'Zone-Charges'!$A$1:$A$6,'Zone-Charges'!$D$1:$D$6,0,0)),_xlfn.XLOOKUP($S77,'Zone-Charges'!$A$1:$A$6,'Zone-Charges'!$E$1:$E$6,0,0),PRODUCT($AA77,_xlfn.XLOOKUP($S77,'Zone-Charges'!$A$1:$A$6,'Zone-Charges'!$F$1:$F$6,0,0)),$X77))</f>
        <v>45.4</v>
      </c>
      <c r="AD77" s="3">
        <f t="shared" si="12"/>
        <v>-15.899999999999999</v>
      </c>
    </row>
    <row r="78" spans="1:30">
      <c r="A78">
        <v>2001816996</v>
      </c>
      <c r="B78" t="s">
        <v>116</v>
      </c>
      <c r="C78">
        <v>2001812941</v>
      </c>
      <c r="D78" s="2">
        <v>8904223818706</v>
      </c>
      <c r="E78">
        <v>1</v>
      </c>
      <c r="H78">
        <f t="shared" si="8"/>
        <v>127</v>
      </c>
      <c r="I78">
        <f t="shared" si="9"/>
        <v>0.127</v>
      </c>
      <c r="J78" s="3">
        <f t="shared" si="10"/>
        <v>0.5</v>
      </c>
      <c r="K78" s="3">
        <v>0.5</v>
      </c>
      <c r="L78" s="2">
        <v>335512</v>
      </c>
      <c r="M78" s="3" cm="1">
        <f t="array" ref="M78">_xlfn.IFS(R78&gt;K78,R78,(R78*2)&gt;K78,(R78*2),(R78*3)&gt;K78,(R78*3),(R78*4)&gt;K78,(R78*4),(R78*5)&gt;K78,(R78*5),(R78*6)&gt;K78,(R78*6))</f>
        <v>1</v>
      </c>
      <c r="N78" t="e">
        <f t="shared" si="7"/>
        <v>#N/A</v>
      </c>
      <c r="O78" s="3">
        <v>0.5</v>
      </c>
      <c r="P78" s="3" cm="1">
        <f t="array" ref="P78">_xlfn.IFS(T78&gt;O78,T78,(T78*2)&gt;O78,(T78*2),(T78*3)&gt;O78,(T78*3),(T78*4)&gt;O78,(T78*4),(T78*5)&gt;O78,(T78*5),(T78*6)&gt;O78,(T78*6))</f>
        <v>1.25</v>
      </c>
      <c r="Q78" t="s">
        <v>11</v>
      </c>
      <c r="R78" s="3">
        <f>_xlfn.XLOOKUP('Raw-Data'!Q78,'Zone-Charges'!$A$1:$A$6,'Zone-Charges'!$B$1:$B$6,0,0,)</f>
        <v>0.5</v>
      </c>
      <c r="S78" t="s">
        <v>14</v>
      </c>
      <c r="T78" s="3">
        <f>_xlfn.XLOOKUP(S78,'Zone-Charges'!$A$1:$A$6,'Zone-Charges'!$B$1:$B$6,0,0,)</f>
        <v>1.25</v>
      </c>
      <c r="U78" t="s">
        <v>10</v>
      </c>
      <c r="V78">
        <v>233</v>
      </c>
      <c r="W78" cm="1">
        <f t="array" ref="W78">_xlfn.IFS(U78="Prepaid",0,U78="COD",IF(V78*E78&lt;=300,15,(V78*E78)*5/100))</f>
        <v>15</v>
      </c>
      <c r="X78">
        <f t="shared" si="11"/>
        <v>0</v>
      </c>
      <c r="Y78" t="s">
        <v>173</v>
      </c>
      <c r="Z78">
        <f>('Raw-Data'!M78-'Raw-Data'!R78)/'Raw-Data'!R78</f>
        <v>1</v>
      </c>
      <c r="AA78">
        <f>('Raw-Data'!P78-'Raw-Data'!T78)/'Raw-Data'!T78</f>
        <v>0</v>
      </c>
      <c r="AB78">
        <f>IF($Y78="Forward charges",SUM(_xlfn.XLOOKUP($Q78,'Zone-Charges'!$A$1:$A$6,'Zone-Charges'!$C$1:$C$6,0,0),PRODUCT($Z78,_xlfn.XLOOKUP($Q78,'Zone-Charges'!$A$1:$A$6,'Zone-Charges'!$D$1:$D$6,0,0))),SUM(_xlfn.XLOOKUP($Q78,'Zone-Charges'!$A$1:$A$6,'Zone-Charges'!$C$1:$C$6,0,0),PRODUCT($Z78,_xlfn.XLOOKUP($Q78,'Zone-Charges'!$A$1:$A$6,'Zone-Charges'!$D$1:$D$6,0,0)),_xlfn.XLOOKUP($Q78,'Zone-Charges'!$A$1:$A$6,'Zone-Charges'!$E$1:$E$6,0,0),PRODUCT($Z78,_xlfn.XLOOKUP($Q78,'Zone-Charges'!$A$1:$A$6,'Zone-Charges'!$F$1:$F$6,0,0)),$X78))</f>
        <v>61.3</v>
      </c>
      <c r="AC78">
        <f>IF($Y78="Forward charges",SUM(_xlfn.XLOOKUP($S78,'Zone-Charges'!$A$1:$A$6,'Zone-Charges'!$C$1:$C$6,0,0),PRODUCT($AA78,_xlfn.XLOOKUP($S78,'Zone-Charges'!$A$1:$A$6,'Zone-Charges'!$D$1:$D$6,0,0))),SUM(_xlfn.XLOOKUP($S78,'Zone-Charges'!$A$1:$A$6,'Zone-Charges'!$C$1:$C$6,0,0),PRODUCT($AA78,_xlfn.XLOOKUP($S78,'Zone-Charges'!$A$1:$A$6,'Zone-Charges'!$D$1:$D$6,0,0)),_xlfn.XLOOKUP($S78,'Zone-Charges'!$A$1:$A$6,'Zone-Charges'!$E$1:$E$6,0,0),PRODUCT($AA78,_xlfn.XLOOKUP($S78,'Zone-Charges'!$A$1:$A$6,'Zone-Charges'!$F$1:$F$6,0,0)),$X78))</f>
        <v>45.4</v>
      </c>
      <c r="AD78" s="3">
        <f t="shared" si="12"/>
        <v>-15.899999999999999</v>
      </c>
    </row>
    <row r="79" spans="1:30">
      <c r="A79">
        <v>2001821185</v>
      </c>
      <c r="B79" t="s">
        <v>122</v>
      </c>
      <c r="C79">
        <v>2001812941</v>
      </c>
      <c r="D79" s="2">
        <v>8904223818942</v>
      </c>
      <c r="E79">
        <v>1</v>
      </c>
      <c r="H79">
        <f t="shared" si="8"/>
        <v>133</v>
      </c>
      <c r="I79">
        <f t="shared" si="9"/>
        <v>0.13300000000000001</v>
      </c>
      <c r="J79" s="3">
        <f t="shared" si="10"/>
        <v>2.0979999999999999</v>
      </c>
      <c r="K79" s="3">
        <v>2.0979999999999999</v>
      </c>
      <c r="L79" s="2">
        <v>313001</v>
      </c>
      <c r="M79" s="3" cm="1">
        <f t="array" ref="M79">_xlfn.IFS(R79&gt;K79,R79,(R79*2)&gt;K79,(R79*2),(R79*3)&gt;K79,(R79*3),(R79*4)&gt;K79,(R79*4),(R79*5)&gt;K79,(R79*5),(R79*6)&gt;K79,(R79*6))</f>
        <v>2.5</v>
      </c>
      <c r="N79" t="e">
        <f t="shared" si="7"/>
        <v>#N/A</v>
      </c>
      <c r="O79" s="3">
        <v>2.1</v>
      </c>
      <c r="P79" s="3" cm="1">
        <f t="array" ref="P79">_xlfn.IFS(T79&gt;O79,T79,(T79*2)&gt;O79,(T79*2),(T79*3)&gt;O79,(T79*3),(T79*4)&gt;O79,(T79*4),(T79*5)&gt;O79,(T79*5),(T79*6)&gt;O79,(T79*6))</f>
        <v>2.5</v>
      </c>
      <c r="Q79" t="s">
        <v>11</v>
      </c>
      <c r="R79" s="3">
        <f>_xlfn.XLOOKUP('Raw-Data'!Q79,'Zone-Charges'!$A$1:$A$6,'Zone-Charges'!$B$1:$B$6,0,0,)</f>
        <v>0.5</v>
      </c>
      <c r="S79" t="s">
        <v>14</v>
      </c>
      <c r="T79" s="3">
        <f>_xlfn.XLOOKUP(S79,'Zone-Charges'!$A$1:$A$6,'Zone-Charges'!$B$1:$B$6,0,0,)</f>
        <v>1.25</v>
      </c>
      <c r="U79" t="s">
        <v>10</v>
      </c>
      <c r="V79">
        <v>286</v>
      </c>
      <c r="W79" cm="1">
        <f t="array" ref="W79">_xlfn.IFS(U79="Prepaid",0,U79="COD",IF(V79*E79&lt;=300,15,(V79*E79)*5/100))</f>
        <v>15</v>
      </c>
      <c r="X79">
        <f t="shared" si="11"/>
        <v>378.5</v>
      </c>
      <c r="Y79" t="s">
        <v>173</v>
      </c>
      <c r="Z79">
        <f>('Raw-Data'!M79-'Raw-Data'!R79)/'Raw-Data'!R79</f>
        <v>4</v>
      </c>
      <c r="AA79">
        <f>('Raw-Data'!P79-'Raw-Data'!T79)/'Raw-Data'!T79</f>
        <v>1</v>
      </c>
      <c r="AB79">
        <f>IF($Y79="Forward charges",SUM(_xlfn.XLOOKUP($Q79,'Zone-Charges'!$A$1:$A$6,'Zone-Charges'!$C$1:$C$6,0,0),PRODUCT($Z79,_xlfn.XLOOKUP($Q79,'Zone-Charges'!$A$1:$A$6,'Zone-Charges'!$D$1:$D$6,0,0))),SUM(_xlfn.XLOOKUP($Q79,'Zone-Charges'!$A$1:$A$6,'Zone-Charges'!$C$1:$C$6,0,0),PRODUCT($Z79,_xlfn.XLOOKUP($Q79,'Zone-Charges'!$A$1:$A$6,'Zone-Charges'!$D$1:$D$6,0,0)),_xlfn.XLOOKUP($Q79,'Zone-Charges'!$A$1:$A$6,'Zone-Charges'!$E$1:$E$6,0,0),PRODUCT($Z79,_xlfn.XLOOKUP($Q79,'Zone-Charges'!$A$1:$A$6,'Zone-Charges'!$F$1:$F$6,0,0)),$X79))</f>
        <v>146.19999999999999</v>
      </c>
      <c r="AC79">
        <f>IF($Y79="Forward charges",SUM(_xlfn.XLOOKUP($S79,'Zone-Charges'!$A$1:$A$6,'Zone-Charges'!$C$1:$C$6,0,0),PRODUCT($AA79,_xlfn.XLOOKUP($S79,'Zone-Charges'!$A$1:$A$6,'Zone-Charges'!$D$1:$D$6,0,0))),SUM(_xlfn.XLOOKUP($S79,'Zone-Charges'!$A$1:$A$6,'Zone-Charges'!$C$1:$C$6,0,0),PRODUCT($AA79,_xlfn.XLOOKUP($S79,'Zone-Charges'!$A$1:$A$6,'Zone-Charges'!$D$1:$D$6,0,0)),_xlfn.XLOOKUP($S79,'Zone-Charges'!$A$1:$A$6,'Zone-Charges'!$E$1:$E$6,0,0),PRODUCT($AA79,_xlfn.XLOOKUP($S79,'Zone-Charges'!$A$1:$A$6,'Zone-Charges'!$F$1:$F$6,0,0)),$X79))</f>
        <v>90.199999999999989</v>
      </c>
      <c r="AD79" s="3">
        <f t="shared" si="12"/>
        <v>-56</v>
      </c>
    </row>
    <row r="80" spans="1:30">
      <c r="A80">
        <v>2001821284</v>
      </c>
      <c r="B80" t="s">
        <v>123</v>
      </c>
      <c r="C80">
        <v>2001812941</v>
      </c>
      <c r="D80" s="2">
        <v>8904223818850</v>
      </c>
      <c r="E80">
        <v>1</v>
      </c>
      <c r="H80">
        <f t="shared" si="8"/>
        <v>240</v>
      </c>
      <c r="I80">
        <f t="shared" si="9"/>
        <v>0.24</v>
      </c>
      <c r="J80" s="3">
        <f t="shared" si="10"/>
        <v>0.17699999999999999</v>
      </c>
      <c r="K80" s="3">
        <v>0.17699999999999999</v>
      </c>
      <c r="L80" s="2">
        <v>313001</v>
      </c>
      <c r="M80" s="3" cm="1">
        <f t="array" ref="M80">_xlfn.IFS(R80&gt;K80,R80,(R80*2)&gt;K80,(R80*2),(R80*3)&gt;K80,(R80*3),(R80*4)&gt;K80,(R80*4),(R80*5)&gt;K80,(R80*5),(R80*6)&gt;K80,(R80*6))</f>
        <v>0.5</v>
      </c>
      <c r="N80" t="e">
        <f t="shared" si="7"/>
        <v>#N/A</v>
      </c>
      <c r="O80" s="3">
        <v>0.2</v>
      </c>
      <c r="P80" s="3" cm="1">
        <f t="array" ref="P80">_xlfn.IFS(T80&gt;O80,T80,(T80*2)&gt;O80,(T80*2),(T80*3)&gt;O80,(T80*3),(T80*4)&gt;O80,(T80*4),(T80*5)&gt;O80,(T80*5),(T80*6)&gt;O80,(T80*6))</f>
        <v>1.25</v>
      </c>
      <c r="Q80" t="s">
        <v>11</v>
      </c>
      <c r="R80" s="3">
        <f>_xlfn.XLOOKUP('Raw-Data'!Q80,'Zone-Charges'!$A$1:$A$6,'Zone-Charges'!$B$1:$B$6,0,0,)</f>
        <v>0.5</v>
      </c>
      <c r="S80" t="s">
        <v>14</v>
      </c>
      <c r="T80" s="3">
        <f>_xlfn.XLOOKUP(S80,'Zone-Charges'!$A$1:$A$6,'Zone-Charges'!$B$1:$B$6,0,0,)</f>
        <v>1.25</v>
      </c>
      <c r="U80" t="s">
        <v>10</v>
      </c>
      <c r="V80">
        <v>563</v>
      </c>
      <c r="W80" cm="1">
        <f t="array" ref="W80">_xlfn.IFS(U80="Prepaid",0,U80="COD",IF(V80*E80&lt;=300,15,(V80*E80)*5/100))</f>
        <v>28.15</v>
      </c>
      <c r="X80">
        <f t="shared" si="11"/>
        <v>60.550000000000004</v>
      </c>
      <c r="Y80" t="s">
        <v>173</v>
      </c>
      <c r="Z80">
        <f>('Raw-Data'!M80-'Raw-Data'!R80)/'Raw-Data'!R80</f>
        <v>0</v>
      </c>
      <c r="AA80">
        <f>('Raw-Data'!P80-'Raw-Data'!T80)/'Raw-Data'!T80</f>
        <v>0</v>
      </c>
      <c r="AB80">
        <f>IF($Y80="Forward charges",SUM(_xlfn.XLOOKUP($Q80,'Zone-Charges'!$A$1:$A$6,'Zone-Charges'!$C$1:$C$6,0,0),PRODUCT($Z80,_xlfn.XLOOKUP($Q80,'Zone-Charges'!$A$1:$A$6,'Zone-Charges'!$D$1:$D$6,0,0))),SUM(_xlfn.XLOOKUP($Q80,'Zone-Charges'!$A$1:$A$6,'Zone-Charges'!$C$1:$C$6,0,0),PRODUCT($Z80,_xlfn.XLOOKUP($Q80,'Zone-Charges'!$A$1:$A$6,'Zone-Charges'!$D$1:$D$6,0,0)),_xlfn.XLOOKUP($Q80,'Zone-Charges'!$A$1:$A$6,'Zone-Charges'!$E$1:$E$6,0,0),PRODUCT($Z80,_xlfn.XLOOKUP($Q80,'Zone-Charges'!$A$1:$A$6,'Zone-Charges'!$F$1:$F$6,0,0)),$X80))</f>
        <v>33</v>
      </c>
      <c r="AC80">
        <f>IF($Y80="Forward charges",SUM(_xlfn.XLOOKUP($S80,'Zone-Charges'!$A$1:$A$6,'Zone-Charges'!$C$1:$C$6,0,0),PRODUCT($AA80,_xlfn.XLOOKUP($S80,'Zone-Charges'!$A$1:$A$6,'Zone-Charges'!$D$1:$D$6,0,0))),SUM(_xlfn.XLOOKUP($S80,'Zone-Charges'!$A$1:$A$6,'Zone-Charges'!$C$1:$C$6,0,0),PRODUCT($AA80,_xlfn.XLOOKUP($S80,'Zone-Charges'!$A$1:$A$6,'Zone-Charges'!$D$1:$D$6,0,0)),_xlfn.XLOOKUP($S80,'Zone-Charges'!$A$1:$A$6,'Zone-Charges'!$E$1:$E$6,0,0),PRODUCT($AA80,_xlfn.XLOOKUP($S80,'Zone-Charges'!$A$1:$A$6,'Zone-Charges'!$F$1:$F$6,0,0)),$X80))</f>
        <v>45.4</v>
      </c>
      <c r="AD80" s="3">
        <f t="shared" si="12"/>
        <v>12.399999999999999</v>
      </c>
    </row>
    <row r="81" spans="1:30">
      <c r="A81">
        <v>2001821679</v>
      </c>
      <c r="B81" t="s">
        <v>124</v>
      </c>
      <c r="C81">
        <v>2001812854</v>
      </c>
      <c r="D81" s="2">
        <v>8904223818478</v>
      </c>
      <c r="E81">
        <v>1</v>
      </c>
      <c r="H81">
        <f t="shared" si="8"/>
        <v>350</v>
      </c>
      <c r="I81">
        <f t="shared" si="9"/>
        <v>0.35</v>
      </c>
      <c r="J81" s="3">
        <f t="shared" si="10"/>
        <v>0.16500000000000001</v>
      </c>
      <c r="K81" s="3">
        <v>0.16500000000000001</v>
      </c>
      <c r="L81" s="2">
        <v>307026</v>
      </c>
      <c r="M81" s="3" cm="1">
        <f t="array" ref="M81">_xlfn.IFS(R81&gt;K81,R81,(R81*2)&gt;K81,(R81*2),(R81*3)&gt;K81,(R81*3),(R81*4)&gt;K81,(R81*4),(R81*5)&gt;K81,(R81*5),(R81*6)&gt;K81,(R81*6))</f>
        <v>0.5</v>
      </c>
      <c r="N81" t="e">
        <f t="shared" si="7"/>
        <v>#N/A</v>
      </c>
      <c r="O81" s="3">
        <v>0.2</v>
      </c>
      <c r="P81" s="3" cm="1">
        <f t="array" ref="P81">_xlfn.IFS(T81&gt;O81,T81,(T81*2)&gt;O81,(T81*2),(T81*3)&gt;O81,(T81*3),(T81*4)&gt;O81,(T81*4),(T81*5)&gt;O81,(T81*5),(T81*6)&gt;O81,(T81*6))</f>
        <v>1.25</v>
      </c>
      <c r="Q81" t="s">
        <v>11</v>
      </c>
      <c r="R81" s="3">
        <f>_xlfn.XLOOKUP('Raw-Data'!Q81,'Zone-Charges'!$A$1:$A$6,'Zone-Charges'!$B$1:$B$6,0,0,)</f>
        <v>0.5</v>
      </c>
      <c r="S81" t="s">
        <v>14</v>
      </c>
      <c r="T81" s="3">
        <f>_xlfn.XLOOKUP(S81,'Zone-Charges'!$A$1:$A$6,'Zone-Charges'!$B$1:$B$6,0,0,)</f>
        <v>1.25</v>
      </c>
      <c r="U81" t="s">
        <v>10</v>
      </c>
      <c r="V81">
        <v>626</v>
      </c>
      <c r="W81" cm="1">
        <f t="array" ref="W81">_xlfn.IFS(U81="Prepaid",0,U81="COD",IF(V81*E81&lt;=300,15,(V81*E81)*5/100))</f>
        <v>31.3</v>
      </c>
      <c r="X81">
        <f t="shared" si="11"/>
        <v>23.5</v>
      </c>
      <c r="Y81" t="s">
        <v>173</v>
      </c>
      <c r="Z81">
        <f>('Raw-Data'!M81-'Raw-Data'!R81)/'Raw-Data'!R81</f>
        <v>0</v>
      </c>
      <c r="AA81">
        <f>('Raw-Data'!P81-'Raw-Data'!T81)/'Raw-Data'!T81</f>
        <v>0</v>
      </c>
      <c r="AB81">
        <f>IF($Y81="Forward charges",SUM(_xlfn.XLOOKUP($Q81,'Zone-Charges'!$A$1:$A$6,'Zone-Charges'!$C$1:$C$6,0,0),PRODUCT($Z81,_xlfn.XLOOKUP($Q81,'Zone-Charges'!$A$1:$A$6,'Zone-Charges'!$D$1:$D$6,0,0))),SUM(_xlfn.XLOOKUP($Q81,'Zone-Charges'!$A$1:$A$6,'Zone-Charges'!$C$1:$C$6,0,0),PRODUCT($Z81,_xlfn.XLOOKUP($Q81,'Zone-Charges'!$A$1:$A$6,'Zone-Charges'!$D$1:$D$6,0,0)),_xlfn.XLOOKUP($Q81,'Zone-Charges'!$A$1:$A$6,'Zone-Charges'!$E$1:$E$6,0,0),PRODUCT($Z81,_xlfn.XLOOKUP($Q81,'Zone-Charges'!$A$1:$A$6,'Zone-Charges'!$F$1:$F$6,0,0)),$X81))</f>
        <v>33</v>
      </c>
      <c r="AC81">
        <f>IF($Y81="Forward charges",SUM(_xlfn.XLOOKUP($S81,'Zone-Charges'!$A$1:$A$6,'Zone-Charges'!$C$1:$C$6,0,0),PRODUCT($AA81,_xlfn.XLOOKUP($S81,'Zone-Charges'!$A$1:$A$6,'Zone-Charges'!$D$1:$D$6,0,0))),SUM(_xlfn.XLOOKUP($S81,'Zone-Charges'!$A$1:$A$6,'Zone-Charges'!$C$1:$C$6,0,0),PRODUCT($AA81,_xlfn.XLOOKUP($S81,'Zone-Charges'!$A$1:$A$6,'Zone-Charges'!$D$1:$D$6,0,0)),_xlfn.XLOOKUP($S81,'Zone-Charges'!$A$1:$A$6,'Zone-Charges'!$E$1:$E$6,0,0),PRODUCT($AA81,_xlfn.XLOOKUP($S81,'Zone-Charges'!$A$1:$A$6,'Zone-Charges'!$F$1:$F$6,0,0)),$X81))</f>
        <v>45.4</v>
      </c>
      <c r="AD81" s="3">
        <f t="shared" si="12"/>
        <v>12.399999999999999</v>
      </c>
    </row>
    <row r="82" spans="1:30">
      <c r="A82">
        <v>2001821742</v>
      </c>
      <c r="B82" t="s">
        <v>125</v>
      </c>
      <c r="C82">
        <v>2001812854</v>
      </c>
      <c r="D82" s="2">
        <v>8904223819130</v>
      </c>
      <c r="E82">
        <v>1</v>
      </c>
      <c r="H82">
        <f t="shared" si="8"/>
        <v>350</v>
      </c>
      <c r="I82">
        <f t="shared" si="9"/>
        <v>0.35</v>
      </c>
      <c r="J82" s="3">
        <f t="shared" si="10"/>
        <v>0.24</v>
      </c>
      <c r="K82" s="3">
        <v>0.24</v>
      </c>
      <c r="L82" s="2">
        <v>327025</v>
      </c>
      <c r="M82" s="3" cm="1">
        <f t="array" ref="M82">_xlfn.IFS(R82&gt;K82,R82,(R82*2)&gt;K82,(R82*2),(R82*3)&gt;K82,(R82*3),(R82*4)&gt;K82,(R82*4),(R82*5)&gt;K82,(R82*5),(R82*6)&gt;K82,(R82*6))</f>
        <v>0.5</v>
      </c>
      <c r="N82" t="e">
        <f t="shared" si="7"/>
        <v>#N/A</v>
      </c>
      <c r="O82" s="3">
        <v>0.15</v>
      </c>
      <c r="P82" s="3" cm="1">
        <f t="array" ref="P82">_xlfn.IFS(T82&gt;O82,T82,(T82*2)&gt;O82,(T82*2),(T82*3)&gt;O82,(T82*3),(T82*4)&gt;O82,(T82*4),(T82*5)&gt;O82,(T82*5),(T82*6)&gt;O82,(T82*6))</f>
        <v>1.25</v>
      </c>
      <c r="Q82" t="s">
        <v>11</v>
      </c>
      <c r="R82" s="3">
        <f>_xlfn.XLOOKUP('Raw-Data'!Q82,'Zone-Charges'!$A$1:$A$6,'Zone-Charges'!$B$1:$B$6,0,0,)</f>
        <v>0.5</v>
      </c>
      <c r="S82" t="s">
        <v>14</v>
      </c>
      <c r="T82" s="3">
        <f>_xlfn.XLOOKUP(S82,'Zone-Charges'!$A$1:$A$6,'Zone-Charges'!$B$1:$B$6,0,0,)</f>
        <v>1.25</v>
      </c>
      <c r="U82" t="s">
        <v>10</v>
      </c>
      <c r="V82">
        <v>251</v>
      </c>
      <c r="W82" cm="1">
        <f t="array" ref="W82">_xlfn.IFS(U82="Prepaid",0,U82="COD",IF(V82*E82&lt;=300,15,(V82*E82)*5/100))</f>
        <v>15</v>
      </c>
      <c r="X82">
        <f t="shared" si="11"/>
        <v>0</v>
      </c>
      <c r="Y82" t="s">
        <v>173</v>
      </c>
      <c r="Z82">
        <f>('Raw-Data'!M82-'Raw-Data'!R82)/'Raw-Data'!R82</f>
        <v>0</v>
      </c>
      <c r="AA82">
        <f>('Raw-Data'!P82-'Raw-Data'!T82)/'Raw-Data'!T82</f>
        <v>0</v>
      </c>
      <c r="AB82">
        <f>IF($Y82="Forward charges",SUM(_xlfn.XLOOKUP($Q82,'Zone-Charges'!$A$1:$A$6,'Zone-Charges'!$C$1:$C$6,0,0),PRODUCT($Z82,_xlfn.XLOOKUP($Q82,'Zone-Charges'!$A$1:$A$6,'Zone-Charges'!$D$1:$D$6,0,0))),SUM(_xlfn.XLOOKUP($Q82,'Zone-Charges'!$A$1:$A$6,'Zone-Charges'!$C$1:$C$6,0,0),PRODUCT($Z82,_xlfn.XLOOKUP($Q82,'Zone-Charges'!$A$1:$A$6,'Zone-Charges'!$D$1:$D$6,0,0)),_xlfn.XLOOKUP($Q82,'Zone-Charges'!$A$1:$A$6,'Zone-Charges'!$E$1:$E$6,0,0),PRODUCT($Z82,_xlfn.XLOOKUP($Q82,'Zone-Charges'!$A$1:$A$6,'Zone-Charges'!$F$1:$F$6,0,0)),$X82))</f>
        <v>33</v>
      </c>
      <c r="AC82">
        <f>IF($Y82="Forward charges",SUM(_xlfn.XLOOKUP($S82,'Zone-Charges'!$A$1:$A$6,'Zone-Charges'!$C$1:$C$6,0,0),PRODUCT($AA82,_xlfn.XLOOKUP($S82,'Zone-Charges'!$A$1:$A$6,'Zone-Charges'!$D$1:$D$6,0,0))),SUM(_xlfn.XLOOKUP($S82,'Zone-Charges'!$A$1:$A$6,'Zone-Charges'!$C$1:$C$6,0,0),PRODUCT($AA82,_xlfn.XLOOKUP($S82,'Zone-Charges'!$A$1:$A$6,'Zone-Charges'!$D$1:$D$6,0,0)),_xlfn.XLOOKUP($S82,'Zone-Charges'!$A$1:$A$6,'Zone-Charges'!$E$1:$E$6,0,0),PRODUCT($AA82,_xlfn.XLOOKUP($S82,'Zone-Charges'!$A$1:$A$6,'Zone-Charges'!$F$1:$F$6,0,0)),$X82))</f>
        <v>45.4</v>
      </c>
      <c r="AD82" s="3">
        <f t="shared" si="12"/>
        <v>12.399999999999999</v>
      </c>
    </row>
    <row r="83" spans="1:30">
      <c r="A83">
        <v>2001821750</v>
      </c>
      <c r="B83" t="s">
        <v>126</v>
      </c>
      <c r="C83">
        <v>2001812854</v>
      </c>
      <c r="D83" s="2">
        <v>8904223819277</v>
      </c>
      <c r="E83">
        <v>1</v>
      </c>
      <c r="H83">
        <f t="shared" si="8"/>
        <v>350</v>
      </c>
      <c r="I83">
        <f t="shared" si="9"/>
        <v>0.35</v>
      </c>
      <c r="J83" s="3">
        <f t="shared" si="10"/>
        <v>0.755</v>
      </c>
      <c r="K83" s="3">
        <v>0.755</v>
      </c>
      <c r="L83" s="2">
        <v>313333</v>
      </c>
      <c r="M83" s="3" cm="1">
        <f t="array" ref="M83">_xlfn.IFS(R83&gt;K83,R83,(R83*2)&gt;K83,(R83*2),(R83*3)&gt;K83,(R83*3),(R83*4)&gt;K83,(R83*4),(R83*5)&gt;K83,(R83*5),(R83*6)&gt;K83,(R83*6))</f>
        <v>1</v>
      </c>
      <c r="N83" t="e">
        <f t="shared" si="7"/>
        <v>#N/A</v>
      </c>
      <c r="O83" s="3">
        <v>0.8</v>
      </c>
      <c r="P83" s="3" cm="1">
        <f t="array" ref="P83">_xlfn.IFS(T83&gt;O83,T83,(T83*2)&gt;O83,(T83*2),(T83*3)&gt;O83,(T83*3),(T83*4)&gt;O83,(T83*4),(T83*5)&gt;O83,(T83*5),(T83*6)&gt;O83,(T83*6))</f>
        <v>1.25</v>
      </c>
      <c r="Q83" t="s">
        <v>11</v>
      </c>
      <c r="R83" s="3">
        <f>_xlfn.XLOOKUP('Raw-Data'!Q83,'Zone-Charges'!$A$1:$A$6,'Zone-Charges'!$B$1:$B$6,0,0,)</f>
        <v>0.5</v>
      </c>
      <c r="S83" t="s">
        <v>14</v>
      </c>
      <c r="T83" s="3">
        <f>_xlfn.XLOOKUP(S83,'Zone-Charges'!$A$1:$A$6,'Zone-Charges'!$B$1:$B$6,0,0,)</f>
        <v>1.25</v>
      </c>
      <c r="U83" t="s">
        <v>10</v>
      </c>
      <c r="V83">
        <v>233</v>
      </c>
      <c r="W83" cm="1">
        <f t="array" ref="W83">_xlfn.IFS(U83="Prepaid",0,U83="COD",IF(V83*E83&lt;=300,15,(V83*E83)*5/100))</f>
        <v>15</v>
      </c>
      <c r="X83">
        <f t="shared" si="11"/>
        <v>0</v>
      </c>
      <c r="Y83" t="s">
        <v>173</v>
      </c>
      <c r="Z83">
        <f>('Raw-Data'!M83-'Raw-Data'!R83)/'Raw-Data'!R83</f>
        <v>1</v>
      </c>
      <c r="AA83">
        <f>('Raw-Data'!P83-'Raw-Data'!T83)/'Raw-Data'!T83</f>
        <v>0</v>
      </c>
      <c r="AB83">
        <f>IF($Y83="Forward charges",SUM(_xlfn.XLOOKUP($Q83,'Zone-Charges'!$A$1:$A$6,'Zone-Charges'!$C$1:$C$6,0,0),PRODUCT($Z83,_xlfn.XLOOKUP($Q83,'Zone-Charges'!$A$1:$A$6,'Zone-Charges'!$D$1:$D$6,0,0))),SUM(_xlfn.XLOOKUP($Q83,'Zone-Charges'!$A$1:$A$6,'Zone-Charges'!$C$1:$C$6,0,0),PRODUCT($Z83,_xlfn.XLOOKUP($Q83,'Zone-Charges'!$A$1:$A$6,'Zone-Charges'!$D$1:$D$6,0,0)),_xlfn.XLOOKUP($Q83,'Zone-Charges'!$A$1:$A$6,'Zone-Charges'!$E$1:$E$6,0,0),PRODUCT($Z83,_xlfn.XLOOKUP($Q83,'Zone-Charges'!$A$1:$A$6,'Zone-Charges'!$F$1:$F$6,0,0)),$X83))</f>
        <v>61.3</v>
      </c>
      <c r="AC83">
        <f>IF($Y83="Forward charges",SUM(_xlfn.XLOOKUP($S83,'Zone-Charges'!$A$1:$A$6,'Zone-Charges'!$C$1:$C$6,0,0),PRODUCT($AA83,_xlfn.XLOOKUP($S83,'Zone-Charges'!$A$1:$A$6,'Zone-Charges'!$D$1:$D$6,0,0))),SUM(_xlfn.XLOOKUP($S83,'Zone-Charges'!$A$1:$A$6,'Zone-Charges'!$C$1:$C$6,0,0),PRODUCT($AA83,_xlfn.XLOOKUP($S83,'Zone-Charges'!$A$1:$A$6,'Zone-Charges'!$D$1:$D$6,0,0)),_xlfn.XLOOKUP($S83,'Zone-Charges'!$A$1:$A$6,'Zone-Charges'!$E$1:$E$6,0,0),PRODUCT($AA83,_xlfn.XLOOKUP($S83,'Zone-Charges'!$A$1:$A$6,'Zone-Charges'!$F$1:$F$6,0,0)),$X83))</f>
        <v>45.4</v>
      </c>
      <c r="AD83" s="3">
        <f t="shared" si="12"/>
        <v>-15.899999999999999</v>
      </c>
    </row>
    <row r="84" spans="1:30">
      <c r="A84">
        <v>2001821766</v>
      </c>
      <c r="B84" t="s">
        <v>127</v>
      </c>
      <c r="C84">
        <v>2001812854</v>
      </c>
      <c r="D84" s="2">
        <v>8904223819284</v>
      </c>
      <c r="E84">
        <v>1</v>
      </c>
      <c r="H84">
        <f t="shared" si="8"/>
        <v>350</v>
      </c>
      <c r="I84">
        <f t="shared" si="9"/>
        <v>0.35</v>
      </c>
      <c r="J84" s="3">
        <f t="shared" si="10"/>
        <v>0.24</v>
      </c>
      <c r="K84" s="3">
        <v>0.24</v>
      </c>
      <c r="L84" s="2">
        <v>313001</v>
      </c>
      <c r="M84" s="3" cm="1">
        <f t="array" ref="M84">_xlfn.IFS(R84&gt;K84,R84,(R84*2)&gt;K84,(R84*2),(R84*3)&gt;K84,(R84*3),(R84*4)&gt;K84,(R84*4),(R84*5)&gt;K84,(R84*5),(R84*6)&gt;K84,(R84*6))</f>
        <v>0.5</v>
      </c>
      <c r="N84" t="e">
        <f t="shared" si="7"/>
        <v>#N/A</v>
      </c>
      <c r="O84" s="3">
        <v>0.2</v>
      </c>
      <c r="P84" s="3" cm="1">
        <f t="array" ref="P84">_xlfn.IFS(T84&gt;O84,T84,(T84*2)&gt;O84,(T84*2),(T84*3)&gt;O84,(T84*3),(T84*4)&gt;O84,(T84*4),(T84*5)&gt;O84,(T84*5),(T84*6)&gt;O84,(T84*6))</f>
        <v>1.25</v>
      </c>
      <c r="Q84" t="s">
        <v>11</v>
      </c>
      <c r="R84" s="3">
        <f>_xlfn.XLOOKUP('Raw-Data'!Q84,'Zone-Charges'!$A$1:$A$6,'Zone-Charges'!$B$1:$B$6,0,0,)</f>
        <v>0.5</v>
      </c>
      <c r="S84" t="s">
        <v>14</v>
      </c>
      <c r="T84" s="3">
        <f>_xlfn.XLOOKUP(S84,'Zone-Charges'!$A$1:$A$6,'Zone-Charges'!$B$1:$B$6,0,0,)</f>
        <v>1.25</v>
      </c>
      <c r="U84" t="s">
        <v>10</v>
      </c>
      <c r="V84">
        <v>865</v>
      </c>
      <c r="W84" cm="1">
        <f t="array" ref="W84">_xlfn.IFS(U84="Prepaid",0,U84="COD",IF(V84*E84&lt;=300,15,(V84*E84)*5/100))</f>
        <v>43.25</v>
      </c>
      <c r="X84">
        <f t="shared" si="11"/>
        <v>47.3</v>
      </c>
      <c r="Y84" t="s">
        <v>173</v>
      </c>
      <c r="Z84">
        <f>('Raw-Data'!M84-'Raw-Data'!R84)/'Raw-Data'!R84</f>
        <v>0</v>
      </c>
      <c r="AA84">
        <f>('Raw-Data'!P84-'Raw-Data'!T84)/'Raw-Data'!T84</f>
        <v>0</v>
      </c>
      <c r="AB84">
        <f>IF($Y84="Forward charges",SUM(_xlfn.XLOOKUP($Q84,'Zone-Charges'!$A$1:$A$6,'Zone-Charges'!$C$1:$C$6,0,0),PRODUCT($Z84,_xlfn.XLOOKUP($Q84,'Zone-Charges'!$A$1:$A$6,'Zone-Charges'!$D$1:$D$6,0,0))),SUM(_xlfn.XLOOKUP($Q84,'Zone-Charges'!$A$1:$A$6,'Zone-Charges'!$C$1:$C$6,0,0),PRODUCT($Z84,_xlfn.XLOOKUP($Q84,'Zone-Charges'!$A$1:$A$6,'Zone-Charges'!$D$1:$D$6,0,0)),_xlfn.XLOOKUP($Q84,'Zone-Charges'!$A$1:$A$6,'Zone-Charges'!$E$1:$E$6,0,0),PRODUCT($Z84,_xlfn.XLOOKUP($Q84,'Zone-Charges'!$A$1:$A$6,'Zone-Charges'!$F$1:$F$6,0,0)),$X84))</f>
        <v>33</v>
      </c>
      <c r="AC84">
        <f>IF($Y84="Forward charges",SUM(_xlfn.XLOOKUP($S84,'Zone-Charges'!$A$1:$A$6,'Zone-Charges'!$C$1:$C$6,0,0),PRODUCT($AA84,_xlfn.XLOOKUP($S84,'Zone-Charges'!$A$1:$A$6,'Zone-Charges'!$D$1:$D$6,0,0))),SUM(_xlfn.XLOOKUP($S84,'Zone-Charges'!$A$1:$A$6,'Zone-Charges'!$C$1:$C$6,0,0),PRODUCT($AA84,_xlfn.XLOOKUP($S84,'Zone-Charges'!$A$1:$A$6,'Zone-Charges'!$D$1:$D$6,0,0)),_xlfn.XLOOKUP($S84,'Zone-Charges'!$A$1:$A$6,'Zone-Charges'!$E$1:$E$6,0,0),PRODUCT($AA84,_xlfn.XLOOKUP($S84,'Zone-Charges'!$A$1:$A$6,'Zone-Charges'!$F$1:$F$6,0,0)),$X84))</f>
        <v>45.4</v>
      </c>
      <c r="AD84" s="3">
        <f t="shared" si="12"/>
        <v>12.399999999999999</v>
      </c>
    </row>
    <row r="85" spans="1:30">
      <c r="A85">
        <v>2001821995</v>
      </c>
      <c r="B85" t="s">
        <v>128</v>
      </c>
      <c r="C85">
        <v>2001812854</v>
      </c>
      <c r="D85" s="2" t="s">
        <v>179</v>
      </c>
      <c r="E85">
        <v>1</v>
      </c>
      <c r="H85">
        <f t="shared" si="8"/>
        <v>500</v>
      </c>
      <c r="I85">
        <f t="shared" si="9"/>
        <v>0.5</v>
      </c>
      <c r="J85" s="3">
        <f t="shared" si="10"/>
        <v>0.47699999999999998</v>
      </c>
      <c r="K85" s="3">
        <v>0.47699999999999998</v>
      </c>
      <c r="L85" s="2">
        <v>342008</v>
      </c>
      <c r="M85" s="3" cm="1">
        <f t="array" ref="M85">_xlfn.IFS(R85&gt;K85,R85,(R85*2)&gt;K85,(R85*2),(R85*3)&gt;K85,(R85*3),(R85*4)&gt;K85,(R85*4),(R85*5)&gt;K85,(R85*5),(R85*6)&gt;K85,(R85*6))</f>
        <v>0.5</v>
      </c>
      <c r="N85" t="e">
        <f t="shared" si="7"/>
        <v>#N/A</v>
      </c>
      <c r="O85" s="3">
        <v>0.5</v>
      </c>
      <c r="P85" s="3" cm="1">
        <f t="array" ref="P85">_xlfn.IFS(T85&gt;O85,T85,(T85*2)&gt;O85,(T85*2),(T85*3)&gt;O85,(T85*3),(T85*4)&gt;O85,(T85*4),(T85*5)&gt;O85,(T85*5),(T85*6)&gt;O85,(T85*6))</f>
        <v>1.25</v>
      </c>
      <c r="Q85" t="s">
        <v>11</v>
      </c>
      <c r="R85" s="3">
        <f>_xlfn.XLOOKUP('Raw-Data'!Q85,'Zone-Charges'!$A$1:$A$6,'Zone-Charges'!$B$1:$B$6,0,0,)</f>
        <v>0.5</v>
      </c>
      <c r="S85" t="s">
        <v>14</v>
      </c>
      <c r="T85" s="3">
        <f>_xlfn.XLOOKUP(S85,'Zone-Charges'!$A$1:$A$6,'Zone-Charges'!$B$1:$B$6,0,0,)</f>
        <v>1.25</v>
      </c>
      <c r="U85" t="s">
        <v>10</v>
      </c>
      <c r="V85">
        <v>701</v>
      </c>
      <c r="W85" cm="1">
        <f t="array" ref="W85">_xlfn.IFS(U85="Prepaid",0,U85="COD",IF(V85*E85&lt;=300,15,(V85*E85)*5/100))</f>
        <v>35.049999999999997</v>
      </c>
      <c r="X85">
        <f t="shared" si="11"/>
        <v>0</v>
      </c>
      <c r="Y85" t="s">
        <v>173</v>
      </c>
      <c r="Z85">
        <f>('Raw-Data'!M85-'Raw-Data'!R85)/'Raw-Data'!R85</f>
        <v>0</v>
      </c>
      <c r="AA85">
        <f>('Raw-Data'!P85-'Raw-Data'!T85)/'Raw-Data'!T85</f>
        <v>0</v>
      </c>
      <c r="AB85">
        <f>IF($Y85="Forward charges",SUM(_xlfn.XLOOKUP($Q85,'Zone-Charges'!$A$1:$A$6,'Zone-Charges'!$C$1:$C$6,0,0),PRODUCT($Z85,_xlfn.XLOOKUP($Q85,'Zone-Charges'!$A$1:$A$6,'Zone-Charges'!$D$1:$D$6,0,0))),SUM(_xlfn.XLOOKUP($Q85,'Zone-Charges'!$A$1:$A$6,'Zone-Charges'!$C$1:$C$6,0,0),PRODUCT($Z85,_xlfn.XLOOKUP($Q85,'Zone-Charges'!$A$1:$A$6,'Zone-Charges'!$D$1:$D$6,0,0)),_xlfn.XLOOKUP($Q85,'Zone-Charges'!$A$1:$A$6,'Zone-Charges'!$E$1:$E$6,0,0),PRODUCT($Z85,_xlfn.XLOOKUP($Q85,'Zone-Charges'!$A$1:$A$6,'Zone-Charges'!$F$1:$F$6,0,0)),$X85))</f>
        <v>33</v>
      </c>
      <c r="AC85">
        <f>IF($Y85="Forward charges",SUM(_xlfn.XLOOKUP($S85,'Zone-Charges'!$A$1:$A$6,'Zone-Charges'!$C$1:$C$6,0,0),PRODUCT($AA85,_xlfn.XLOOKUP($S85,'Zone-Charges'!$A$1:$A$6,'Zone-Charges'!$D$1:$D$6,0,0))),SUM(_xlfn.XLOOKUP($S85,'Zone-Charges'!$A$1:$A$6,'Zone-Charges'!$C$1:$C$6,0,0),PRODUCT($AA85,_xlfn.XLOOKUP($S85,'Zone-Charges'!$A$1:$A$6,'Zone-Charges'!$D$1:$D$6,0,0)),_xlfn.XLOOKUP($S85,'Zone-Charges'!$A$1:$A$6,'Zone-Charges'!$E$1:$E$6,0,0),PRODUCT($AA85,_xlfn.XLOOKUP($S85,'Zone-Charges'!$A$1:$A$6,'Zone-Charges'!$F$1:$F$6,0,0)),$X85))</f>
        <v>45.4</v>
      </c>
      <c r="AD85" s="3">
        <f t="shared" si="12"/>
        <v>12.399999999999999</v>
      </c>
    </row>
    <row r="86" spans="1:30">
      <c r="A86">
        <v>2001821502</v>
      </c>
      <c r="B86" t="s">
        <v>129</v>
      </c>
      <c r="C86">
        <v>2001812854</v>
      </c>
      <c r="D86" s="2">
        <v>8904223819291</v>
      </c>
      <c r="E86">
        <v>2</v>
      </c>
      <c r="H86">
        <f t="shared" si="8"/>
        <v>112</v>
      </c>
      <c r="I86">
        <f t="shared" si="9"/>
        <v>0.224</v>
      </c>
      <c r="J86" s="3">
        <f t="shared" si="10"/>
        <v>0.55800000000000005</v>
      </c>
      <c r="K86" s="3">
        <v>0.55800000000000005</v>
      </c>
      <c r="L86" s="2">
        <v>314401</v>
      </c>
      <c r="M86" s="3" cm="1">
        <f t="array" ref="M86">_xlfn.IFS(R86&gt;K86,R86,(R86*2)&gt;K86,(R86*2),(R86*3)&gt;K86,(R86*3),(R86*4)&gt;K86,(R86*4),(R86*5)&gt;K86,(R86*5),(R86*6)&gt;K86,(R86*6))</f>
        <v>1</v>
      </c>
      <c r="N86" t="e">
        <f t="shared" si="7"/>
        <v>#N/A</v>
      </c>
      <c r="O86" s="3">
        <v>0.6</v>
      </c>
      <c r="P86" s="3" cm="1">
        <f t="array" ref="P86">_xlfn.IFS(T86&gt;O86,T86,(T86*2)&gt;O86,(T86*2),(T86*3)&gt;O86,(T86*3),(T86*4)&gt;O86,(T86*4),(T86*5)&gt;O86,(T86*5),(T86*6)&gt;O86,(T86*6))</f>
        <v>1.25</v>
      </c>
      <c r="Q86" t="s">
        <v>11</v>
      </c>
      <c r="R86" s="3">
        <f>_xlfn.XLOOKUP('Raw-Data'!Q86,'Zone-Charges'!$A$1:$A$6,'Zone-Charges'!$B$1:$B$6,0,0,)</f>
        <v>0.5</v>
      </c>
      <c r="S86" t="s">
        <v>14</v>
      </c>
      <c r="T86" s="3">
        <f>_xlfn.XLOOKUP(S86,'Zone-Charges'!$A$1:$A$6,'Zone-Charges'!$B$1:$B$6,0,0,)</f>
        <v>1.25</v>
      </c>
      <c r="U86" t="s">
        <v>10</v>
      </c>
      <c r="V86">
        <v>1954</v>
      </c>
      <c r="W86" cm="1">
        <f t="array" ref="W86">_xlfn.IFS(U86="Prepaid",0,U86="COD",IF(V86*E86&lt;=300,15,(V86*E86)*5/100))</f>
        <v>195.4</v>
      </c>
      <c r="X86">
        <f t="shared" si="11"/>
        <v>0</v>
      </c>
      <c r="Y86" t="s">
        <v>173</v>
      </c>
      <c r="Z86">
        <f>('Raw-Data'!M86-'Raw-Data'!R86)/'Raw-Data'!R86</f>
        <v>1</v>
      </c>
      <c r="AA86">
        <f>('Raw-Data'!P86-'Raw-Data'!T86)/'Raw-Data'!T86</f>
        <v>0</v>
      </c>
      <c r="AB86">
        <f>IF($Y86="Forward charges",SUM(_xlfn.XLOOKUP($Q86,'Zone-Charges'!$A$1:$A$6,'Zone-Charges'!$C$1:$C$6,0,0),PRODUCT($Z86,_xlfn.XLOOKUP($Q86,'Zone-Charges'!$A$1:$A$6,'Zone-Charges'!$D$1:$D$6,0,0))),SUM(_xlfn.XLOOKUP($Q86,'Zone-Charges'!$A$1:$A$6,'Zone-Charges'!$C$1:$C$6,0,0),PRODUCT($Z86,_xlfn.XLOOKUP($Q86,'Zone-Charges'!$A$1:$A$6,'Zone-Charges'!$D$1:$D$6,0,0)),_xlfn.XLOOKUP($Q86,'Zone-Charges'!$A$1:$A$6,'Zone-Charges'!$E$1:$E$6,0,0),PRODUCT($Z86,_xlfn.XLOOKUP($Q86,'Zone-Charges'!$A$1:$A$6,'Zone-Charges'!$F$1:$F$6,0,0)),$X86))</f>
        <v>61.3</v>
      </c>
      <c r="AC86">
        <f>IF($Y86="Forward charges",SUM(_xlfn.XLOOKUP($S86,'Zone-Charges'!$A$1:$A$6,'Zone-Charges'!$C$1:$C$6,0,0),PRODUCT($AA86,_xlfn.XLOOKUP($S86,'Zone-Charges'!$A$1:$A$6,'Zone-Charges'!$D$1:$D$6,0,0))),SUM(_xlfn.XLOOKUP($S86,'Zone-Charges'!$A$1:$A$6,'Zone-Charges'!$C$1:$C$6,0,0),PRODUCT($AA86,_xlfn.XLOOKUP($S86,'Zone-Charges'!$A$1:$A$6,'Zone-Charges'!$D$1:$D$6,0,0)),_xlfn.XLOOKUP($S86,'Zone-Charges'!$A$1:$A$6,'Zone-Charges'!$E$1:$E$6,0,0),PRODUCT($AA86,_xlfn.XLOOKUP($S86,'Zone-Charges'!$A$1:$A$6,'Zone-Charges'!$F$1:$F$6,0,0)),$X86))</f>
        <v>45.4</v>
      </c>
      <c r="AD86" s="3">
        <f t="shared" si="12"/>
        <v>-15.899999999999999</v>
      </c>
    </row>
    <row r="87" spans="1:30">
      <c r="A87">
        <v>2001822466</v>
      </c>
      <c r="B87" t="s">
        <v>130</v>
      </c>
      <c r="C87">
        <v>2001812854</v>
      </c>
      <c r="D87" s="2">
        <v>8904223819031</v>
      </c>
      <c r="E87">
        <v>2</v>
      </c>
      <c r="H87">
        <f t="shared" si="8"/>
        <v>112</v>
      </c>
      <c r="I87">
        <f t="shared" si="9"/>
        <v>0.224</v>
      </c>
      <c r="J87" s="3">
        <f t="shared" si="10"/>
        <v>1.3759999999999999</v>
      </c>
      <c r="K87" s="3">
        <v>1.3759999999999999</v>
      </c>
      <c r="L87" s="2">
        <v>342301</v>
      </c>
      <c r="M87" s="3" cm="1">
        <f t="array" ref="M87">_xlfn.IFS(R87&gt;K87,R87,(R87*2)&gt;K87,(R87*2),(R87*3)&gt;K87,(R87*3),(R87*4)&gt;K87,(R87*4),(R87*5)&gt;K87,(R87*5),(R87*6)&gt;K87,(R87*6))</f>
        <v>1.5</v>
      </c>
      <c r="N87" t="e">
        <f t="shared" si="7"/>
        <v>#N/A</v>
      </c>
      <c r="O87" s="3">
        <v>1.1000000000000001</v>
      </c>
      <c r="P87" s="3" cm="1">
        <f t="array" ref="P87">_xlfn.IFS(T87&gt;O87,T87,(T87*2)&gt;O87,(T87*2),(T87*3)&gt;O87,(T87*3),(T87*4)&gt;O87,(T87*4),(T87*5)&gt;O87,(T87*5),(T87*6)&gt;O87,(T87*6))</f>
        <v>1.25</v>
      </c>
      <c r="Q87" t="s">
        <v>11</v>
      </c>
      <c r="R87" s="3">
        <f>_xlfn.XLOOKUP('Raw-Data'!Q87,'Zone-Charges'!$A$1:$A$6,'Zone-Charges'!$B$1:$B$6,0,0,)</f>
        <v>0.5</v>
      </c>
      <c r="S87" t="s">
        <v>14</v>
      </c>
      <c r="T87" s="3">
        <f>_xlfn.XLOOKUP(S87,'Zone-Charges'!$A$1:$A$6,'Zone-Charges'!$B$1:$B$6,0,0,)</f>
        <v>1.25</v>
      </c>
      <c r="U87" t="s">
        <v>10</v>
      </c>
      <c r="V87">
        <v>1031</v>
      </c>
      <c r="W87" cm="1">
        <f t="array" ref="W87">_xlfn.IFS(U87="Prepaid",0,U87="COD",IF(V87*E87&lt;=300,15,(V87*E87)*5/100))</f>
        <v>103.1</v>
      </c>
      <c r="X87">
        <f t="shared" si="11"/>
        <v>3246.1</v>
      </c>
      <c r="Y87" t="s">
        <v>173</v>
      </c>
      <c r="Z87">
        <f>('Raw-Data'!M87-'Raw-Data'!R87)/'Raw-Data'!R87</f>
        <v>2</v>
      </c>
      <c r="AA87">
        <f>('Raw-Data'!P87-'Raw-Data'!T87)/'Raw-Data'!T87</f>
        <v>0</v>
      </c>
      <c r="AB87">
        <f>IF($Y87="Forward charges",SUM(_xlfn.XLOOKUP($Q87,'Zone-Charges'!$A$1:$A$6,'Zone-Charges'!$C$1:$C$6,0,0),PRODUCT($Z87,_xlfn.XLOOKUP($Q87,'Zone-Charges'!$A$1:$A$6,'Zone-Charges'!$D$1:$D$6,0,0))),SUM(_xlfn.XLOOKUP($Q87,'Zone-Charges'!$A$1:$A$6,'Zone-Charges'!$C$1:$C$6,0,0),PRODUCT($Z87,_xlfn.XLOOKUP($Q87,'Zone-Charges'!$A$1:$A$6,'Zone-Charges'!$D$1:$D$6,0,0)),_xlfn.XLOOKUP($Q87,'Zone-Charges'!$A$1:$A$6,'Zone-Charges'!$E$1:$E$6,0,0),PRODUCT($Z87,_xlfn.XLOOKUP($Q87,'Zone-Charges'!$A$1:$A$6,'Zone-Charges'!$F$1:$F$6,0,0)),$X87))</f>
        <v>89.6</v>
      </c>
      <c r="AC87">
        <f>IF($Y87="Forward charges",SUM(_xlfn.XLOOKUP($S87,'Zone-Charges'!$A$1:$A$6,'Zone-Charges'!$C$1:$C$6,0,0),PRODUCT($AA87,_xlfn.XLOOKUP($S87,'Zone-Charges'!$A$1:$A$6,'Zone-Charges'!$D$1:$D$6,0,0))),SUM(_xlfn.XLOOKUP($S87,'Zone-Charges'!$A$1:$A$6,'Zone-Charges'!$C$1:$C$6,0,0),PRODUCT($AA87,_xlfn.XLOOKUP($S87,'Zone-Charges'!$A$1:$A$6,'Zone-Charges'!$D$1:$D$6,0,0)),_xlfn.XLOOKUP($S87,'Zone-Charges'!$A$1:$A$6,'Zone-Charges'!$E$1:$E$6,0,0),PRODUCT($AA87,_xlfn.XLOOKUP($S87,'Zone-Charges'!$A$1:$A$6,'Zone-Charges'!$F$1:$F$6,0,0)),$X87))</f>
        <v>45.4</v>
      </c>
      <c r="AD87" s="3">
        <f t="shared" si="12"/>
        <v>-44.199999999999996</v>
      </c>
    </row>
    <row r="88" spans="1:30">
      <c r="A88">
        <v>2001820690</v>
      </c>
      <c r="B88" t="s">
        <v>131</v>
      </c>
      <c r="C88">
        <v>2001812854</v>
      </c>
      <c r="D88" s="2">
        <v>8904223819024</v>
      </c>
      <c r="E88">
        <v>2</v>
      </c>
      <c r="H88">
        <f t="shared" si="8"/>
        <v>112</v>
      </c>
      <c r="I88">
        <f t="shared" si="9"/>
        <v>0.224</v>
      </c>
      <c r="J88" s="3">
        <f t="shared" si="10"/>
        <v>6.5000000000000002E-2</v>
      </c>
      <c r="K88" s="3">
        <v>6.5000000000000002E-2</v>
      </c>
      <c r="L88" s="2">
        <v>313003</v>
      </c>
      <c r="M88" s="3" cm="1">
        <f t="array" ref="M88">_xlfn.IFS(R88&gt;K88,R88,(R88*2)&gt;K88,(R88*2),(R88*3)&gt;K88,(R88*3),(R88*4)&gt;K88,(R88*4),(R88*5)&gt;K88,(R88*5),(R88*6)&gt;K88,(R88*6))</f>
        <v>0.5</v>
      </c>
      <c r="N88" t="e">
        <f t="shared" si="7"/>
        <v>#N/A</v>
      </c>
      <c r="O88" s="3">
        <v>0.15</v>
      </c>
      <c r="P88" s="3" cm="1">
        <f t="array" ref="P88">_xlfn.IFS(T88&gt;O88,T88,(T88*2)&gt;O88,(T88*2),(T88*3)&gt;O88,(T88*3),(T88*4)&gt;O88,(T88*4),(T88*5)&gt;O88,(T88*5),(T88*6)&gt;O88,(T88*6))</f>
        <v>1.25</v>
      </c>
      <c r="Q88" t="s">
        <v>11</v>
      </c>
      <c r="R88" s="3">
        <f>_xlfn.XLOOKUP('Raw-Data'!Q88,'Zone-Charges'!$A$1:$A$6,'Zone-Charges'!$B$1:$B$6,0,0,)</f>
        <v>0.5</v>
      </c>
      <c r="S88" t="s">
        <v>14</v>
      </c>
      <c r="T88" s="3">
        <f>_xlfn.XLOOKUP(S88,'Zone-Charges'!$A$1:$A$6,'Zone-Charges'!$B$1:$B$6,0,0,)</f>
        <v>1.25</v>
      </c>
      <c r="U88" t="s">
        <v>10</v>
      </c>
      <c r="V88">
        <v>1818</v>
      </c>
      <c r="W88" cm="1">
        <f t="array" ref="W88">_xlfn.IFS(U88="Prepaid",0,U88="COD",IF(V88*E88&lt;=300,15,(V88*E88)*5/100))</f>
        <v>181.8</v>
      </c>
      <c r="X88">
        <f t="shared" si="11"/>
        <v>20.149999999999999</v>
      </c>
      <c r="Y88" t="s">
        <v>173</v>
      </c>
      <c r="Z88">
        <f>('Raw-Data'!M88-'Raw-Data'!R88)/'Raw-Data'!R88</f>
        <v>0</v>
      </c>
      <c r="AA88">
        <f>('Raw-Data'!P88-'Raw-Data'!T88)/'Raw-Data'!T88</f>
        <v>0</v>
      </c>
      <c r="AB88">
        <f>IF($Y88="Forward charges",SUM(_xlfn.XLOOKUP($Q88,'Zone-Charges'!$A$1:$A$6,'Zone-Charges'!$C$1:$C$6,0,0),PRODUCT($Z88,_xlfn.XLOOKUP($Q88,'Zone-Charges'!$A$1:$A$6,'Zone-Charges'!$D$1:$D$6,0,0))),SUM(_xlfn.XLOOKUP($Q88,'Zone-Charges'!$A$1:$A$6,'Zone-Charges'!$C$1:$C$6,0,0),PRODUCT($Z88,_xlfn.XLOOKUP($Q88,'Zone-Charges'!$A$1:$A$6,'Zone-Charges'!$D$1:$D$6,0,0)),_xlfn.XLOOKUP($Q88,'Zone-Charges'!$A$1:$A$6,'Zone-Charges'!$E$1:$E$6,0,0),PRODUCT($Z88,_xlfn.XLOOKUP($Q88,'Zone-Charges'!$A$1:$A$6,'Zone-Charges'!$F$1:$F$6,0,0)),$X88))</f>
        <v>33</v>
      </c>
      <c r="AC88">
        <f>IF($Y88="Forward charges",SUM(_xlfn.XLOOKUP($S88,'Zone-Charges'!$A$1:$A$6,'Zone-Charges'!$C$1:$C$6,0,0),PRODUCT($AA88,_xlfn.XLOOKUP($S88,'Zone-Charges'!$A$1:$A$6,'Zone-Charges'!$D$1:$D$6,0,0))),SUM(_xlfn.XLOOKUP($S88,'Zone-Charges'!$A$1:$A$6,'Zone-Charges'!$C$1:$C$6,0,0),PRODUCT($AA88,_xlfn.XLOOKUP($S88,'Zone-Charges'!$A$1:$A$6,'Zone-Charges'!$D$1:$D$6,0,0)),_xlfn.XLOOKUP($S88,'Zone-Charges'!$A$1:$A$6,'Zone-Charges'!$E$1:$E$6,0,0),PRODUCT($AA88,_xlfn.XLOOKUP($S88,'Zone-Charges'!$A$1:$A$6,'Zone-Charges'!$F$1:$F$6,0,0)),$X88))</f>
        <v>45.4</v>
      </c>
      <c r="AD88" s="3">
        <f t="shared" si="12"/>
        <v>12.399999999999999</v>
      </c>
    </row>
    <row r="89" spans="1:30">
      <c r="A89">
        <v>2001811604</v>
      </c>
      <c r="B89" t="s">
        <v>104</v>
      </c>
      <c r="C89">
        <v>2001812838</v>
      </c>
      <c r="D89" s="2">
        <v>8904223818980</v>
      </c>
      <c r="E89">
        <v>1</v>
      </c>
      <c r="H89">
        <f t="shared" si="8"/>
        <v>110</v>
      </c>
      <c r="I89">
        <f t="shared" si="9"/>
        <v>0.11</v>
      </c>
      <c r="J89" s="3">
        <f t="shared" si="10"/>
        <v>0.72099999999999997</v>
      </c>
      <c r="K89" s="3">
        <v>0.72099999999999997</v>
      </c>
      <c r="L89" s="2">
        <v>173212</v>
      </c>
      <c r="M89" s="3" cm="1">
        <f t="array" ref="M89">_xlfn.IFS(R89&gt;K89,R89,(R89*2)&gt;K89,(R89*2),(R89*3)&gt;K89,(R89*3),(R89*4)&gt;K89,(R89*4),(R89*5)&gt;K89,(R89*5),(R89*6)&gt;K89,(R89*6))</f>
        <v>1.5</v>
      </c>
      <c r="N89" t="e">
        <f t="shared" si="7"/>
        <v>#N/A</v>
      </c>
      <c r="O89" s="3">
        <v>0.8</v>
      </c>
      <c r="P89" s="3" cm="1">
        <f t="array" ref="P89">_xlfn.IFS(T89&gt;O89,T89,(T89*2)&gt;O89,(T89*2),(T89*3)&gt;O89,(T89*3),(T89*4)&gt;O89,(T89*4),(T89*5)&gt;O89,(T89*5),(T89*6)&gt;O89,(T89*6))</f>
        <v>1</v>
      </c>
      <c r="Q89" t="s">
        <v>17</v>
      </c>
      <c r="R89" s="3">
        <f>_xlfn.XLOOKUP('Raw-Data'!Q89,'Zone-Charges'!$A$1:$A$6,'Zone-Charges'!$B$1:$B$6,0,0,)</f>
        <v>1.5</v>
      </c>
      <c r="S89" t="s">
        <v>11</v>
      </c>
      <c r="T89" s="3">
        <f>_xlfn.XLOOKUP(S89,'Zone-Charges'!$A$1:$A$6,'Zone-Charges'!$B$1:$B$6,0,0,)</f>
        <v>0.5</v>
      </c>
      <c r="U89" t="s">
        <v>10</v>
      </c>
      <c r="V89">
        <v>582</v>
      </c>
      <c r="W89" cm="1">
        <f t="array" ref="W89">_xlfn.IFS(U89="Prepaid",0,U89="COD",IF(V89*E89&lt;=300,15,(V89*E89)*5/100))</f>
        <v>29.1</v>
      </c>
      <c r="X89">
        <f t="shared" si="11"/>
        <v>130.25</v>
      </c>
      <c r="Y89" t="s">
        <v>173</v>
      </c>
      <c r="Z89">
        <f>('Raw-Data'!M89-'Raw-Data'!R89)/'Raw-Data'!R89</f>
        <v>0</v>
      </c>
      <c r="AA89">
        <f>('Raw-Data'!P89-'Raw-Data'!T89)/'Raw-Data'!T89</f>
        <v>1</v>
      </c>
      <c r="AB89">
        <f>IF($Y89="Forward charges",SUM(_xlfn.XLOOKUP($Q89,'Zone-Charges'!$A$1:$A$6,'Zone-Charges'!$C$1:$C$6,0,0),PRODUCT($Z89,_xlfn.XLOOKUP($Q89,'Zone-Charges'!$A$1:$A$6,'Zone-Charges'!$D$1:$D$6,0,0))),SUM(_xlfn.XLOOKUP($Q89,'Zone-Charges'!$A$1:$A$6,'Zone-Charges'!$C$1:$C$6,0,0),PRODUCT($Z89,_xlfn.XLOOKUP($Q89,'Zone-Charges'!$A$1:$A$6,'Zone-Charges'!$D$1:$D$6,0,0)),_xlfn.XLOOKUP($Q89,'Zone-Charges'!$A$1:$A$6,'Zone-Charges'!$E$1:$E$6,0,0),PRODUCT($Z89,_xlfn.XLOOKUP($Q89,'Zone-Charges'!$A$1:$A$6,'Zone-Charges'!$F$1:$F$6,0,0)),$X89))</f>
        <v>56.6</v>
      </c>
      <c r="AC89">
        <f>IF($Y89="Forward charges",SUM(_xlfn.XLOOKUP($S89,'Zone-Charges'!$A$1:$A$6,'Zone-Charges'!$C$1:$C$6,0,0),PRODUCT($AA89,_xlfn.XLOOKUP($S89,'Zone-Charges'!$A$1:$A$6,'Zone-Charges'!$D$1:$D$6,0,0))),SUM(_xlfn.XLOOKUP($S89,'Zone-Charges'!$A$1:$A$6,'Zone-Charges'!$C$1:$C$6,0,0),PRODUCT($AA89,_xlfn.XLOOKUP($S89,'Zone-Charges'!$A$1:$A$6,'Zone-Charges'!$D$1:$D$6,0,0)),_xlfn.XLOOKUP($S89,'Zone-Charges'!$A$1:$A$6,'Zone-Charges'!$E$1:$E$6,0,0),PRODUCT($AA89,_xlfn.XLOOKUP($S89,'Zone-Charges'!$A$1:$A$6,'Zone-Charges'!$F$1:$F$6,0,0)),$X89))</f>
        <v>61.3</v>
      </c>
      <c r="AD89" s="3">
        <f t="shared" si="12"/>
        <v>4.6999999999999957</v>
      </c>
    </row>
    <row r="90" spans="1:30">
      <c r="A90">
        <v>2001819252</v>
      </c>
      <c r="B90" t="s">
        <v>119</v>
      </c>
      <c r="C90">
        <v>2001812838</v>
      </c>
      <c r="D90" s="2">
        <v>8904223819031</v>
      </c>
      <c r="E90">
        <v>4</v>
      </c>
      <c r="H90">
        <f t="shared" si="8"/>
        <v>112</v>
      </c>
      <c r="I90">
        <f t="shared" si="9"/>
        <v>0.44800000000000001</v>
      </c>
      <c r="J90" s="3">
        <f t="shared" si="10"/>
        <v>0.27</v>
      </c>
      <c r="K90" s="3">
        <v>0.27</v>
      </c>
      <c r="L90" s="2">
        <v>174101</v>
      </c>
      <c r="M90" s="3" cm="1">
        <f t="array" ref="M90">_xlfn.IFS(R90&gt;K90,R90,(R90*2)&gt;K90,(R90*2),(R90*3)&gt;K90,(R90*3),(R90*4)&gt;K90,(R90*4),(R90*5)&gt;K90,(R90*5),(R90*6)&gt;K90,(R90*6))</f>
        <v>1.5</v>
      </c>
      <c r="N90" t="e">
        <f t="shared" si="7"/>
        <v>#N/A</v>
      </c>
      <c r="O90" s="3">
        <v>0.3</v>
      </c>
      <c r="P90" s="3" cm="1">
        <f t="array" ref="P90">_xlfn.IFS(T90&gt;O90,T90,(T90*2)&gt;O90,(T90*2),(T90*3)&gt;O90,(T90*3),(T90*4)&gt;O90,(T90*4),(T90*5)&gt;O90,(T90*5),(T90*6)&gt;O90,(T90*6))</f>
        <v>0.5</v>
      </c>
      <c r="Q90" t="s">
        <v>17</v>
      </c>
      <c r="R90" s="3">
        <f>_xlfn.XLOOKUP('Raw-Data'!Q90,'Zone-Charges'!$A$1:$A$6,'Zone-Charges'!$B$1:$B$6,0,0,)</f>
        <v>1.5</v>
      </c>
      <c r="S90" t="s">
        <v>11</v>
      </c>
      <c r="T90" s="3">
        <f>_xlfn.XLOOKUP(S90,'Zone-Charges'!$A$1:$A$6,'Zone-Charges'!$B$1:$B$6,0,0,)</f>
        <v>0.5</v>
      </c>
      <c r="U90" t="s">
        <v>10</v>
      </c>
      <c r="V90">
        <v>2061</v>
      </c>
      <c r="W90" cm="1">
        <f t="array" ref="W90">_xlfn.IFS(U90="Prepaid",0,U90="COD",IF(V90*E90&lt;=300,15,(V90*E90)*5/100))</f>
        <v>412.2</v>
      </c>
      <c r="X90">
        <f t="shared" si="11"/>
        <v>0</v>
      </c>
      <c r="Y90" t="s">
        <v>173</v>
      </c>
      <c r="Z90">
        <f>('Raw-Data'!M90-'Raw-Data'!R90)/'Raw-Data'!R90</f>
        <v>0</v>
      </c>
      <c r="AA90">
        <f>('Raw-Data'!P90-'Raw-Data'!T90)/'Raw-Data'!T90</f>
        <v>0</v>
      </c>
      <c r="AB90">
        <f>IF($Y90="Forward charges",SUM(_xlfn.XLOOKUP($Q90,'Zone-Charges'!$A$1:$A$6,'Zone-Charges'!$C$1:$C$6,0,0),PRODUCT($Z90,_xlfn.XLOOKUP($Q90,'Zone-Charges'!$A$1:$A$6,'Zone-Charges'!$D$1:$D$6,0,0))),SUM(_xlfn.XLOOKUP($Q90,'Zone-Charges'!$A$1:$A$6,'Zone-Charges'!$C$1:$C$6,0,0),PRODUCT($Z90,_xlfn.XLOOKUP($Q90,'Zone-Charges'!$A$1:$A$6,'Zone-Charges'!$D$1:$D$6,0,0)),_xlfn.XLOOKUP($Q90,'Zone-Charges'!$A$1:$A$6,'Zone-Charges'!$E$1:$E$6,0,0),PRODUCT($Z90,_xlfn.XLOOKUP($Q90,'Zone-Charges'!$A$1:$A$6,'Zone-Charges'!$F$1:$F$6,0,0)),$X90))</f>
        <v>56.6</v>
      </c>
      <c r="AC90">
        <f>IF($Y90="Forward charges",SUM(_xlfn.XLOOKUP($S90,'Zone-Charges'!$A$1:$A$6,'Zone-Charges'!$C$1:$C$6,0,0),PRODUCT($AA90,_xlfn.XLOOKUP($S90,'Zone-Charges'!$A$1:$A$6,'Zone-Charges'!$D$1:$D$6,0,0))),SUM(_xlfn.XLOOKUP($S90,'Zone-Charges'!$A$1:$A$6,'Zone-Charges'!$C$1:$C$6,0,0),PRODUCT($AA90,_xlfn.XLOOKUP($S90,'Zone-Charges'!$A$1:$A$6,'Zone-Charges'!$D$1:$D$6,0,0)),_xlfn.XLOOKUP($S90,'Zone-Charges'!$A$1:$A$6,'Zone-Charges'!$E$1:$E$6,0,0),PRODUCT($AA90,_xlfn.XLOOKUP($S90,'Zone-Charges'!$A$1:$A$6,'Zone-Charges'!$F$1:$F$6,0,0)),$X90))</f>
        <v>33</v>
      </c>
      <c r="AD90" s="3">
        <f t="shared" si="12"/>
        <v>-23.6</v>
      </c>
    </row>
    <row r="91" spans="1:30">
      <c r="A91">
        <v>2001827036</v>
      </c>
      <c r="B91" t="s">
        <v>138</v>
      </c>
      <c r="C91">
        <v>2001812650</v>
      </c>
      <c r="D91" s="2">
        <v>8904223819031</v>
      </c>
      <c r="E91">
        <v>4</v>
      </c>
      <c r="H91">
        <f t="shared" si="8"/>
        <v>112</v>
      </c>
      <c r="I91">
        <f t="shared" si="9"/>
        <v>0.44800000000000001</v>
      </c>
      <c r="J91" s="3">
        <f t="shared" si="10"/>
        <v>1.6759999999999999</v>
      </c>
      <c r="K91" s="3">
        <v>1.6759999999999999</v>
      </c>
      <c r="L91" s="2">
        <v>173213</v>
      </c>
      <c r="M91" s="3" cm="1">
        <f t="array" ref="M91">_xlfn.IFS(R91&gt;K91,R91,(R91*2)&gt;K91,(R91*2),(R91*3)&gt;K91,(R91*3),(R91*4)&gt;K91,(R91*4),(R91*5)&gt;K91,(R91*5),(R91*6)&gt;K91,(R91*6))</f>
        <v>3</v>
      </c>
      <c r="N91" t="e">
        <f t="shared" si="7"/>
        <v>#N/A</v>
      </c>
      <c r="O91" s="3">
        <v>1.6</v>
      </c>
      <c r="P91" s="3" cm="1">
        <f t="array" ref="P91">_xlfn.IFS(T91&gt;O91,T91,(T91*2)&gt;O91,(T91*2),(T91*3)&gt;O91,(T91*3),(T91*4)&gt;O91,(T91*4),(T91*5)&gt;O91,(T91*5),(T91*6)&gt;O91,(T91*6))</f>
        <v>2</v>
      </c>
      <c r="Q91" t="s">
        <v>17</v>
      </c>
      <c r="R91" s="3">
        <f>_xlfn.XLOOKUP('Raw-Data'!Q91,'Zone-Charges'!$A$1:$A$6,'Zone-Charges'!$B$1:$B$6,0,0,)</f>
        <v>1.5</v>
      </c>
      <c r="S91" t="s">
        <v>11</v>
      </c>
      <c r="T91" s="3">
        <f>_xlfn.XLOOKUP(S91,'Zone-Charges'!$A$1:$A$6,'Zone-Charges'!$B$1:$B$6,0,0,)</f>
        <v>0.5</v>
      </c>
      <c r="U91" t="s">
        <v>10</v>
      </c>
      <c r="V91">
        <v>2061</v>
      </c>
      <c r="W91" cm="1">
        <f t="array" ref="W91">_xlfn.IFS(U91="Prepaid",0,U91="COD",IF(V91*E91&lt;=300,15,(V91*E91)*5/100))</f>
        <v>412.2</v>
      </c>
      <c r="X91">
        <f t="shared" si="11"/>
        <v>190.95</v>
      </c>
      <c r="Y91" t="s">
        <v>173</v>
      </c>
      <c r="Z91">
        <f>('Raw-Data'!M91-'Raw-Data'!R91)/'Raw-Data'!R91</f>
        <v>1</v>
      </c>
      <c r="AA91">
        <f>('Raw-Data'!P91-'Raw-Data'!T91)/'Raw-Data'!T91</f>
        <v>3</v>
      </c>
      <c r="AB91">
        <f>IF($Y91="Forward charges",SUM(_xlfn.XLOOKUP($Q91,'Zone-Charges'!$A$1:$A$6,'Zone-Charges'!$C$1:$C$6,0,0),PRODUCT($Z91,_xlfn.XLOOKUP($Q91,'Zone-Charges'!$A$1:$A$6,'Zone-Charges'!$D$1:$D$6,0,0))),SUM(_xlfn.XLOOKUP($Q91,'Zone-Charges'!$A$1:$A$6,'Zone-Charges'!$C$1:$C$6,0,0),PRODUCT($Z91,_xlfn.XLOOKUP($Q91,'Zone-Charges'!$A$1:$A$6,'Zone-Charges'!$D$1:$D$6,0,0)),_xlfn.XLOOKUP($Q91,'Zone-Charges'!$A$1:$A$6,'Zone-Charges'!$E$1:$E$6,0,0),PRODUCT($Z91,_xlfn.XLOOKUP($Q91,'Zone-Charges'!$A$1:$A$6,'Zone-Charges'!$F$1:$F$6,0,0)),$X91))</f>
        <v>112.1</v>
      </c>
      <c r="AC91">
        <f>IF($Y91="Forward charges",SUM(_xlfn.XLOOKUP($S91,'Zone-Charges'!$A$1:$A$6,'Zone-Charges'!$C$1:$C$6,0,0),PRODUCT($AA91,_xlfn.XLOOKUP($S91,'Zone-Charges'!$A$1:$A$6,'Zone-Charges'!$D$1:$D$6,0,0))),SUM(_xlfn.XLOOKUP($S91,'Zone-Charges'!$A$1:$A$6,'Zone-Charges'!$C$1:$C$6,0,0),PRODUCT($AA91,_xlfn.XLOOKUP($S91,'Zone-Charges'!$A$1:$A$6,'Zone-Charges'!$D$1:$D$6,0,0)),_xlfn.XLOOKUP($S91,'Zone-Charges'!$A$1:$A$6,'Zone-Charges'!$E$1:$E$6,0,0),PRODUCT($AA91,_xlfn.XLOOKUP($S91,'Zone-Charges'!$A$1:$A$6,'Zone-Charges'!$F$1:$F$6,0,0)),$X91))</f>
        <v>117.9</v>
      </c>
      <c r="AD91" s="3">
        <f t="shared" si="12"/>
        <v>5.8000000000000114</v>
      </c>
    </row>
    <row r="92" spans="1:30">
      <c r="A92">
        <v>2001806304</v>
      </c>
      <c r="B92" t="s">
        <v>22</v>
      </c>
      <c r="C92">
        <v>2001812650</v>
      </c>
      <c r="D92" s="2">
        <v>8904223819017</v>
      </c>
      <c r="E92">
        <v>1</v>
      </c>
      <c r="H92">
        <f t="shared" si="8"/>
        <v>115</v>
      </c>
      <c r="I92">
        <f t="shared" si="9"/>
        <v>0.115</v>
      </c>
      <c r="J92" s="3">
        <f t="shared" si="10"/>
        <v>0.5</v>
      </c>
      <c r="K92" s="3">
        <v>0.5</v>
      </c>
      <c r="L92" s="2">
        <v>302017</v>
      </c>
      <c r="M92" s="3" cm="1">
        <f t="array" ref="M92">_xlfn.IFS(R92&gt;K92,R92,(R92*2)&gt;K92,(R92*2),(R92*3)&gt;K92,(R92*3),(R92*4)&gt;K92,(R92*4),(R92*5)&gt;K92,(R92*5),(R92*6)&gt;K92,(R92*6))</f>
        <v>1</v>
      </c>
      <c r="N92" t="e">
        <f t="shared" si="7"/>
        <v>#N/A</v>
      </c>
      <c r="O92" s="3">
        <v>0.71</v>
      </c>
      <c r="P92" s="3" cm="1">
        <f t="array" ref="P92">_xlfn.IFS(T92&gt;O92,T92,(T92*2)&gt;O92,(T92*2),(T92*3)&gt;O92,(T92*3),(T92*4)&gt;O92,(T92*4),(T92*5)&gt;O92,(T92*5),(T92*6)&gt;O92,(T92*6))</f>
        <v>1.25</v>
      </c>
      <c r="Q92" t="s">
        <v>11</v>
      </c>
      <c r="R92" s="3">
        <f>_xlfn.XLOOKUP('Raw-Data'!Q92,'Zone-Charges'!$A$1:$A$6,'Zone-Charges'!$B$1:$B$6,0,0,)</f>
        <v>0.5</v>
      </c>
      <c r="S92" t="s">
        <v>14</v>
      </c>
      <c r="T92" s="3">
        <f>_xlfn.XLOOKUP(S92,'Zone-Charges'!$A$1:$A$6,'Zone-Charges'!$B$1:$B$6,0,0,)</f>
        <v>1.25</v>
      </c>
      <c r="U92" t="s">
        <v>10</v>
      </c>
      <c r="V92">
        <v>602</v>
      </c>
      <c r="W92" cm="1">
        <f t="array" ref="W92">_xlfn.IFS(U92="Prepaid",0,U92="COD",IF(V92*E92&lt;=300,15,(V92*E92)*5/100))</f>
        <v>30.1</v>
      </c>
      <c r="X92">
        <f t="shared" si="11"/>
        <v>0</v>
      </c>
      <c r="Y92" t="s">
        <v>173</v>
      </c>
      <c r="Z92">
        <f>('Raw-Data'!M92-'Raw-Data'!R92)/'Raw-Data'!R92</f>
        <v>1</v>
      </c>
      <c r="AA92">
        <f>('Raw-Data'!P92-'Raw-Data'!T92)/'Raw-Data'!T92</f>
        <v>0</v>
      </c>
      <c r="AB92">
        <f>IF($Y92="Forward charges",SUM(_xlfn.XLOOKUP($Q92,'Zone-Charges'!$A$1:$A$6,'Zone-Charges'!$C$1:$C$6,0,0),PRODUCT($Z92,_xlfn.XLOOKUP($Q92,'Zone-Charges'!$A$1:$A$6,'Zone-Charges'!$D$1:$D$6,0,0))),SUM(_xlfn.XLOOKUP($Q92,'Zone-Charges'!$A$1:$A$6,'Zone-Charges'!$C$1:$C$6,0,0),PRODUCT($Z92,_xlfn.XLOOKUP($Q92,'Zone-Charges'!$A$1:$A$6,'Zone-Charges'!$D$1:$D$6,0,0)),_xlfn.XLOOKUP($Q92,'Zone-Charges'!$A$1:$A$6,'Zone-Charges'!$E$1:$E$6,0,0),PRODUCT($Z92,_xlfn.XLOOKUP($Q92,'Zone-Charges'!$A$1:$A$6,'Zone-Charges'!$F$1:$F$6,0,0)),$X92))</f>
        <v>61.3</v>
      </c>
      <c r="AC92">
        <f>IF($Y92="Forward charges",SUM(_xlfn.XLOOKUP($S92,'Zone-Charges'!$A$1:$A$6,'Zone-Charges'!$C$1:$C$6,0,0),PRODUCT($AA92,_xlfn.XLOOKUP($S92,'Zone-Charges'!$A$1:$A$6,'Zone-Charges'!$D$1:$D$6,0,0))),SUM(_xlfn.XLOOKUP($S92,'Zone-Charges'!$A$1:$A$6,'Zone-Charges'!$C$1:$C$6,0,0),PRODUCT($AA92,_xlfn.XLOOKUP($S92,'Zone-Charges'!$A$1:$A$6,'Zone-Charges'!$D$1:$D$6,0,0)),_xlfn.XLOOKUP($S92,'Zone-Charges'!$A$1:$A$6,'Zone-Charges'!$E$1:$E$6,0,0),PRODUCT($AA92,_xlfn.XLOOKUP($S92,'Zone-Charges'!$A$1:$A$6,'Zone-Charges'!$F$1:$F$6,0,0)),$X92))</f>
        <v>45.4</v>
      </c>
      <c r="AD92" s="3">
        <f t="shared" si="12"/>
        <v>-15.899999999999999</v>
      </c>
    </row>
    <row r="93" spans="1:30">
      <c r="A93">
        <v>2001806768</v>
      </c>
      <c r="B93" t="s">
        <v>37</v>
      </c>
      <c r="C93">
        <v>2001812195</v>
      </c>
      <c r="D93" s="2">
        <v>8904223818706</v>
      </c>
      <c r="E93">
        <v>1</v>
      </c>
      <c r="H93">
        <f t="shared" si="8"/>
        <v>127</v>
      </c>
      <c r="I93">
        <f t="shared" si="9"/>
        <v>0.127</v>
      </c>
      <c r="J93" s="3">
        <f t="shared" si="10"/>
        <v>0.84</v>
      </c>
      <c r="K93" s="3">
        <v>0.84</v>
      </c>
      <c r="L93" s="2">
        <v>322201</v>
      </c>
      <c r="M93" s="3" cm="1">
        <f t="array" ref="M93">_xlfn.IFS(R93&gt;K93,R93,(R93*2)&gt;K93,(R93*2),(R93*3)&gt;K93,(R93*3),(R93*4)&gt;K93,(R93*4),(R93*5)&gt;K93,(R93*5),(R93*6)&gt;K93,(R93*6))</f>
        <v>1</v>
      </c>
      <c r="N93" t="e">
        <f t="shared" si="7"/>
        <v>#N/A</v>
      </c>
      <c r="O93" s="3">
        <v>1.02</v>
      </c>
      <c r="P93" s="3" cm="1">
        <f t="array" ref="P93">_xlfn.IFS(T93&gt;O93,T93,(T93*2)&gt;O93,(T93*2),(T93*3)&gt;O93,(T93*3),(T93*4)&gt;O93,(T93*4),(T93*5)&gt;O93,(T93*5),(T93*6)&gt;O93,(T93*6))</f>
        <v>1.25</v>
      </c>
      <c r="Q93" t="s">
        <v>11</v>
      </c>
      <c r="R93" s="3">
        <f>_xlfn.XLOOKUP('Raw-Data'!Q93,'Zone-Charges'!$A$1:$A$6,'Zone-Charges'!$B$1:$B$6,0,0,)</f>
        <v>0.5</v>
      </c>
      <c r="S93" t="s">
        <v>14</v>
      </c>
      <c r="T93" s="3">
        <f>_xlfn.XLOOKUP(S93,'Zone-Charges'!$A$1:$A$6,'Zone-Charges'!$B$1:$B$6,0,0,)</f>
        <v>1.25</v>
      </c>
      <c r="U93" t="s">
        <v>13</v>
      </c>
      <c r="V93">
        <v>233</v>
      </c>
      <c r="W93" cm="1">
        <f t="array" ref="W93">_xlfn.IFS(U93="Prepaid",0,U93="COD",IF(V93*E93&lt;=300,15,(V93*E93)*5/100))</f>
        <v>0</v>
      </c>
      <c r="X93">
        <f t="shared" si="11"/>
        <v>426.6</v>
      </c>
      <c r="Y93" t="s">
        <v>173</v>
      </c>
      <c r="Z93">
        <f>('Raw-Data'!M93-'Raw-Data'!R93)/'Raw-Data'!R93</f>
        <v>1</v>
      </c>
      <c r="AA93">
        <f>('Raw-Data'!P93-'Raw-Data'!T93)/'Raw-Data'!T93</f>
        <v>0</v>
      </c>
      <c r="AB93">
        <f>IF($Y93="Forward charges",SUM(_xlfn.XLOOKUP($Q93,'Zone-Charges'!$A$1:$A$6,'Zone-Charges'!$C$1:$C$6,0,0),PRODUCT($Z93,_xlfn.XLOOKUP($Q93,'Zone-Charges'!$A$1:$A$6,'Zone-Charges'!$D$1:$D$6,0,0))),SUM(_xlfn.XLOOKUP($Q93,'Zone-Charges'!$A$1:$A$6,'Zone-Charges'!$C$1:$C$6,0,0),PRODUCT($Z93,_xlfn.XLOOKUP($Q93,'Zone-Charges'!$A$1:$A$6,'Zone-Charges'!$D$1:$D$6,0,0)),_xlfn.XLOOKUP($Q93,'Zone-Charges'!$A$1:$A$6,'Zone-Charges'!$E$1:$E$6,0,0),PRODUCT($Z93,_xlfn.XLOOKUP($Q93,'Zone-Charges'!$A$1:$A$6,'Zone-Charges'!$F$1:$F$6,0,0)),$X93))</f>
        <v>61.3</v>
      </c>
      <c r="AC93">
        <f>IF($Y93="Forward charges",SUM(_xlfn.XLOOKUP($S93,'Zone-Charges'!$A$1:$A$6,'Zone-Charges'!$C$1:$C$6,0,0),PRODUCT($AA93,_xlfn.XLOOKUP($S93,'Zone-Charges'!$A$1:$A$6,'Zone-Charges'!$D$1:$D$6,0,0))),SUM(_xlfn.XLOOKUP($S93,'Zone-Charges'!$A$1:$A$6,'Zone-Charges'!$C$1:$C$6,0,0),PRODUCT($AA93,_xlfn.XLOOKUP($S93,'Zone-Charges'!$A$1:$A$6,'Zone-Charges'!$D$1:$D$6,0,0)),_xlfn.XLOOKUP($S93,'Zone-Charges'!$A$1:$A$6,'Zone-Charges'!$E$1:$E$6,0,0),PRODUCT($AA93,_xlfn.XLOOKUP($S93,'Zone-Charges'!$A$1:$A$6,'Zone-Charges'!$F$1:$F$6,0,0)),$X93))</f>
        <v>45.4</v>
      </c>
      <c r="AD93" s="3">
        <f t="shared" si="12"/>
        <v>-15.899999999999999</v>
      </c>
    </row>
    <row r="94" spans="1:30">
      <c r="A94">
        <v>2001806823</v>
      </c>
      <c r="B94" t="s">
        <v>40</v>
      </c>
      <c r="C94">
        <v>2001812195</v>
      </c>
      <c r="D94" s="2">
        <v>8904223818942</v>
      </c>
      <c r="E94">
        <v>1</v>
      </c>
      <c r="H94">
        <f t="shared" si="8"/>
        <v>133</v>
      </c>
      <c r="I94">
        <f t="shared" si="9"/>
        <v>0.13300000000000001</v>
      </c>
      <c r="J94" s="3">
        <f t="shared" si="10"/>
        <v>0.127</v>
      </c>
      <c r="K94" s="3">
        <v>0.127</v>
      </c>
      <c r="L94" s="2">
        <v>314001</v>
      </c>
      <c r="M94" s="3" cm="1">
        <f t="array" ref="M94">_xlfn.IFS(R94&gt;K94,R94,(R94*2)&gt;K94,(R94*2),(R94*3)&gt;K94,(R94*3),(R94*4)&gt;K94,(R94*4),(R94*5)&gt;K94,(R94*5),(R94*6)&gt;K94,(R94*6))</f>
        <v>0.5</v>
      </c>
      <c r="N94" t="e">
        <f t="shared" si="7"/>
        <v>#N/A</v>
      </c>
      <c r="O94" s="3">
        <v>0.59</v>
      </c>
      <c r="P94" s="3" cm="1">
        <f t="array" ref="P94">_xlfn.IFS(T94&gt;O94,T94,(T94*2)&gt;O94,(T94*2),(T94*3)&gt;O94,(T94*3),(T94*4)&gt;O94,(T94*4),(T94*5)&gt;O94,(T94*5),(T94*6)&gt;O94,(T94*6))</f>
        <v>1.25</v>
      </c>
      <c r="Q94" t="s">
        <v>11</v>
      </c>
      <c r="R94" s="3">
        <f>_xlfn.XLOOKUP('Raw-Data'!Q94,'Zone-Charges'!$A$1:$A$6,'Zone-Charges'!$B$1:$B$6,0,0,)</f>
        <v>0.5</v>
      </c>
      <c r="S94" t="s">
        <v>14</v>
      </c>
      <c r="T94" s="3">
        <f>_xlfn.XLOOKUP(S94,'Zone-Charges'!$A$1:$A$6,'Zone-Charges'!$B$1:$B$6,0,0,)</f>
        <v>1.25</v>
      </c>
      <c r="U94" t="s">
        <v>13</v>
      </c>
      <c r="V94">
        <v>286</v>
      </c>
      <c r="W94" cm="1">
        <f t="array" ref="W94">_xlfn.IFS(U94="Prepaid",0,U94="COD",IF(V94*E94&lt;=300,15,(V94*E94)*5/100))</f>
        <v>0</v>
      </c>
      <c r="X94">
        <f t="shared" si="11"/>
        <v>15</v>
      </c>
      <c r="Y94" t="s">
        <v>173</v>
      </c>
      <c r="Z94">
        <f>('Raw-Data'!M94-'Raw-Data'!R94)/'Raw-Data'!R94</f>
        <v>0</v>
      </c>
      <c r="AA94">
        <f>('Raw-Data'!P94-'Raw-Data'!T94)/'Raw-Data'!T94</f>
        <v>0</v>
      </c>
      <c r="AB94">
        <f>IF($Y94="Forward charges",SUM(_xlfn.XLOOKUP($Q94,'Zone-Charges'!$A$1:$A$6,'Zone-Charges'!$C$1:$C$6,0,0),PRODUCT($Z94,_xlfn.XLOOKUP($Q94,'Zone-Charges'!$A$1:$A$6,'Zone-Charges'!$D$1:$D$6,0,0))),SUM(_xlfn.XLOOKUP($Q94,'Zone-Charges'!$A$1:$A$6,'Zone-Charges'!$C$1:$C$6,0,0),PRODUCT($Z94,_xlfn.XLOOKUP($Q94,'Zone-Charges'!$A$1:$A$6,'Zone-Charges'!$D$1:$D$6,0,0)),_xlfn.XLOOKUP($Q94,'Zone-Charges'!$A$1:$A$6,'Zone-Charges'!$E$1:$E$6,0,0),PRODUCT($Z94,_xlfn.XLOOKUP($Q94,'Zone-Charges'!$A$1:$A$6,'Zone-Charges'!$F$1:$F$6,0,0)),$X94))</f>
        <v>33</v>
      </c>
      <c r="AC94">
        <f>IF($Y94="Forward charges",SUM(_xlfn.XLOOKUP($S94,'Zone-Charges'!$A$1:$A$6,'Zone-Charges'!$C$1:$C$6,0,0),PRODUCT($AA94,_xlfn.XLOOKUP($S94,'Zone-Charges'!$A$1:$A$6,'Zone-Charges'!$D$1:$D$6,0,0))),SUM(_xlfn.XLOOKUP($S94,'Zone-Charges'!$A$1:$A$6,'Zone-Charges'!$C$1:$C$6,0,0),PRODUCT($AA94,_xlfn.XLOOKUP($S94,'Zone-Charges'!$A$1:$A$6,'Zone-Charges'!$D$1:$D$6,0,0)),_xlfn.XLOOKUP($S94,'Zone-Charges'!$A$1:$A$6,'Zone-Charges'!$E$1:$E$6,0,0),PRODUCT($AA94,_xlfn.XLOOKUP($S94,'Zone-Charges'!$A$1:$A$6,'Zone-Charges'!$F$1:$F$6,0,0)),$X94))</f>
        <v>45.4</v>
      </c>
      <c r="AD94" s="3">
        <f t="shared" si="12"/>
        <v>12.399999999999999</v>
      </c>
    </row>
    <row r="95" spans="1:30">
      <c r="A95">
        <v>2001806828</v>
      </c>
      <c r="B95" t="s">
        <v>41</v>
      </c>
      <c r="C95">
        <v>2001812195</v>
      </c>
      <c r="D95" s="2">
        <v>8904223818850</v>
      </c>
      <c r="E95">
        <v>1</v>
      </c>
      <c r="H95">
        <f t="shared" si="8"/>
        <v>240</v>
      </c>
      <c r="I95">
        <f t="shared" si="9"/>
        <v>0.24</v>
      </c>
      <c r="J95" s="3">
        <f t="shared" si="10"/>
        <v>0.5</v>
      </c>
      <c r="K95" s="3">
        <v>0.5</v>
      </c>
      <c r="L95" s="2">
        <v>331022</v>
      </c>
      <c r="M95" s="3" cm="1">
        <f t="array" ref="M95">_xlfn.IFS(R95&gt;K95,R95,(R95*2)&gt;K95,(R95*2),(R95*3)&gt;K95,(R95*3),(R95*4)&gt;K95,(R95*4),(R95*5)&gt;K95,(R95*5),(R95*6)&gt;K95,(R95*6))</f>
        <v>1</v>
      </c>
      <c r="N95" t="e">
        <f t="shared" si="7"/>
        <v>#N/A</v>
      </c>
      <c r="O95" s="3">
        <v>0.69</v>
      </c>
      <c r="P95" s="3" cm="1">
        <f t="array" ref="P95">_xlfn.IFS(T95&gt;O95,T95,(T95*2)&gt;O95,(T95*2),(T95*3)&gt;O95,(T95*3),(T95*4)&gt;O95,(T95*4),(T95*5)&gt;O95,(T95*5),(T95*6)&gt;O95,(T95*6))</f>
        <v>1.25</v>
      </c>
      <c r="Q95" t="s">
        <v>11</v>
      </c>
      <c r="R95" s="3">
        <f>_xlfn.XLOOKUP('Raw-Data'!Q95,'Zone-Charges'!$A$1:$A$6,'Zone-Charges'!$B$1:$B$6,0,0,)</f>
        <v>0.5</v>
      </c>
      <c r="S95" t="s">
        <v>14</v>
      </c>
      <c r="T95" s="3">
        <f>_xlfn.XLOOKUP(S95,'Zone-Charges'!$A$1:$A$6,'Zone-Charges'!$B$1:$B$6,0,0,)</f>
        <v>1.25</v>
      </c>
      <c r="U95" t="s">
        <v>13</v>
      </c>
      <c r="V95">
        <v>563</v>
      </c>
      <c r="W95" cm="1">
        <f t="array" ref="W95">_xlfn.IFS(U95="Prepaid",0,U95="COD",IF(V95*E95&lt;=300,15,(V95*E95)*5/100))</f>
        <v>0</v>
      </c>
      <c r="X95">
        <f t="shared" si="11"/>
        <v>58.15</v>
      </c>
      <c r="Y95" t="s">
        <v>173</v>
      </c>
      <c r="Z95">
        <f>('Raw-Data'!M95-'Raw-Data'!R95)/'Raw-Data'!R95</f>
        <v>1</v>
      </c>
      <c r="AA95">
        <f>('Raw-Data'!P95-'Raw-Data'!T95)/'Raw-Data'!T95</f>
        <v>0</v>
      </c>
      <c r="AB95">
        <f>IF($Y95="Forward charges",SUM(_xlfn.XLOOKUP($Q95,'Zone-Charges'!$A$1:$A$6,'Zone-Charges'!$C$1:$C$6,0,0),PRODUCT($Z95,_xlfn.XLOOKUP($Q95,'Zone-Charges'!$A$1:$A$6,'Zone-Charges'!$D$1:$D$6,0,0))),SUM(_xlfn.XLOOKUP($Q95,'Zone-Charges'!$A$1:$A$6,'Zone-Charges'!$C$1:$C$6,0,0),PRODUCT($Z95,_xlfn.XLOOKUP($Q95,'Zone-Charges'!$A$1:$A$6,'Zone-Charges'!$D$1:$D$6,0,0)),_xlfn.XLOOKUP($Q95,'Zone-Charges'!$A$1:$A$6,'Zone-Charges'!$E$1:$E$6,0,0),PRODUCT($Z95,_xlfn.XLOOKUP($Q95,'Zone-Charges'!$A$1:$A$6,'Zone-Charges'!$F$1:$F$6,0,0)),$X95))</f>
        <v>61.3</v>
      </c>
      <c r="AC95">
        <f>IF($Y95="Forward charges",SUM(_xlfn.XLOOKUP($S95,'Zone-Charges'!$A$1:$A$6,'Zone-Charges'!$C$1:$C$6,0,0),PRODUCT($AA95,_xlfn.XLOOKUP($S95,'Zone-Charges'!$A$1:$A$6,'Zone-Charges'!$D$1:$D$6,0,0))),SUM(_xlfn.XLOOKUP($S95,'Zone-Charges'!$A$1:$A$6,'Zone-Charges'!$C$1:$C$6,0,0),PRODUCT($AA95,_xlfn.XLOOKUP($S95,'Zone-Charges'!$A$1:$A$6,'Zone-Charges'!$D$1:$D$6,0,0)),_xlfn.XLOOKUP($S95,'Zone-Charges'!$A$1:$A$6,'Zone-Charges'!$E$1:$E$6,0,0),PRODUCT($AA95,_xlfn.XLOOKUP($S95,'Zone-Charges'!$A$1:$A$6,'Zone-Charges'!$F$1:$F$6,0,0)),$X95))</f>
        <v>45.4</v>
      </c>
      <c r="AD95" s="3">
        <f t="shared" si="12"/>
        <v>-15.899999999999999</v>
      </c>
    </row>
    <row r="96" spans="1:30">
      <c r="A96">
        <v>2001806968</v>
      </c>
      <c r="B96" t="s">
        <v>42</v>
      </c>
      <c r="C96">
        <v>2001811809</v>
      </c>
      <c r="D96" s="2">
        <v>8904223818706</v>
      </c>
      <c r="E96">
        <v>1</v>
      </c>
      <c r="H96">
        <f t="shared" si="8"/>
        <v>127</v>
      </c>
      <c r="I96">
        <f t="shared" si="9"/>
        <v>0.127</v>
      </c>
      <c r="J96" s="3">
        <f t="shared" si="10"/>
        <v>0.5</v>
      </c>
      <c r="K96" s="3">
        <v>0.5</v>
      </c>
      <c r="L96" s="2">
        <v>305801</v>
      </c>
      <c r="M96" s="3" cm="1">
        <f t="array" ref="M96">_xlfn.IFS(R96&gt;K96,R96,(R96*2)&gt;K96,(R96*2),(R96*3)&gt;K96,(R96*3),(R96*4)&gt;K96,(R96*4),(R96*5)&gt;K96,(R96*5),(R96*6)&gt;K96,(R96*6))</f>
        <v>1</v>
      </c>
      <c r="N96" t="e">
        <f t="shared" si="7"/>
        <v>#N/A</v>
      </c>
      <c r="O96" s="3">
        <v>0.68</v>
      </c>
      <c r="P96" s="3" cm="1">
        <f t="array" ref="P96">_xlfn.IFS(T96&gt;O96,T96,(T96*2)&gt;O96,(T96*2),(T96*3)&gt;O96,(T96*3),(T96*4)&gt;O96,(T96*4),(T96*5)&gt;O96,(T96*5),(T96*6)&gt;O96,(T96*6))</f>
        <v>1.25</v>
      </c>
      <c r="Q96" t="s">
        <v>11</v>
      </c>
      <c r="R96" s="3">
        <f>_xlfn.XLOOKUP('Raw-Data'!Q96,'Zone-Charges'!$A$1:$A$6,'Zone-Charges'!$B$1:$B$6,0,0,)</f>
        <v>0.5</v>
      </c>
      <c r="S96" t="s">
        <v>14</v>
      </c>
      <c r="T96" s="3">
        <f>_xlfn.XLOOKUP(S96,'Zone-Charges'!$A$1:$A$6,'Zone-Charges'!$B$1:$B$6,0,0,)</f>
        <v>1.25</v>
      </c>
      <c r="U96" t="s">
        <v>13</v>
      </c>
      <c r="V96">
        <v>233</v>
      </c>
      <c r="W96" cm="1">
        <f t="array" ref="W96">_xlfn.IFS(U96="Prepaid",0,U96="COD",IF(V96*E96&lt;=300,15,(V96*E96)*5/100))</f>
        <v>0</v>
      </c>
      <c r="X96">
        <f t="shared" si="11"/>
        <v>0</v>
      </c>
      <c r="Y96" t="s">
        <v>173</v>
      </c>
      <c r="Z96">
        <f>('Raw-Data'!M96-'Raw-Data'!R96)/'Raw-Data'!R96</f>
        <v>1</v>
      </c>
      <c r="AA96">
        <f>('Raw-Data'!P96-'Raw-Data'!T96)/'Raw-Data'!T96</f>
        <v>0</v>
      </c>
      <c r="AB96">
        <f>IF($Y96="Forward charges",SUM(_xlfn.XLOOKUP($Q96,'Zone-Charges'!$A$1:$A$6,'Zone-Charges'!$C$1:$C$6,0,0),PRODUCT($Z96,_xlfn.XLOOKUP($Q96,'Zone-Charges'!$A$1:$A$6,'Zone-Charges'!$D$1:$D$6,0,0))),SUM(_xlfn.XLOOKUP($Q96,'Zone-Charges'!$A$1:$A$6,'Zone-Charges'!$C$1:$C$6,0,0),PRODUCT($Z96,_xlfn.XLOOKUP($Q96,'Zone-Charges'!$A$1:$A$6,'Zone-Charges'!$D$1:$D$6,0,0)),_xlfn.XLOOKUP($Q96,'Zone-Charges'!$A$1:$A$6,'Zone-Charges'!$E$1:$E$6,0,0),PRODUCT($Z96,_xlfn.XLOOKUP($Q96,'Zone-Charges'!$A$1:$A$6,'Zone-Charges'!$F$1:$F$6,0,0)),$X96))</f>
        <v>61.3</v>
      </c>
      <c r="AC96">
        <f>IF($Y96="Forward charges",SUM(_xlfn.XLOOKUP($S96,'Zone-Charges'!$A$1:$A$6,'Zone-Charges'!$C$1:$C$6,0,0),PRODUCT($AA96,_xlfn.XLOOKUP($S96,'Zone-Charges'!$A$1:$A$6,'Zone-Charges'!$D$1:$D$6,0,0))),SUM(_xlfn.XLOOKUP($S96,'Zone-Charges'!$A$1:$A$6,'Zone-Charges'!$C$1:$C$6,0,0),PRODUCT($AA96,_xlfn.XLOOKUP($S96,'Zone-Charges'!$A$1:$A$6,'Zone-Charges'!$D$1:$D$6,0,0)),_xlfn.XLOOKUP($S96,'Zone-Charges'!$A$1:$A$6,'Zone-Charges'!$E$1:$E$6,0,0),PRODUCT($AA96,_xlfn.XLOOKUP($S96,'Zone-Charges'!$A$1:$A$6,'Zone-Charges'!$F$1:$F$6,0,0)),$X96))</f>
        <v>45.4</v>
      </c>
      <c r="AD96" s="3">
        <f t="shared" si="12"/>
        <v>-15.899999999999999</v>
      </c>
    </row>
    <row r="97" spans="1:30">
      <c r="A97">
        <v>2001807328</v>
      </c>
      <c r="B97" t="s">
        <v>53</v>
      </c>
      <c r="C97">
        <v>2001811809</v>
      </c>
      <c r="D97" s="2">
        <v>8904223818942</v>
      </c>
      <c r="E97">
        <v>1</v>
      </c>
      <c r="H97">
        <f t="shared" si="8"/>
        <v>133</v>
      </c>
      <c r="I97">
        <f t="shared" si="9"/>
        <v>0.13300000000000001</v>
      </c>
      <c r="J97" s="3">
        <f t="shared" si="10"/>
        <v>0.49</v>
      </c>
      <c r="K97" s="3">
        <v>0.49</v>
      </c>
      <c r="L97" s="2">
        <v>335502</v>
      </c>
      <c r="M97" s="3" cm="1">
        <f t="array" ref="M97">_xlfn.IFS(R97&gt;K97,R97,(R97*2)&gt;K97,(R97*2),(R97*3)&gt;K97,(R97*3),(R97*4)&gt;K97,(R97*4),(R97*5)&gt;K97,(R97*5),(R97*6)&gt;K97,(R97*6))</f>
        <v>0.5</v>
      </c>
      <c r="N97" t="e">
        <f t="shared" si="7"/>
        <v>#N/A</v>
      </c>
      <c r="O97" s="3">
        <v>2.2799999999999998</v>
      </c>
      <c r="P97" s="3" cm="1">
        <f t="array" ref="P97">_xlfn.IFS(T97&gt;O97,T97,(T97*2)&gt;O97,(T97*2),(T97*3)&gt;O97,(T97*3),(T97*4)&gt;O97,(T97*4),(T97*5)&gt;O97,(T97*5),(T97*6)&gt;O97,(T97*6))</f>
        <v>2.5</v>
      </c>
      <c r="Q97" t="s">
        <v>11</v>
      </c>
      <c r="R97" s="3">
        <f>_xlfn.XLOOKUP('Raw-Data'!Q97,'Zone-Charges'!$A$1:$A$6,'Zone-Charges'!$B$1:$B$6,0,0,)</f>
        <v>0.5</v>
      </c>
      <c r="S97" t="s">
        <v>14</v>
      </c>
      <c r="T97" s="3">
        <f>_xlfn.XLOOKUP(S97,'Zone-Charges'!$A$1:$A$6,'Zone-Charges'!$B$1:$B$6,0,0,)</f>
        <v>1.25</v>
      </c>
      <c r="U97" t="s">
        <v>13</v>
      </c>
      <c r="V97">
        <v>286</v>
      </c>
      <c r="W97" cm="1">
        <f t="array" ref="W97">_xlfn.IFS(U97="Prepaid",0,U97="COD",IF(V97*E97&lt;=300,15,(V97*E97)*5/100))</f>
        <v>0</v>
      </c>
      <c r="X97">
        <f t="shared" si="11"/>
        <v>15</v>
      </c>
      <c r="Y97" t="s">
        <v>173</v>
      </c>
      <c r="Z97">
        <f>('Raw-Data'!M97-'Raw-Data'!R97)/'Raw-Data'!R97</f>
        <v>0</v>
      </c>
      <c r="AA97">
        <f>('Raw-Data'!P97-'Raw-Data'!T97)/'Raw-Data'!T97</f>
        <v>1</v>
      </c>
      <c r="AB97">
        <f>IF($Y97="Forward charges",SUM(_xlfn.XLOOKUP($Q97,'Zone-Charges'!$A$1:$A$6,'Zone-Charges'!$C$1:$C$6,0,0),PRODUCT($Z97,_xlfn.XLOOKUP($Q97,'Zone-Charges'!$A$1:$A$6,'Zone-Charges'!$D$1:$D$6,0,0))),SUM(_xlfn.XLOOKUP($Q97,'Zone-Charges'!$A$1:$A$6,'Zone-Charges'!$C$1:$C$6,0,0),PRODUCT($Z97,_xlfn.XLOOKUP($Q97,'Zone-Charges'!$A$1:$A$6,'Zone-Charges'!$D$1:$D$6,0,0)),_xlfn.XLOOKUP($Q97,'Zone-Charges'!$A$1:$A$6,'Zone-Charges'!$E$1:$E$6,0,0),PRODUCT($Z97,_xlfn.XLOOKUP($Q97,'Zone-Charges'!$A$1:$A$6,'Zone-Charges'!$F$1:$F$6,0,0)),$X97))</f>
        <v>33</v>
      </c>
      <c r="AC97">
        <f>IF($Y97="Forward charges",SUM(_xlfn.XLOOKUP($S97,'Zone-Charges'!$A$1:$A$6,'Zone-Charges'!$C$1:$C$6,0,0),PRODUCT($AA97,_xlfn.XLOOKUP($S97,'Zone-Charges'!$A$1:$A$6,'Zone-Charges'!$D$1:$D$6,0,0))),SUM(_xlfn.XLOOKUP($S97,'Zone-Charges'!$A$1:$A$6,'Zone-Charges'!$C$1:$C$6,0,0),PRODUCT($AA97,_xlfn.XLOOKUP($S97,'Zone-Charges'!$A$1:$A$6,'Zone-Charges'!$D$1:$D$6,0,0)),_xlfn.XLOOKUP($S97,'Zone-Charges'!$A$1:$A$6,'Zone-Charges'!$E$1:$E$6,0,0),PRODUCT($AA97,_xlfn.XLOOKUP($S97,'Zone-Charges'!$A$1:$A$6,'Zone-Charges'!$F$1:$F$6,0,0)),$X97))</f>
        <v>90.199999999999989</v>
      </c>
      <c r="AD97" s="3">
        <f t="shared" si="12"/>
        <v>57.199999999999989</v>
      </c>
    </row>
    <row r="98" spans="1:30">
      <c r="A98">
        <v>2001807785</v>
      </c>
      <c r="B98" t="s">
        <v>56</v>
      </c>
      <c r="C98">
        <v>2001811809</v>
      </c>
      <c r="D98" s="2">
        <v>8904223818850</v>
      </c>
      <c r="E98">
        <v>1</v>
      </c>
      <c r="H98">
        <f t="shared" si="8"/>
        <v>240</v>
      </c>
      <c r="I98">
        <f t="shared" si="9"/>
        <v>0.24</v>
      </c>
      <c r="J98" s="3">
        <f t="shared" si="10"/>
        <v>0.5</v>
      </c>
      <c r="K98" s="3">
        <v>0.5</v>
      </c>
      <c r="L98" s="2">
        <v>306116</v>
      </c>
      <c r="M98" s="3" cm="1">
        <f t="array" ref="M98">_xlfn.IFS(R98&gt;K98,R98,(R98*2)&gt;K98,(R98*2),(R98*3)&gt;K98,(R98*3),(R98*4)&gt;K98,(R98*4),(R98*5)&gt;K98,(R98*5),(R98*6)&gt;K98,(R98*6))</f>
        <v>1</v>
      </c>
      <c r="N98" t="e">
        <f t="shared" ref="N98:N125" si="13">MATCH(S98,Q98,0)</f>
        <v>#N/A</v>
      </c>
      <c r="O98" s="3">
        <v>0.68</v>
      </c>
      <c r="P98" s="3" cm="1">
        <f t="array" ref="P98">_xlfn.IFS(T98&gt;O98,T98,(T98*2)&gt;O98,(T98*2),(T98*3)&gt;O98,(T98*3),(T98*4)&gt;O98,(T98*4),(T98*5)&gt;O98,(T98*5),(T98*6)&gt;O98,(T98*6))</f>
        <v>1.25</v>
      </c>
      <c r="Q98" t="s">
        <v>11</v>
      </c>
      <c r="R98" s="3">
        <f>_xlfn.XLOOKUP('Raw-Data'!Q98,'Zone-Charges'!$A$1:$A$6,'Zone-Charges'!$B$1:$B$6,0,0,)</f>
        <v>0.5</v>
      </c>
      <c r="S98" t="s">
        <v>14</v>
      </c>
      <c r="T98" s="3">
        <f>_xlfn.XLOOKUP(S98,'Zone-Charges'!$A$1:$A$6,'Zone-Charges'!$B$1:$B$6,0,0,)</f>
        <v>1.25</v>
      </c>
      <c r="U98" t="s">
        <v>13</v>
      </c>
      <c r="V98">
        <v>563</v>
      </c>
      <c r="W98" cm="1">
        <f t="array" ref="W98">_xlfn.IFS(U98="Prepaid",0,U98="COD",IF(V98*E98&lt;=300,15,(V98*E98)*5/100))</f>
        <v>0</v>
      </c>
      <c r="X98">
        <f t="shared" si="11"/>
        <v>0</v>
      </c>
      <c r="Y98" t="s">
        <v>173</v>
      </c>
      <c r="Z98">
        <f>('Raw-Data'!M98-'Raw-Data'!R98)/'Raw-Data'!R98</f>
        <v>1</v>
      </c>
      <c r="AA98">
        <f>('Raw-Data'!P98-'Raw-Data'!T98)/'Raw-Data'!T98</f>
        <v>0</v>
      </c>
      <c r="AB98">
        <f>IF($Y98="Forward charges",SUM(_xlfn.XLOOKUP($Q98,'Zone-Charges'!$A$1:$A$6,'Zone-Charges'!$C$1:$C$6,0,0),PRODUCT($Z98,_xlfn.XLOOKUP($Q98,'Zone-Charges'!$A$1:$A$6,'Zone-Charges'!$D$1:$D$6,0,0))),SUM(_xlfn.XLOOKUP($Q98,'Zone-Charges'!$A$1:$A$6,'Zone-Charges'!$C$1:$C$6,0,0),PRODUCT($Z98,_xlfn.XLOOKUP($Q98,'Zone-Charges'!$A$1:$A$6,'Zone-Charges'!$D$1:$D$6,0,0)),_xlfn.XLOOKUP($Q98,'Zone-Charges'!$A$1:$A$6,'Zone-Charges'!$E$1:$E$6,0,0),PRODUCT($Z98,_xlfn.XLOOKUP($Q98,'Zone-Charges'!$A$1:$A$6,'Zone-Charges'!$F$1:$F$6,0,0)),$X98))</f>
        <v>61.3</v>
      </c>
      <c r="AC98">
        <f>IF($Y98="Forward charges",SUM(_xlfn.XLOOKUP($S98,'Zone-Charges'!$A$1:$A$6,'Zone-Charges'!$C$1:$C$6,0,0),PRODUCT($AA98,_xlfn.XLOOKUP($S98,'Zone-Charges'!$A$1:$A$6,'Zone-Charges'!$D$1:$D$6,0,0))),SUM(_xlfn.XLOOKUP($S98,'Zone-Charges'!$A$1:$A$6,'Zone-Charges'!$C$1:$C$6,0,0),PRODUCT($AA98,_xlfn.XLOOKUP($S98,'Zone-Charges'!$A$1:$A$6,'Zone-Charges'!$D$1:$D$6,0,0)),_xlfn.XLOOKUP($S98,'Zone-Charges'!$A$1:$A$6,'Zone-Charges'!$E$1:$E$6,0,0),PRODUCT($AA98,_xlfn.XLOOKUP($S98,'Zone-Charges'!$A$1:$A$6,'Zone-Charges'!$F$1:$F$6,0,0)),$X98))</f>
        <v>45.4</v>
      </c>
      <c r="AD98" s="3">
        <f t="shared" si="12"/>
        <v>-15.899999999999999</v>
      </c>
    </row>
    <row r="99" spans="1:30">
      <c r="A99">
        <v>2001807852</v>
      </c>
      <c r="B99" t="s">
        <v>58</v>
      </c>
      <c r="C99">
        <v>2001811604</v>
      </c>
      <c r="D99" s="2">
        <v>8904223816214</v>
      </c>
      <c r="E99">
        <v>1</v>
      </c>
      <c r="H99">
        <f t="shared" si="8"/>
        <v>120</v>
      </c>
      <c r="I99">
        <f t="shared" si="9"/>
        <v>0.12</v>
      </c>
      <c r="J99" s="3">
        <f t="shared" si="10"/>
        <v>0.5</v>
      </c>
      <c r="K99" s="3">
        <v>0.5</v>
      </c>
      <c r="L99" s="2">
        <v>311001</v>
      </c>
      <c r="M99" s="3" cm="1">
        <f t="array" ref="M99">_xlfn.IFS(R99&gt;K99,R99,(R99*2)&gt;K99,(R99*2),(R99*3)&gt;K99,(R99*3),(R99*4)&gt;K99,(R99*4),(R99*5)&gt;K99,(R99*5),(R99*6)&gt;K99,(R99*6))</f>
        <v>1</v>
      </c>
      <c r="N99" t="e">
        <f t="shared" si="13"/>
        <v>#N/A</v>
      </c>
      <c r="O99" s="3">
        <v>0.74</v>
      </c>
      <c r="P99" s="3" cm="1">
        <f t="array" ref="P99">_xlfn.IFS(T99&gt;O99,T99,(T99*2)&gt;O99,(T99*2),(T99*3)&gt;O99,(T99*3),(T99*4)&gt;O99,(T99*4),(T99*5)&gt;O99,(T99*5),(T99*6)&gt;O99,(T99*6))</f>
        <v>1.25</v>
      </c>
      <c r="Q99" t="s">
        <v>11</v>
      </c>
      <c r="R99" s="3">
        <f>_xlfn.XLOOKUP('Raw-Data'!Q99,'Zone-Charges'!$A$1:$A$6,'Zone-Charges'!$B$1:$B$6,0,0,)</f>
        <v>0.5</v>
      </c>
      <c r="S99" t="s">
        <v>14</v>
      </c>
      <c r="T99" s="3">
        <f>_xlfn.XLOOKUP(S99,'Zone-Charges'!$A$1:$A$6,'Zone-Charges'!$B$1:$B$6,0,0,)</f>
        <v>1.25</v>
      </c>
      <c r="U99" t="s">
        <v>10</v>
      </c>
      <c r="V99">
        <v>402</v>
      </c>
      <c r="W99" cm="1">
        <f t="array" ref="W99">_xlfn.IFS(U99="Prepaid",0,U99="COD",IF(V99*E99&lt;=300,15,(V99*E99)*5/100))</f>
        <v>20.100000000000001</v>
      </c>
      <c r="X99">
        <f t="shared" si="11"/>
        <v>0</v>
      </c>
      <c r="Y99" t="s">
        <v>173</v>
      </c>
      <c r="Z99">
        <f>('Raw-Data'!M99-'Raw-Data'!R99)/'Raw-Data'!R99</f>
        <v>1</v>
      </c>
      <c r="AA99">
        <f>('Raw-Data'!P99-'Raw-Data'!T99)/'Raw-Data'!T99</f>
        <v>0</v>
      </c>
      <c r="AB99">
        <f>IF($Y99="Forward charges",SUM(_xlfn.XLOOKUP($Q99,'Zone-Charges'!$A$1:$A$6,'Zone-Charges'!$C$1:$C$6,0,0),PRODUCT($Z99,_xlfn.XLOOKUP($Q99,'Zone-Charges'!$A$1:$A$6,'Zone-Charges'!$D$1:$D$6,0,0))),SUM(_xlfn.XLOOKUP($Q99,'Zone-Charges'!$A$1:$A$6,'Zone-Charges'!$C$1:$C$6,0,0),PRODUCT($Z99,_xlfn.XLOOKUP($Q99,'Zone-Charges'!$A$1:$A$6,'Zone-Charges'!$D$1:$D$6,0,0)),_xlfn.XLOOKUP($Q99,'Zone-Charges'!$A$1:$A$6,'Zone-Charges'!$E$1:$E$6,0,0),PRODUCT($Z99,_xlfn.XLOOKUP($Q99,'Zone-Charges'!$A$1:$A$6,'Zone-Charges'!$F$1:$F$6,0,0)),$X99))</f>
        <v>61.3</v>
      </c>
      <c r="AC99">
        <f>IF($Y99="Forward charges",SUM(_xlfn.XLOOKUP($S99,'Zone-Charges'!$A$1:$A$6,'Zone-Charges'!$C$1:$C$6,0,0),PRODUCT($AA99,_xlfn.XLOOKUP($S99,'Zone-Charges'!$A$1:$A$6,'Zone-Charges'!$D$1:$D$6,0,0))),SUM(_xlfn.XLOOKUP($S99,'Zone-Charges'!$A$1:$A$6,'Zone-Charges'!$C$1:$C$6,0,0),PRODUCT($AA99,_xlfn.XLOOKUP($S99,'Zone-Charges'!$A$1:$A$6,'Zone-Charges'!$D$1:$D$6,0,0)),_xlfn.XLOOKUP($S99,'Zone-Charges'!$A$1:$A$6,'Zone-Charges'!$E$1:$E$6,0,0),PRODUCT($AA99,_xlfn.XLOOKUP($S99,'Zone-Charges'!$A$1:$A$6,'Zone-Charges'!$F$1:$F$6,0,0)),$X99))</f>
        <v>45.4</v>
      </c>
      <c r="AD99" s="3">
        <f t="shared" si="12"/>
        <v>-15.899999999999999</v>
      </c>
    </row>
    <row r="100" spans="1:30">
      <c r="A100">
        <v>2001807970</v>
      </c>
      <c r="B100" t="s">
        <v>62</v>
      </c>
      <c r="C100">
        <v>2001811604</v>
      </c>
      <c r="D100" s="2">
        <v>8904223818669</v>
      </c>
      <c r="E100">
        <v>2</v>
      </c>
      <c r="H100">
        <f t="shared" si="8"/>
        <v>240</v>
      </c>
      <c r="I100">
        <f t="shared" si="9"/>
        <v>0.48</v>
      </c>
      <c r="J100" s="3">
        <f t="shared" si="10"/>
        <v>0.76500000000000001</v>
      </c>
      <c r="K100" s="3">
        <v>0.76500000000000001</v>
      </c>
      <c r="L100" s="2">
        <v>302019</v>
      </c>
      <c r="M100" s="3" cm="1">
        <f t="array" ref="M100">_xlfn.IFS(R100&gt;K100,R100,(R100*2)&gt;K100,(R100*2),(R100*3)&gt;K100,(R100*3),(R100*4)&gt;K100,(R100*4),(R100*5)&gt;K100,(R100*5),(R100*6)&gt;K100,(R100*6))</f>
        <v>1</v>
      </c>
      <c r="N100" t="e">
        <f t="shared" si="13"/>
        <v>#N/A</v>
      </c>
      <c r="O100" s="3">
        <v>4.13</v>
      </c>
      <c r="P100" s="3" cm="1">
        <f t="array" ref="P100">_xlfn.IFS(T100&gt;O100,T100,(T100*2)&gt;O100,(T100*2),(T100*3)&gt;O100,(T100*3),(T100*4)&gt;O100,(T100*4),(T100*5)&gt;O100,(T100*5),(T100*6)&gt;O100,(T100*6))</f>
        <v>5</v>
      </c>
      <c r="Q100" t="s">
        <v>11</v>
      </c>
      <c r="R100" s="3">
        <f>_xlfn.XLOOKUP('Raw-Data'!Q100,'Zone-Charges'!$A$1:$A$6,'Zone-Charges'!$B$1:$B$6,0,0,)</f>
        <v>0.5</v>
      </c>
      <c r="S100" t="s">
        <v>14</v>
      </c>
      <c r="T100" s="3">
        <f>_xlfn.XLOOKUP(S100,'Zone-Charges'!$A$1:$A$6,'Zone-Charges'!$B$1:$B$6,0,0,)</f>
        <v>1.25</v>
      </c>
      <c r="U100" t="s">
        <v>10</v>
      </c>
      <c r="V100">
        <v>602</v>
      </c>
      <c r="W100" cm="1">
        <f t="array" ref="W100">_xlfn.IFS(U100="Prepaid",0,U100="COD",IF(V100*E100&lt;=300,15,(V100*E100)*5/100))</f>
        <v>60.2</v>
      </c>
      <c r="X100">
        <f t="shared" si="11"/>
        <v>0</v>
      </c>
      <c r="Y100" t="s">
        <v>173</v>
      </c>
      <c r="Z100">
        <f>('Raw-Data'!M100-'Raw-Data'!R100)/'Raw-Data'!R100</f>
        <v>1</v>
      </c>
      <c r="AA100">
        <f>('Raw-Data'!P100-'Raw-Data'!T100)/'Raw-Data'!T100</f>
        <v>3</v>
      </c>
      <c r="AB100">
        <f>IF($Y100="Forward charges",SUM(_xlfn.XLOOKUP($Q100,'Zone-Charges'!$A$1:$A$6,'Zone-Charges'!$C$1:$C$6,0,0),PRODUCT($Z100,_xlfn.XLOOKUP($Q100,'Zone-Charges'!$A$1:$A$6,'Zone-Charges'!$D$1:$D$6,0,0))),SUM(_xlfn.XLOOKUP($Q100,'Zone-Charges'!$A$1:$A$6,'Zone-Charges'!$C$1:$C$6,0,0),PRODUCT($Z100,_xlfn.XLOOKUP($Q100,'Zone-Charges'!$A$1:$A$6,'Zone-Charges'!$D$1:$D$6,0,0)),_xlfn.XLOOKUP($Q100,'Zone-Charges'!$A$1:$A$6,'Zone-Charges'!$E$1:$E$6,0,0),PRODUCT($Z100,_xlfn.XLOOKUP($Q100,'Zone-Charges'!$A$1:$A$6,'Zone-Charges'!$F$1:$F$6,0,0)),$X100))</f>
        <v>61.3</v>
      </c>
      <c r="AC100">
        <f>IF($Y100="Forward charges",SUM(_xlfn.XLOOKUP($S100,'Zone-Charges'!$A$1:$A$6,'Zone-Charges'!$C$1:$C$6,0,0),PRODUCT($AA100,_xlfn.XLOOKUP($S100,'Zone-Charges'!$A$1:$A$6,'Zone-Charges'!$D$1:$D$6,0,0))),SUM(_xlfn.XLOOKUP($S100,'Zone-Charges'!$A$1:$A$6,'Zone-Charges'!$C$1:$C$6,0,0),PRODUCT($AA100,_xlfn.XLOOKUP($S100,'Zone-Charges'!$A$1:$A$6,'Zone-Charges'!$D$1:$D$6,0,0)),_xlfn.XLOOKUP($S100,'Zone-Charges'!$A$1:$A$6,'Zone-Charges'!$E$1:$E$6,0,0),PRODUCT($AA100,_xlfn.XLOOKUP($S100,'Zone-Charges'!$A$1:$A$6,'Zone-Charges'!$F$1:$F$6,0,0)),$X100))</f>
        <v>179.79999999999998</v>
      </c>
      <c r="AD100" s="3">
        <f t="shared" si="12"/>
        <v>118.49999999999999</v>
      </c>
    </row>
    <row r="101" spans="1:30">
      <c r="A101">
        <v>2001807329</v>
      </c>
      <c r="B101" t="s">
        <v>66</v>
      </c>
      <c r="C101">
        <v>2001811604</v>
      </c>
      <c r="D101" s="2">
        <v>8904223818683</v>
      </c>
      <c r="E101">
        <v>1</v>
      </c>
      <c r="H101">
        <f t="shared" si="8"/>
        <v>121</v>
      </c>
      <c r="I101">
        <f t="shared" si="9"/>
        <v>0.121</v>
      </c>
      <c r="J101" s="3">
        <f t="shared" si="10"/>
        <v>0.5</v>
      </c>
      <c r="K101" s="3">
        <v>0.5</v>
      </c>
      <c r="L101" s="2">
        <v>302039</v>
      </c>
      <c r="M101" s="3" cm="1">
        <f t="array" ref="M101">_xlfn.IFS(R101&gt;K101,R101,(R101*2)&gt;K101,(R101*2),(R101*3)&gt;K101,(R101*3),(R101*4)&gt;K101,(R101*4),(R101*5)&gt;K101,(R101*5),(R101*6)&gt;K101,(R101*6))</f>
        <v>1</v>
      </c>
      <c r="N101" t="e">
        <f t="shared" si="13"/>
        <v>#N/A</v>
      </c>
      <c r="O101" s="3">
        <v>0.73</v>
      </c>
      <c r="P101" s="3" cm="1">
        <f t="array" ref="P101">_xlfn.IFS(T101&gt;O101,T101,(T101*2)&gt;O101,(T101*2),(T101*3)&gt;O101,(T101*3),(T101*4)&gt;O101,(T101*4),(T101*5)&gt;O101,(T101*5),(T101*6)&gt;O101,(T101*6))</f>
        <v>1.25</v>
      </c>
      <c r="Q101" t="s">
        <v>11</v>
      </c>
      <c r="R101" s="3">
        <f>_xlfn.XLOOKUP('Raw-Data'!Q101,'Zone-Charges'!$A$1:$A$6,'Zone-Charges'!$B$1:$B$6,0,0,)</f>
        <v>0.5</v>
      </c>
      <c r="S101" t="s">
        <v>14</v>
      </c>
      <c r="T101" s="3">
        <f>_xlfn.XLOOKUP(S101,'Zone-Charges'!$A$1:$A$6,'Zone-Charges'!$B$1:$B$6,0,0,)</f>
        <v>1.25</v>
      </c>
      <c r="U101" t="s">
        <v>10</v>
      </c>
      <c r="V101">
        <v>999</v>
      </c>
      <c r="W101" cm="1">
        <f t="array" ref="W101">_xlfn.IFS(U101="Prepaid",0,U101="COD",IF(V101*E101&lt;=300,15,(V101*E101)*5/100))</f>
        <v>49.95</v>
      </c>
      <c r="X101">
        <f t="shared" si="11"/>
        <v>0</v>
      </c>
      <c r="Y101" t="s">
        <v>173</v>
      </c>
      <c r="Z101">
        <f>('Raw-Data'!M101-'Raw-Data'!R101)/'Raw-Data'!R101</f>
        <v>1</v>
      </c>
      <c r="AA101">
        <f>('Raw-Data'!P101-'Raw-Data'!T101)/'Raw-Data'!T101</f>
        <v>0</v>
      </c>
      <c r="AB101">
        <f>IF($Y101="Forward charges",SUM(_xlfn.XLOOKUP($Q101,'Zone-Charges'!$A$1:$A$6,'Zone-Charges'!$C$1:$C$6,0,0),PRODUCT($Z101,_xlfn.XLOOKUP($Q101,'Zone-Charges'!$A$1:$A$6,'Zone-Charges'!$D$1:$D$6,0,0))),SUM(_xlfn.XLOOKUP($Q101,'Zone-Charges'!$A$1:$A$6,'Zone-Charges'!$C$1:$C$6,0,0),PRODUCT($Z101,_xlfn.XLOOKUP($Q101,'Zone-Charges'!$A$1:$A$6,'Zone-Charges'!$D$1:$D$6,0,0)),_xlfn.XLOOKUP($Q101,'Zone-Charges'!$A$1:$A$6,'Zone-Charges'!$E$1:$E$6,0,0),PRODUCT($Z101,_xlfn.XLOOKUP($Q101,'Zone-Charges'!$A$1:$A$6,'Zone-Charges'!$F$1:$F$6,0,0)),$X101))</f>
        <v>61.3</v>
      </c>
      <c r="AC101">
        <f>IF($Y101="Forward charges",SUM(_xlfn.XLOOKUP($S101,'Zone-Charges'!$A$1:$A$6,'Zone-Charges'!$C$1:$C$6,0,0),PRODUCT($AA101,_xlfn.XLOOKUP($S101,'Zone-Charges'!$A$1:$A$6,'Zone-Charges'!$D$1:$D$6,0,0))),SUM(_xlfn.XLOOKUP($S101,'Zone-Charges'!$A$1:$A$6,'Zone-Charges'!$C$1:$C$6,0,0),PRODUCT($AA101,_xlfn.XLOOKUP($S101,'Zone-Charges'!$A$1:$A$6,'Zone-Charges'!$D$1:$D$6,0,0)),_xlfn.XLOOKUP($S101,'Zone-Charges'!$A$1:$A$6,'Zone-Charges'!$E$1:$E$6,0,0),PRODUCT($AA101,_xlfn.XLOOKUP($S101,'Zone-Charges'!$A$1:$A$6,'Zone-Charges'!$F$1:$F$6,0,0)),$X101))</f>
        <v>45.4</v>
      </c>
      <c r="AD101" s="3">
        <f t="shared" si="12"/>
        <v>-15.899999999999999</v>
      </c>
    </row>
    <row r="102" spans="1:30">
      <c r="A102">
        <v>2001807613</v>
      </c>
      <c r="B102" t="s">
        <v>67</v>
      </c>
      <c r="C102">
        <v>2001811475</v>
      </c>
      <c r="D102" s="2">
        <v>8904223818706</v>
      </c>
      <c r="E102">
        <v>1</v>
      </c>
      <c r="H102">
        <f t="shared" si="8"/>
        <v>127</v>
      </c>
      <c r="I102">
        <f t="shared" si="9"/>
        <v>0.127</v>
      </c>
      <c r="J102" s="3">
        <f t="shared" si="10"/>
        <v>0.83</v>
      </c>
      <c r="K102" s="3">
        <v>0.83</v>
      </c>
      <c r="L102" s="2">
        <v>335803</v>
      </c>
      <c r="M102" s="3" cm="1">
        <f t="array" ref="M102">_xlfn.IFS(R102&gt;K102,R102,(R102*2)&gt;K102,(R102*2),(R102*3)&gt;K102,(R102*3),(R102*4)&gt;K102,(R102*4),(R102*5)&gt;K102,(R102*5),(R102*6)&gt;K102,(R102*6))</f>
        <v>1</v>
      </c>
      <c r="N102" t="e">
        <f t="shared" si="13"/>
        <v>#N/A</v>
      </c>
      <c r="O102" s="3">
        <v>1.04</v>
      </c>
      <c r="P102" s="3" cm="1">
        <f t="array" ref="P102">_xlfn.IFS(T102&gt;O102,T102,(T102*2)&gt;O102,(T102*2),(T102*3)&gt;O102,(T102*3),(T102*4)&gt;O102,(T102*4),(T102*5)&gt;O102,(T102*5),(T102*6)&gt;O102,(T102*6))</f>
        <v>1.25</v>
      </c>
      <c r="Q102" t="s">
        <v>11</v>
      </c>
      <c r="R102" s="3">
        <f>_xlfn.XLOOKUP('Raw-Data'!Q102,'Zone-Charges'!$A$1:$A$6,'Zone-Charges'!$B$1:$B$6,0,0,)</f>
        <v>0.5</v>
      </c>
      <c r="S102" t="s">
        <v>14</v>
      </c>
      <c r="T102" s="3">
        <f>_xlfn.XLOOKUP(S102,'Zone-Charges'!$A$1:$A$6,'Zone-Charges'!$B$1:$B$6,0,0,)</f>
        <v>1.25</v>
      </c>
      <c r="U102" t="s">
        <v>10</v>
      </c>
      <c r="V102">
        <v>233</v>
      </c>
      <c r="W102" cm="1">
        <f t="array" ref="W102">_xlfn.IFS(U102="Prepaid",0,U102="COD",IF(V102*E102&lt;=300,15,(V102*E102)*5/100))</f>
        <v>15</v>
      </c>
      <c r="X102">
        <f t="shared" si="11"/>
        <v>60.15</v>
      </c>
      <c r="Y102" t="s">
        <v>173</v>
      </c>
      <c r="Z102">
        <f>('Raw-Data'!M102-'Raw-Data'!R102)/'Raw-Data'!R102</f>
        <v>1</v>
      </c>
      <c r="AA102">
        <f>('Raw-Data'!P102-'Raw-Data'!T102)/'Raw-Data'!T102</f>
        <v>0</v>
      </c>
      <c r="AB102">
        <f>IF($Y102="Forward charges",SUM(_xlfn.XLOOKUP($Q102,'Zone-Charges'!$A$1:$A$6,'Zone-Charges'!$C$1:$C$6,0,0),PRODUCT($Z102,_xlfn.XLOOKUP($Q102,'Zone-Charges'!$A$1:$A$6,'Zone-Charges'!$D$1:$D$6,0,0))),SUM(_xlfn.XLOOKUP($Q102,'Zone-Charges'!$A$1:$A$6,'Zone-Charges'!$C$1:$C$6,0,0),PRODUCT($Z102,_xlfn.XLOOKUP($Q102,'Zone-Charges'!$A$1:$A$6,'Zone-Charges'!$D$1:$D$6,0,0)),_xlfn.XLOOKUP($Q102,'Zone-Charges'!$A$1:$A$6,'Zone-Charges'!$E$1:$E$6,0,0),PRODUCT($Z102,_xlfn.XLOOKUP($Q102,'Zone-Charges'!$A$1:$A$6,'Zone-Charges'!$F$1:$F$6,0,0)),$X102))</f>
        <v>61.3</v>
      </c>
      <c r="AC102">
        <f>IF($Y102="Forward charges",SUM(_xlfn.XLOOKUP($S102,'Zone-Charges'!$A$1:$A$6,'Zone-Charges'!$C$1:$C$6,0,0),PRODUCT($AA102,_xlfn.XLOOKUP($S102,'Zone-Charges'!$A$1:$A$6,'Zone-Charges'!$D$1:$D$6,0,0))),SUM(_xlfn.XLOOKUP($S102,'Zone-Charges'!$A$1:$A$6,'Zone-Charges'!$C$1:$C$6,0,0),PRODUCT($AA102,_xlfn.XLOOKUP($S102,'Zone-Charges'!$A$1:$A$6,'Zone-Charges'!$D$1:$D$6,0,0)),_xlfn.XLOOKUP($S102,'Zone-Charges'!$A$1:$A$6,'Zone-Charges'!$E$1:$E$6,0,0),PRODUCT($AA102,_xlfn.XLOOKUP($S102,'Zone-Charges'!$A$1:$A$6,'Zone-Charges'!$F$1:$F$6,0,0)),$X102))</f>
        <v>45.4</v>
      </c>
      <c r="AD102" s="3">
        <f t="shared" si="12"/>
        <v>-15.899999999999999</v>
      </c>
    </row>
    <row r="103" spans="1:30">
      <c r="A103">
        <v>2001808475</v>
      </c>
      <c r="B103" t="s">
        <v>73</v>
      </c>
      <c r="C103">
        <v>2001811475</v>
      </c>
      <c r="D103" s="2">
        <v>8904223818669</v>
      </c>
      <c r="E103">
        <v>1</v>
      </c>
      <c r="H103">
        <f t="shared" si="8"/>
        <v>240</v>
      </c>
      <c r="I103">
        <f t="shared" si="9"/>
        <v>0.24</v>
      </c>
      <c r="J103" s="3">
        <f t="shared" si="10"/>
        <v>0.5</v>
      </c>
      <c r="K103" s="3">
        <v>0.5</v>
      </c>
      <c r="L103" s="2">
        <v>335001</v>
      </c>
      <c r="M103" s="3" cm="1">
        <f t="array" ref="M103">_xlfn.IFS(R103&gt;K103,R103,(R103*2)&gt;K103,(R103*2),(R103*3)&gt;K103,(R103*3),(R103*4)&gt;K103,(R103*4),(R103*5)&gt;K103,(R103*5),(R103*6)&gt;K103,(R103*6))</f>
        <v>1</v>
      </c>
      <c r="N103" t="e">
        <f t="shared" si="13"/>
        <v>#N/A</v>
      </c>
      <c r="O103" s="3">
        <v>0.7</v>
      </c>
      <c r="P103" s="3" cm="1">
        <f t="array" ref="P103">_xlfn.IFS(T103&gt;O103,T103,(T103*2)&gt;O103,(T103*2),(T103*3)&gt;O103,(T103*3),(T103*4)&gt;O103,(T103*4),(T103*5)&gt;O103,(T103*5),(T103*6)&gt;O103,(T103*6))</f>
        <v>1.25</v>
      </c>
      <c r="Q103" t="s">
        <v>11</v>
      </c>
      <c r="R103" s="3">
        <f>_xlfn.XLOOKUP('Raw-Data'!Q103,'Zone-Charges'!$A$1:$A$6,'Zone-Charges'!$B$1:$B$6,0,0,)</f>
        <v>0.5</v>
      </c>
      <c r="S103" t="s">
        <v>14</v>
      </c>
      <c r="T103" s="3">
        <f>_xlfn.XLOOKUP(S103,'Zone-Charges'!$A$1:$A$6,'Zone-Charges'!$B$1:$B$6,0,0,)</f>
        <v>1.25</v>
      </c>
      <c r="U103" t="s">
        <v>10</v>
      </c>
      <c r="V103">
        <v>301</v>
      </c>
      <c r="W103" cm="1">
        <f t="array" ref="W103">_xlfn.IFS(U103="Prepaid",0,U103="COD",IF(V103*E103&lt;=300,15,(V103*E103)*5/100))</f>
        <v>15.05</v>
      </c>
      <c r="X103">
        <f t="shared" si="11"/>
        <v>0</v>
      </c>
      <c r="Y103" t="s">
        <v>173</v>
      </c>
      <c r="Z103">
        <f>('Raw-Data'!M103-'Raw-Data'!R103)/'Raw-Data'!R103</f>
        <v>1</v>
      </c>
      <c r="AA103">
        <f>('Raw-Data'!P103-'Raw-Data'!T103)/'Raw-Data'!T103</f>
        <v>0</v>
      </c>
      <c r="AB103">
        <f>IF($Y103="Forward charges",SUM(_xlfn.XLOOKUP($Q103,'Zone-Charges'!$A$1:$A$6,'Zone-Charges'!$C$1:$C$6,0,0),PRODUCT($Z103,_xlfn.XLOOKUP($Q103,'Zone-Charges'!$A$1:$A$6,'Zone-Charges'!$D$1:$D$6,0,0))),SUM(_xlfn.XLOOKUP($Q103,'Zone-Charges'!$A$1:$A$6,'Zone-Charges'!$C$1:$C$6,0,0),PRODUCT($Z103,_xlfn.XLOOKUP($Q103,'Zone-Charges'!$A$1:$A$6,'Zone-Charges'!$D$1:$D$6,0,0)),_xlfn.XLOOKUP($Q103,'Zone-Charges'!$A$1:$A$6,'Zone-Charges'!$E$1:$E$6,0,0),PRODUCT($Z103,_xlfn.XLOOKUP($Q103,'Zone-Charges'!$A$1:$A$6,'Zone-Charges'!$F$1:$F$6,0,0)),$X103))</f>
        <v>61.3</v>
      </c>
      <c r="AC103">
        <f>IF($Y103="Forward charges",SUM(_xlfn.XLOOKUP($S103,'Zone-Charges'!$A$1:$A$6,'Zone-Charges'!$C$1:$C$6,0,0),PRODUCT($AA103,_xlfn.XLOOKUP($S103,'Zone-Charges'!$A$1:$A$6,'Zone-Charges'!$D$1:$D$6,0,0))),SUM(_xlfn.XLOOKUP($S103,'Zone-Charges'!$A$1:$A$6,'Zone-Charges'!$C$1:$C$6,0,0),PRODUCT($AA103,_xlfn.XLOOKUP($S103,'Zone-Charges'!$A$1:$A$6,'Zone-Charges'!$D$1:$D$6,0,0)),_xlfn.XLOOKUP($S103,'Zone-Charges'!$A$1:$A$6,'Zone-Charges'!$E$1:$E$6,0,0),PRODUCT($AA103,_xlfn.XLOOKUP($S103,'Zone-Charges'!$A$1:$A$6,'Zone-Charges'!$F$1:$F$6,0,0)),$X103))</f>
        <v>45.4</v>
      </c>
      <c r="AD103" s="3">
        <f t="shared" si="12"/>
        <v>-15.899999999999999</v>
      </c>
    </row>
    <row r="104" spans="1:30">
      <c r="A104">
        <v>2001808585</v>
      </c>
      <c r="B104" t="s">
        <v>76</v>
      </c>
      <c r="C104">
        <v>2001811475</v>
      </c>
      <c r="D104" s="2">
        <v>8904223819499</v>
      </c>
      <c r="E104">
        <v>1</v>
      </c>
      <c r="H104">
        <f t="shared" si="8"/>
        <v>210</v>
      </c>
      <c r="I104">
        <f t="shared" si="9"/>
        <v>0.21</v>
      </c>
      <c r="J104" s="3">
        <f t="shared" si="10"/>
        <v>0.5</v>
      </c>
      <c r="K104" s="3">
        <v>0.5</v>
      </c>
      <c r="L104" s="2">
        <v>175101</v>
      </c>
      <c r="M104" s="3" cm="1">
        <f t="array" ref="M104">_xlfn.IFS(R104&gt;K104,R104,(R104*2)&gt;K104,(R104*2),(R104*3)&gt;K104,(R104*3),(R104*4)&gt;K104,(R104*4),(R104*5)&gt;K104,(R104*5),(R104*6)&gt;K104,(R104*6))</f>
        <v>1.5</v>
      </c>
      <c r="N104" t="e">
        <f t="shared" si="13"/>
        <v>#N/A</v>
      </c>
      <c r="O104" s="3">
        <v>0.72</v>
      </c>
      <c r="P104" s="3" cm="1">
        <f t="array" ref="P104">_xlfn.IFS(T104&gt;O104,T104,(T104*2)&gt;O104,(T104*2),(T104*3)&gt;O104,(T104*3),(T104*4)&gt;O104,(T104*4),(T104*5)&gt;O104,(T104*5),(T104*6)&gt;O104,(T104*6))</f>
        <v>1</v>
      </c>
      <c r="Q104" t="s">
        <v>17</v>
      </c>
      <c r="R104" s="3">
        <f>_xlfn.XLOOKUP('Raw-Data'!Q104,'Zone-Charges'!$A$1:$A$6,'Zone-Charges'!$B$1:$B$6,0,0,)</f>
        <v>1.5</v>
      </c>
      <c r="S104" t="s">
        <v>11</v>
      </c>
      <c r="T104" s="3">
        <f>_xlfn.XLOOKUP(S104,'Zone-Charges'!$A$1:$A$6,'Zone-Charges'!$B$1:$B$6,0,0,)</f>
        <v>0.5</v>
      </c>
      <c r="U104" t="s">
        <v>10</v>
      </c>
      <c r="V104">
        <v>960</v>
      </c>
      <c r="W104" cm="1">
        <f t="array" ref="W104">_xlfn.IFS(U104="Prepaid",0,U104="COD",IF(V104*E104&lt;=300,15,(V104*E104)*5/100))</f>
        <v>48</v>
      </c>
      <c r="X104">
        <f t="shared" si="11"/>
        <v>58.15</v>
      </c>
      <c r="Y104" t="s">
        <v>173</v>
      </c>
      <c r="Z104">
        <f>('Raw-Data'!M104-'Raw-Data'!R104)/'Raw-Data'!R104</f>
        <v>0</v>
      </c>
      <c r="AA104">
        <f>('Raw-Data'!P104-'Raw-Data'!T104)/'Raw-Data'!T104</f>
        <v>1</v>
      </c>
      <c r="AB104">
        <f>IF($Y104="Forward charges",SUM(_xlfn.XLOOKUP($Q104,'Zone-Charges'!$A$1:$A$6,'Zone-Charges'!$C$1:$C$6,0,0),PRODUCT($Z104,_xlfn.XLOOKUP($Q104,'Zone-Charges'!$A$1:$A$6,'Zone-Charges'!$D$1:$D$6,0,0))),SUM(_xlfn.XLOOKUP($Q104,'Zone-Charges'!$A$1:$A$6,'Zone-Charges'!$C$1:$C$6,0,0),PRODUCT($Z104,_xlfn.XLOOKUP($Q104,'Zone-Charges'!$A$1:$A$6,'Zone-Charges'!$D$1:$D$6,0,0)),_xlfn.XLOOKUP($Q104,'Zone-Charges'!$A$1:$A$6,'Zone-Charges'!$E$1:$E$6,0,0),PRODUCT($Z104,_xlfn.XLOOKUP($Q104,'Zone-Charges'!$A$1:$A$6,'Zone-Charges'!$F$1:$F$6,0,0)),$X104))</f>
        <v>56.6</v>
      </c>
      <c r="AC104">
        <f>IF($Y104="Forward charges",SUM(_xlfn.XLOOKUP($S104,'Zone-Charges'!$A$1:$A$6,'Zone-Charges'!$C$1:$C$6,0,0),PRODUCT($AA104,_xlfn.XLOOKUP($S104,'Zone-Charges'!$A$1:$A$6,'Zone-Charges'!$D$1:$D$6,0,0))),SUM(_xlfn.XLOOKUP($S104,'Zone-Charges'!$A$1:$A$6,'Zone-Charges'!$C$1:$C$6,0,0),PRODUCT($AA104,_xlfn.XLOOKUP($S104,'Zone-Charges'!$A$1:$A$6,'Zone-Charges'!$D$1:$D$6,0,0)),_xlfn.XLOOKUP($S104,'Zone-Charges'!$A$1:$A$6,'Zone-Charges'!$E$1:$E$6,0,0),PRODUCT($AA104,_xlfn.XLOOKUP($S104,'Zone-Charges'!$A$1:$A$6,'Zone-Charges'!$F$1:$F$6,0,0)),$X104))</f>
        <v>61.3</v>
      </c>
      <c r="AD104" s="3">
        <f t="shared" si="12"/>
        <v>4.6999999999999957</v>
      </c>
    </row>
    <row r="105" spans="1:30">
      <c r="A105">
        <v>2001808679</v>
      </c>
      <c r="B105" t="s">
        <v>77</v>
      </c>
      <c r="C105">
        <v>2001811475</v>
      </c>
      <c r="D105" s="2">
        <v>8904223819031</v>
      </c>
      <c r="E105">
        <v>1</v>
      </c>
      <c r="H105">
        <f t="shared" si="8"/>
        <v>112</v>
      </c>
      <c r="I105">
        <f t="shared" si="9"/>
        <v>0.112</v>
      </c>
      <c r="J105" s="3">
        <f t="shared" si="10"/>
        <v>0.5</v>
      </c>
      <c r="K105" s="3">
        <v>0.5</v>
      </c>
      <c r="L105" s="2">
        <v>303903</v>
      </c>
      <c r="M105" s="3" cm="1">
        <f t="array" ref="M105">_xlfn.IFS(R105&gt;K105,R105,(R105*2)&gt;K105,(R105*2),(R105*3)&gt;K105,(R105*3),(R105*4)&gt;K105,(R105*4),(R105*5)&gt;K105,(R105*5),(R105*6)&gt;K105,(R105*6))</f>
        <v>1</v>
      </c>
      <c r="N105" t="e">
        <f t="shared" si="13"/>
        <v>#N/A</v>
      </c>
      <c r="O105" s="3">
        <v>0.72</v>
      </c>
      <c r="P105" s="3" cm="1">
        <f t="array" ref="P105">_xlfn.IFS(T105&gt;O105,T105,(T105*2)&gt;O105,(T105*2),(T105*3)&gt;O105,(T105*3),(T105*4)&gt;O105,(T105*4),(T105*5)&gt;O105,(T105*5),(T105*6)&gt;O105,(T105*6))</f>
        <v>1.25</v>
      </c>
      <c r="Q105" t="s">
        <v>11</v>
      </c>
      <c r="R105" s="3">
        <f>_xlfn.XLOOKUP('Raw-Data'!Q105,'Zone-Charges'!$A$1:$A$6,'Zone-Charges'!$B$1:$B$6,0,0,)</f>
        <v>0.5</v>
      </c>
      <c r="S105" t="s">
        <v>14</v>
      </c>
      <c r="T105" s="3">
        <f>_xlfn.XLOOKUP(S105,'Zone-Charges'!$A$1:$A$6,'Zone-Charges'!$B$1:$B$6,0,0,)</f>
        <v>1.25</v>
      </c>
      <c r="U105" t="s">
        <v>10</v>
      </c>
      <c r="V105">
        <v>516</v>
      </c>
      <c r="W105" cm="1">
        <f t="array" ref="W105">_xlfn.IFS(U105="Prepaid",0,U105="COD",IF(V105*E105&lt;=300,15,(V105*E105)*5/100))</f>
        <v>25.8</v>
      </c>
      <c r="X105">
        <f t="shared" si="11"/>
        <v>0</v>
      </c>
      <c r="Y105" t="s">
        <v>173</v>
      </c>
      <c r="Z105">
        <f>('Raw-Data'!M105-'Raw-Data'!R105)/'Raw-Data'!R105</f>
        <v>1</v>
      </c>
      <c r="AA105">
        <f>('Raw-Data'!P105-'Raw-Data'!T105)/'Raw-Data'!T105</f>
        <v>0</v>
      </c>
      <c r="AB105">
        <f>IF($Y105="Forward charges",SUM(_xlfn.XLOOKUP($Q105,'Zone-Charges'!$A$1:$A$6,'Zone-Charges'!$C$1:$C$6,0,0),PRODUCT($Z105,_xlfn.XLOOKUP($Q105,'Zone-Charges'!$A$1:$A$6,'Zone-Charges'!$D$1:$D$6,0,0))),SUM(_xlfn.XLOOKUP($Q105,'Zone-Charges'!$A$1:$A$6,'Zone-Charges'!$C$1:$C$6,0,0),PRODUCT($Z105,_xlfn.XLOOKUP($Q105,'Zone-Charges'!$A$1:$A$6,'Zone-Charges'!$D$1:$D$6,0,0)),_xlfn.XLOOKUP($Q105,'Zone-Charges'!$A$1:$A$6,'Zone-Charges'!$E$1:$E$6,0,0),PRODUCT($Z105,_xlfn.XLOOKUP($Q105,'Zone-Charges'!$A$1:$A$6,'Zone-Charges'!$F$1:$F$6,0,0)),$X105))</f>
        <v>61.3</v>
      </c>
      <c r="AC105">
        <f>IF($Y105="Forward charges",SUM(_xlfn.XLOOKUP($S105,'Zone-Charges'!$A$1:$A$6,'Zone-Charges'!$C$1:$C$6,0,0),PRODUCT($AA105,_xlfn.XLOOKUP($S105,'Zone-Charges'!$A$1:$A$6,'Zone-Charges'!$D$1:$D$6,0,0))),SUM(_xlfn.XLOOKUP($S105,'Zone-Charges'!$A$1:$A$6,'Zone-Charges'!$C$1:$C$6,0,0),PRODUCT($AA105,_xlfn.XLOOKUP($S105,'Zone-Charges'!$A$1:$A$6,'Zone-Charges'!$D$1:$D$6,0,0)),_xlfn.XLOOKUP($S105,'Zone-Charges'!$A$1:$A$6,'Zone-Charges'!$E$1:$E$6,0,0),PRODUCT($AA105,_xlfn.XLOOKUP($S105,'Zone-Charges'!$A$1:$A$6,'Zone-Charges'!$F$1:$F$6,0,0)),$X105))</f>
        <v>45.4</v>
      </c>
      <c r="AD105" s="3">
        <f t="shared" si="12"/>
        <v>-15.899999999999999</v>
      </c>
    </row>
    <row r="106" spans="1:30">
      <c r="A106">
        <v>2001808739</v>
      </c>
      <c r="B106" t="s">
        <v>79</v>
      </c>
      <c r="C106">
        <v>2001811466</v>
      </c>
      <c r="D106" s="2">
        <v>8904223818706</v>
      </c>
      <c r="E106">
        <v>1</v>
      </c>
      <c r="H106">
        <f t="shared" si="8"/>
        <v>127</v>
      </c>
      <c r="I106">
        <f t="shared" si="9"/>
        <v>0.127</v>
      </c>
      <c r="J106" s="3">
        <f t="shared" si="10"/>
        <v>0.22</v>
      </c>
      <c r="K106" s="3">
        <v>0.22</v>
      </c>
      <c r="L106" s="2">
        <v>342012</v>
      </c>
      <c r="M106" s="3" cm="1">
        <f t="array" ref="M106">_xlfn.IFS(R106&gt;K106,R106,(R106*2)&gt;K106,(R106*2),(R106*3)&gt;K106,(R106*3),(R106*4)&gt;K106,(R106*4),(R106*5)&gt;K106,(R106*5),(R106*6)&gt;K106,(R106*6))</f>
        <v>0.5</v>
      </c>
      <c r="N106" t="e">
        <f t="shared" si="13"/>
        <v>#N/A</v>
      </c>
      <c r="O106" s="3">
        <v>1.63</v>
      </c>
      <c r="P106" s="3" cm="1">
        <f t="array" ref="P106">_xlfn.IFS(T106&gt;O106,T106,(T106*2)&gt;O106,(T106*2),(T106*3)&gt;O106,(T106*3),(T106*4)&gt;O106,(T106*4),(T106*5)&gt;O106,(T106*5),(T106*6)&gt;O106,(T106*6))</f>
        <v>2.5</v>
      </c>
      <c r="Q106" t="s">
        <v>11</v>
      </c>
      <c r="R106" s="3">
        <f>_xlfn.XLOOKUP('Raw-Data'!Q106,'Zone-Charges'!$A$1:$A$6,'Zone-Charges'!$B$1:$B$6,0,0,)</f>
        <v>0.5</v>
      </c>
      <c r="S106" t="s">
        <v>14</v>
      </c>
      <c r="T106" s="3">
        <f>_xlfn.XLOOKUP(S106,'Zone-Charges'!$A$1:$A$6,'Zone-Charges'!$B$1:$B$6,0,0,)</f>
        <v>1.25</v>
      </c>
      <c r="U106" t="s">
        <v>13</v>
      </c>
      <c r="V106">
        <v>233</v>
      </c>
      <c r="W106" cm="1">
        <f t="array" ref="W106">_xlfn.IFS(U106="Prepaid",0,U106="COD",IF(V106*E106&lt;=300,15,(V106*E106)*5/100))</f>
        <v>0</v>
      </c>
      <c r="X106">
        <f t="shared" si="11"/>
        <v>0</v>
      </c>
      <c r="Y106" t="s">
        <v>173</v>
      </c>
      <c r="Z106">
        <f>('Raw-Data'!M106-'Raw-Data'!R106)/'Raw-Data'!R106</f>
        <v>0</v>
      </c>
      <c r="AA106">
        <f>('Raw-Data'!P106-'Raw-Data'!T106)/'Raw-Data'!T106</f>
        <v>1</v>
      </c>
      <c r="AB106">
        <f>IF($Y106="Forward charges",SUM(_xlfn.XLOOKUP($Q106,'Zone-Charges'!$A$1:$A$6,'Zone-Charges'!$C$1:$C$6,0,0),PRODUCT($Z106,_xlfn.XLOOKUP($Q106,'Zone-Charges'!$A$1:$A$6,'Zone-Charges'!$D$1:$D$6,0,0))),SUM(_xlfn.XLOOKUP($Q106,'Zone-Charges'!$A$1:$A$6,'Zone-Charges'!$C$1:$C$6,0,0),PRODUCT($Z106,_xlfn.XLOOKUP($Q106,'Zone-Charges'!$A$1:$A$6,'Zone-Charges'!$D$1:$D$6,0,0)),_xlfn.XLOOKUP($Q106,'Zone-Charges'!$A$1:$A$6,'Zone-Charges'!$E$1:$E$6,0,0),PRODUCT($Z106,_xlfn.XLOOKUP($Q106,'Zone-Charges'!$A$1:$A$6,'Zone-Charges'!$F$1:$F$6,0,0)),$X106))</f>
        <v>33</v>
      </c>
      <c r="AC106">
        <f>IF($Y106="Forward charges",SUM(_xlfn.XLOOKUP($S106,'Zone-Charges'!$A$1:$A$6,'Zone-Charges'!$C$1:$C$6,0,0),PRODUCT($AA106,_xlfn.XLOOKUP($S106,'Zone-Charges'!$A$1:$A$6,'Zone-Charges'!$D$1:$D$6,0,0))),SUM(_xlfn.XLOOKUP($S106,'Zone-Charges'!$A$1:$A$6,'Zone-Charges'!$C$1:$C$6,0,0),PRODUCT($AA106,_xlfn.XLOOKUP($S106,'Zone-Charges'!$A$1:$A$6,'Zone-Charges'!$D$1:$D$6,0,0)),_xlfn.XLOOKUP($S106,'Zone-Charges'!$A$1:$A$6,'Zone-Charges'!$E$1:$E$6,0,0),PRODUCT($AA106,_xlfn.XLOOKUP($S106,'Zone-Charges'!$A$1:$A$6,'Zone-Charges'!$F$1:$F$6,0,0)),$X106))</f>
        <v>90.199999999999989</v>
      </c>
      <c r="AD106" s="3">
        <f t="shared" si="12"/>
        <v>57.199999999999989</v>
      </c>
    </row>
    <row r="107" spans="1:30">
      <c r="A107">
        <v>2001808832</v>
      </c>
      <c r="B107" t="s">
        <v>81</v>
      </c>
      <c r="C107">
        <v>2001811466</v>
      </c>
      <c r="D107" s="2">
        <v>8904223818850</v>
      </c>
      <c r="E107">
        <v>1</v>
      </c>
      <c r="H107">
        <f t="shared" si="8"/>
        <v>240</v>
      </c>
      <c r="I107">
        <f t="shared" si="9"/>
        <v>0.24</v>
      </c>
      <c r="J107" s="3">
        <f t="shared" si="10"/>
        <v>0.6</v>
      </c>
      <c r="K107" s="3">
        <v>0.6</v>
      </c>
      <c r="L107" s="2">
        <v>334001</v>
      </c>
      <c r="M107" s="3" cm="1">
        <f t="array" ref="M107">_xlfn.IFS(R107&gt;K107,R107,(R107*2)&gt;K107,(R107*2),(R107*3)&gt;K107,(R107*3),(R107*4)&gt;K107,(R107*4),(R107*5)&gt;K107,(R107*5),(R107*6)&gt;K107,(R107*6))</f>
        <v>1</v>
      </c>
      <c r="N107" t="e">
        <f t="shared" si="13"/>
        <v>#N/A</v>
      </c>
      <c r="O107" s="3">
        <v>2.4700000000000002</v>
      </c>
      <c r="P107" s="3" cm="1">
        <f t="array" ref="P107">_xlfn.IFS(T107&gt;O107,T107,(T107*2)&gt;O107,(T107*2),(T107*3)&gt;O107,(T107*3),(T107*4)&gt;O107,(T107*4),(T107*5)&gt;O107,(T107*5),(T107*6)&gt;O107,(T107*6))</f>
        <v>2.5</v>
      </c>
      <c r="Q107" t="s">
        <v>11</v>
      </c>
      <c r="R107" s="3">
        <f>_xlfn.XLOOKUP('Raw-Data'!Q107,'Zone-Charges'!$A$1:$A$6,'Zone-Charges'!$B$1:$B$6,0,0,)</f>
        <v>0.5</v>
      </c>
      <c r="S107" t="s">
        <v>14</v>
      </c>
      <c r="T107" s="3">
        <f>_xlfn.XLOOKUP(S107,'Zone-Charges'!$A$1:$A$6,'Zone-Charges'!$B$1:$B$6,0,0,)</f>
        <v>1.25</v>
      </c>
      <c r="U107" t="s">
        <v>13</v>
      </c>
      <c r="V107">
        <v>563</v>
      </c>
      <c r="W107" cm="1">
        <f t="array" ref="W107">_xlfn.IFS(U107="Prepaid",0,U107="COD",IF(V107*E107&lt;=300,15,(V107*E107)*5/100))</f>
        <v>0</v>
      </c>
      <c r="X107">
        <f t="shared" si="11"/>
        <v>0</v>
      </c>
      <c r="Y107" t="s">
        <v>173</v>
      </c>
      <c r="Z107">
        <f>('Raw-Data'!M107-'Raw-Data'!R107)/'Raw-Data'!R107</f>
        <v>1</v>
      </c>
      <c r="AA107">
        <f>('Raw-Data'!P107-'Raw-Data'!T107)/'Raw-Data'!T107</f>
        <v>1</v>
      </c>
      <c r="AB107">
        <f>IF($Y107="Forward charges",SUM(_xlfn.XLOOKUP($Q107,'Zone-Charges'!$A$1:$A$6,'Zone-Charges'!$C$1:$C$6,0,0),PRODUCT($Z107,_xlfn.XLOOKUP($Q107,'Zone-Charges'!$A$1:$A$6,'Zone-Charges'!$D$1:$D$6,0,0))),SUM(_xlfn.XLOOKUP($Q107,'Zone-Charges'!$A$1:$A$6,'Zone-Charges'!$C$1:$C$6,0,0),PRODUCT($Z107,_xlfn.XLOOKUP($Q107,'Zone-Charges'!$A$1:$A$6,'Zone-Charges'!$D$1:$D$6,0,0)),_xlfn.XLOOKUP($Q107,'Zone-Charges'!$A$1:$A$6,'Zone-Charges'!$E$1:$E$6,0,0),PRODUCT($Z107,_xlfn.XLOOKUP($Q107,'Zone-Charges'!$A$1:$A$6,'Zone-Charges'!$F$1:$F$6,0,0)),$X107))</f>
        <v>61.3</v>
      </c>
      <c r="AC107">
        <f>IF($Y107="Forward charges",SUM(_xlfn.XLOOKUP($S107,'Zone-Charges'!$A$1:$A$6,'Zone-Charges'!$C$1:$C$6,0,0),PRODUCT($AA107,_xlfn.XLOOKUP($S107,'Zone-Charges'!$A$1:$A$6,'Zone-Charges'!$D$1:$D$6,0,0))),SUM(_xlfn.XLOOKUP($S107,'Zone-Charges'!$A$1:$A$6,'Zone-Charges'!$C$1:$C$6,0,0),PRODUCT($AA107,_xlfn.XLOOKUP($S107,'Zone-Charges'!$A$1:$A$6,'Zone-Charges'!$D$1:$D$6,0,0)),_xlfn.XLOOKUP($S107,'Zone-Charges'!$A$1:$A$6,'Zone-Charges'!$E$1:$E$6,0,0),PRODUCT($AA107,_xlfn.XLOOKUP($S107,'Zone-Charges'!$A$1:$A$6,'Zone-Charges'!$F$1:$F$6,0,0)),$X107))</f>
        <v>90.199999999999989</v>
      </c>
      <c r="AD107" s="3">
        <f t="shared" si="12"/>
        <v>28.899999999999991</v>
      </c>
    </row>
    <row r="108" spans="1:30">
      <c r="A108">
        <v>2001808837</v>
      </c>
      <c r="B108" t="s">
        <v>82</v>
      </c>
      <c r="C108">
        <v>2001811466</v>
      </c>
      <c r="D108" s="2">
        <v>8904223819468</v>
      </c>
      <c r="E108">
        <v>1</v>
      </c>
      <c r="H108">
        <f t="shared" si="8"/>
        <v>240</v>
      </c>
      <c r="I108">
        <f t="shared" si="9"/>
        <v>0.24</v>
      </c>
      <c r="J108" s="3">
        <f t="shared" si="10"/>
        <v>0.5</v>
      </c>
      <c r="K108" s="3">
        <v>0.5</v>
      </c>
      <c r="L108" s="2">
        <v>302031</v>
      </c>
      <c r="M108" s="3" cm="1">
        <f t="array" ref="M108">_xlfn.IFS(R108&gt;K108,R108,(R108*2)&gt;K108,(R108*2),(R108*3)&gt;K108,(R108*3),(R108*4)&gt;K108,(R108*4),(R108*5)&gt;K108,(R108*5),(R108*6)&gt;K108,(R108*6))</f>
        <v>1</v>
      </c>
      <c r="N108" t="e">
        <f t="shared" si="13"/>
        <v>#N/A</v>
      </c>
      <c r="O108" s="3">
        <v>0.67</v>
      </c>
      <c r="P108" s="3" cm="1">
        <f t="array" ref="P108">_xlfn.IFS(T108&gt;O108,T108,(T108*2)&gt;O108,(T108*2),(T108*3)&gt;O108,(T108*3),(T108*4)&gt;O108,(T108*4),(T108*5)&gt;O108,(T108*5),(T108*6)&gt;O108,(T108*6))</f>
        <v>1.25</v>
      </c>
      <c r="Q108" t="s">
        <v>11</v>
      </c>
      <c r="R108" s="3">
        <f>_xlfn.XLOOKUP('Raw-Data'!Q108,'Zone-Charges'!$A$1:$A$6,'Zone-Charges'!$B$1:$B$6,0,0,)</f>
        <v>0.5</v>
      </c>
      <c r="S108" t="s">
        <v>14</v>
      </c>
      <c r="T108" s="3">
        <f>_xlfn.XLOOKUP(S108,'Zone-Charges'!$A$1:$A$6,'Zone-Charges'!$B$1:$B$6,0,0,)</f>
        <v>1.25</v>
      </c>
      <c r="U108" t="s">
        <v>13</v>
      </c>
      <c r="V108">
        <v>603</v>
      </c>
      <c r="W108" cm="1">
        <f t="array" ref="W108">_xlfn.IFS(U108="Prepaid",0,U108="COD",IF(V108*E108&lt;=300,15,(V108*E108)*5/100))</f>
        <v>0</v>
      </c>
      <c r="X108">
        <f t="shared" si="11"/>
        <v>0</v>
      </c>
      <c r="Y108" t="s">
        <v>173</v>
      </c>
      <c r="Z108">
        <f>('Raw-Data'!M108-'Raw-Data'!R108)/'Raw-Data'!R108</f>
        <v>1</v>
      </c>
      <c r="AA108">
        <f>('Raw-Data'!P108-'Raw-Data'!T108)/'Raw-Data'!T108</f>
        <v>0</v>
      </c>
      <c r="AB108">
        <f>IF($Y108="Forward charges",SUM(_xlfn.XLOOKUP($Q108,'Zone-Charges'!$A$1:$A$6,'Zone-Charges'!$C$1:$C$6,0,0),PRODUCT($Z108,_xlfn.XLOOKUP($Q108,'Zone-Charges'!$A$1:$A$6,'Zone-Charges'!$D$1:$D$6,0,0))),SUM(_xlfn.XLOOKUP($Q108,'Zone-Charges'!$A$1:$A$6,'Zone-Charges'!$C$1:$C$6,0,0),PRODUCT($Z108,_xlfn.XLOOKUP($Q108,'Zone-Charges'!$A$1:$A$6,'Zone-Charges'!$D$1:$D$6,0,0)),_xlfn.XLOOKUP($Q108,'Zone-Charges'!$A$1:$A$6,'Zone-Charges'!$E$1:$E$6,0,0),PRODUCT($Z108,_xlfn.XLOOKUP($Q108,'Zone-Charges'!$A$1:$A$6,'Zone-Charges'!$F$1:$F$6,0,0)),$X108))</f>
        <v>61.3</v>
      </c>
      <c r="AC108">
        <f>IF($Y108="Forward charges",SUM(_xlfn.XLOOKUP($S108,'Zone-Charges'!$A$1:$A$6,'Zone-Charges'!$C$1:$C$6,0,0),PRODUCT($AA108,_xlfn.XLOOKUP($S108,'Zone-Charges'!$A$1:$A$6,'Zone-Charges'!$D$1:$D$6,0,0))),SUM(_xlfn.XLOOKUP($S108,'Zone-Charges'!$A$1:$A$6,'Zone-Charges'!$C$1:$C$6,0,0),PRODUCT($AA108,_xlfn.XLOOKUP($S108,'Zone-Charges'!$A$1:$A$6,'Zone-Charges'!$D$1:$D$6,0,0)),_xlfn.XLOOKUP($S108,'Zone-Charges'!$A$1:$A$6,'Zone-Charges'!$E$1:$E$6,0,0),PRODUCT($AA108,_xlfn.XLOOKUP($S108,'Zone-Charges'!$A$1:$A$6,'Zone-Charges'!$F$1:$F$6,0,0)),$X108))</f>
        <v>45.4</v>
      </c>
      <c r="AD108" s="3">
        <f t="shared" si="12"/>
        <v>-15.899999999999999</v>
      </c>
    </row>
    <row r="109" spans="1:30">
      <c r="A109">
        <v>2001808883</v>
      </c>
      <c r="B109" t="s">
        <v>83</v>
      </c>
      <c r="C109">
        <v>2001811363</v>
      </c>
      <c r="D109" s="2">
        <v>8904223815859</v>
      </c>
      <c r="E109">
        <v>1</v>
      </c>
      <c r="H109">
        <f t="shared" si="8"/>
        <v>165</v>
      </c>
      <c r="I109">
        <f t="shared" si="9"/>
        <v>0.16500000000000001</v>
      </c>
      <c r="J109" s="3">
        <f t="shared" si="10"/>
        <v>0.5</v>
      </c>
      <c r="K109" s="3">
        <v>0.5</v>
      </c>
      <c r="L109" s="2">
        <v>302012</v>
      </c>
      <c r="M109" s="3" cm="1">
        <f t="array" ref="M109">_xlfn.IFS(R109&gt;K109,R109,(R109*2)&gt;K109,(R109*2),(R109*3)&gt;K109,(R109*3),(R109*4)&gt;K109,(R109*4),(R109*5)&gt;K109,(R109*5),(R109*6)&gt;K109,(R109*6))</f>
        <v>1</v>
      </c>
      <c r="N109" t="e">
        <f t="shared" si="13"/>
        <v>#N/A</v>
      </c>
      <c r="O109" s="3">
        <v>0.72</v>
      </c>
      <c r="P109" s="3" cm="1">
        <f t="array" ref="P109">_xlfn.IFS(T109&gt;O109,T109,(T109*2)&gt;O109,(T109*2),(T109*3)&gt;O109,(T109*3),(T109*4)&gt;O109,(T109*4),(T109*5)&gt;O109,(T109*5),(T109*6)&gt;O109,(T109*6))</f>
        <v>1.25</v>
      </c>
      <c r="Q109" t="s">
        <v>11</v>
      </c>
      <c r="R109" s="3">
        <f>_xlfn.XLOOKUP('Raw-Data'!Q109,'Zone-Charges'!$A$1:$A$6,'Zone-Charges'!$B$1:$B$6,0,0,)</f>
        <v>0.5</v>
      </c>
      <c r="S109" t="s">
        <v>14</v>
      </c>
      <c r="T109" s="3">
        <f>_xlfn.XLOOKUP(S109,'Zone-Charges'!$A$1:$A$6,'Zone-Charges'!$B$1:$B$6,0,0,)</f>
        <v>1.25</v>
      </c>
      <c r="U109" t="s">
        <v>13</v>
      </c>
      <c r="V109">
        <v>951</v>
      </c>
      <c r="W109" cm="1">
        <f t="array" ref="W109">_xlfn.IFS(U109="Prepaid",0,U109="COD",IF(V109*E109&lt;=300,15,(V109*E109)*5/100))</f>
        <v>0</v>
      </c>
      <c r="X109">
        <f t="shared" si="11"/>
        <v>0</v>
      </c>
      <c r="Y109" t="s">
        <v>173</v>
      </c>
      <c r="Z109">
        <f>('Raw-Data'!M109-'Raw-Data'!R109)/'Raw-Data'!R109</f>
        <v>1</v>
      </c>
      <c r="AA109">
        <f>('Raw-Data'!P109-'Raw-Data'!T109)/'Raw-Data'!T109</f>
        <v>0</v>
      </c>
      <c r="AB109">
        <f>IF($Y109="Forward charges",SUM(_xlfn.XLOOKUP($Q109,'Zone-Charges'!$A$1:$A$6,'Zone-Charges'!$C$1:$C$6,0,0),PRODUCT($Z109,_xlfn.XLOOKUP($Q109,'Zone-Charges'!$A$1:$A$6,'Zone-Charges'!$D$1:$D$6,0,0))),SUM(_xlfn.XLOOKUP($Q109,'Zone-Charges'!$A$1:$A$6,'Zone-Charges'!$C$1:$C$6,0,0),PRODUCT($Z109,_xlfn.XLOOKUP($Q109,'Zone-Charges'!$A$1:$A$6,'Zone-Charges'!$D$1:$D$6,0,0)),_xlfn.XLOOKUP($Q109,'Zone-Charges'!$A$1:$A$6,'Zone-Charges'!$E$1:$E$6,0,0),PRODUCT($Z109,_xlfn.XLOOKUP($Q109,'Zone-Charges'!$A$1:$A$6,'Zone-Charges'!$F$1:$F$6,0,0)),$X109))</f>
        <v>61.3</v>
      </c>
      <c r="AC109">
        <f>IF($Y109="Forward charges",SUM(_xlfn.XLOOKUP($S109,'Zone-Charges'!$A$1:$A$6,'Zone-Charges'!$C$1:$C$6,0,0),PRODUCT($AA109,_xlfn.XLOOKUP($S109,'Zone-Charges'!$A$1:$A$6,'Zone-Charges'!$D$1:$D$6,0,0))),SUM(_xlfn.XLOOKUP($S109,'Zone-Charges'!$A$1:$A$6,'Zone-Charges'!$C$1:$C$6,0,0),PRODUCT($AA109,_xlfn.XLOOKUP($S109,'Zone-Charges'!$A$1:$A$6,'Zone-Charges'!$D$1:$D$6,0,0)),_xlfn.XLOOKUP($S109,'Zone-Charges'!$A$1:$A$6,'Zone-Charges'!$E$1:$E$6,0,0),PRODUCT($AA109,_xlfn.XLOOKUP($S109,'Zone-Charges'!$A$1:$A$6,'Zone-Charges'!$F$1:$F$6,0,0)),$X109))</f>
        <v>45.4</v>
      </c>
      <c r="AD109" s="3">
        <f t="shared" si="12"/>
        <v>-15.899999999999999</v>
      </c>
    </row>
    <row r="110" spans="1:30">
      <c r="A110">
        <v>2001808992</v>
      </c>
      <c r="B110" t="s">
        <v>84</v>
      </c>
      <c r="C110">
        <v>2001811363</v>
      </c>
      <c r="D110" s="2">
        <v>8904223818751</v>
      </c>
      <c r="E110">
        <v>1</v>
      </c>
      <c r="H110">
        <f t="shared" si="8"/>
        <v>113</v>
      </c>
      <c r="I110">
        <f t="shared" si="9"/>
        <v>0.113</v>
      </c>
      <c r="J110" s="3">
        <f t="shared" si="10"/>
        <v>0.5</v>
      </c>
      <c r="K110" s="3">
        <v>0.5</v>
      </c>
      <c r="L110" s="2">
        <v>342014</v>
      </c>
      <c r="M110" s="3" cm="1">
        <f t="array" ref="M110">_xlfn.IFS(R110&gt;K110,R110,(R110*2)&gt;K110,(R110*2),(R110*3)&gt;K110,(R110*3),(R110*4)&gt;K110,(R110*4),(R110*5)&gt;K110,(R110*5),(R110*6)&gt;K110,(R110*6))</f>
        <v>1</v>
      </c>
      <c r="N110" t="e">
        <f t="shared" si="13"/>
        <v>#N/A</v>
      </c>
      <c r="O110" s="3">
        <v>0.72</v>
      </c>
      <c r="P110" s="3" cm="1">
        <f t="array" ref="P110">_xlfn.IFS(T110&gt;O110,T110,(T110*2)&gt;O110,(T110*2),(T110*3)&gt;O110,(T110*3),(T110*4)&gt;O110,(T110*4),(T110*5)&gt;O110,(T110*5),(T110*6)&gt;O110,(T110*6))</f>
        <v>1.25</v>
      </c>
      <c r="Q110" t="s">
        <v>11</v>
      </c>
      <c r="R110" s="3">
        <f>_xlfn.XLOOKUP('Raw-Data'!Q110,'Zone-Charges'!$A$1:$A$6,'Zone-Charges'!$B$1:$B$6,0,0,)</f>
        <v>0.5</v>
      </c>
      <c r="S110" t="s">
        <v>14</v>
      </c>
      <c r="T110" s="3">
        <f>_xlfn.XLOOKUP(S110,'Zone-Charges'!$A$1:$A$6,'Zone-Charges'!$B$1:$B$6,0,0,)</f>
        <v>1.25</v>
      </c>
      <c r="U110" t="s">
        <v>13</v>
      </c>
      <c r="V110">
        <v>948</v>
      </c>
      <c r="W110" cm="1">
        <f t="array" ref="W110">_xlfn.IFS(U110="Prepaid",0,U110="COD",IF(V110*E110&lt;=300,15,(V110*E110)*5/100))</f>
        <v>0</v>
      </c>
      <c r="X110">
        <f t="shared" si="11"/>
        <v>58.15</v>
      </c>
      <c r="Y110" t="s">
        <v>173</v>
      </c>
      <c r="Z110">
        <f>('Raw-Data'!M110-'Raw-Data'!R110)/'Raw-Data'!R110</f>
        <v>1</v>
      </c>
      <c r="AA110">
        <f>('Raw-Data'!P110-'Raw-Data'!T110)/'Raw-Data'!T110</f>
        <v>0</v>
      </c>
      <c r="AB110">
        <f>IF($Y110="Forward charges",SUM(_xlfn.XLOOKUP($Q110,'Zone-Charges'!$A$1:$A$6,'Zone-Charges'!$C$1:$C$6,0,0),PRODUCT($Z110,_xlfn.XLOOKUP($Q110,'Zone-Charges'!$A$1:$A$6,'Zone-Charges'!$D$1:$D$6,0,0))),SUM(_xlfn.XLOOKUP($Q110,'Zone-Charges'!$A$1:$A$6,'Zone-Charges'!$C$1:$C$6,0,0),PRODUCT($Z110,_xlfn.XLOOKUP($Q110,'Zone-Charges'!$A$1:$A$6,'Zone-Charges'!$D$1:$D$6,0,0)),_xlfn.XLOOKUP($Q110,'Zone-Charges'!$A$1:$A$6,'Zone-Charges'!$E$1:$E$6,0,0),PRODUCT($Z110,_xlfn.XLOOKUP($Q110,'Zone-Charges'!$A$1:$A$6,'Zone-Charges'!$F$1:$F$6,0,0)),$X110))</f>
        <v>61.3</v>
      </c>
      <c r="AC110">
        <f>IF($Y110="Forward charges",SUM(_xlfn.XLOOKUP($S110,'Zone-Charges'!$A$1:$A$6,'Zone-Charges'!$C$1:$C$6,0,0),PRODUCT($AA110,_xlfn.XLOOKUP($S110,'Zone-Charges'!$A$1:$A$6,'Zone-Charges'!$D$1:$D$6,0,0))),SUM(_xlfn.XLOOKUP($S110,'Zone-Charges'!$A$1:$A$6,'Zone-Charges'!$C$1:$C$6,0,0),PRODUCT($AA110,_xlfn.XLOOKUP($S110,'Zone-Charges'!$A$1:$A$6,'Zone-Charges'!$D$1:$D$6,0,0)),_xlfn.XLOOKUP($S110,'Zone-Charges'!$A$1:$A$6,'Zone-Charges'!$E$1:$E$6,0,0),PRODUCT($AA110,_xlfn.XLOOKUP($S110,'Zone-Charges'!$A$1:$A$6,'Zone-Charges'!$F$1:$F$6,0,0)),$X110))</f>
        <v>45.4</v>
      </c>
      <c r="AD110" s="3">
        <f t="shared" si="12"/>
        <v>-15.899999999999999</v>
      </c>
    </row>
    <row r="111" spans="1:30">
      <c r="A111">
        <v>2001809270</v>
      </c>
      <c r="B111" t="s">
        <v>85</v>
      </c>
      <c r="C111">
        <v>2001811363</v>
      </c>
      <c r="D111" s="2">
        <v>8904223815873</v>
      </c>
      <c r="E111">
        <v>1</v>
      </c>
      <c r="H111">
        <f t="shared" si="8"/>
        <v>65</v>
      </c>
      <c r="I111">
        <f t="shared" si="9"/>
        <v>6.5000000000000002E-2</v>
      </c>
      <c r="J111" s="3">
        <f t="shared" si="10"/>
        <v>0.5</v>
      </c>
      <c r="K111" s="3">
        <v>0.5</v>
      </c>
      <c r="L111" s="2">
        <v>324005</v>
      </c>
      <c r="M111" s="3" cm="1">
        <f t="array" ref="M111">_xlfn.IFS(R111&gt;K111,R111,(R111*2)&gt;K111,(R111*2),(R111*3)&gt;K111,(R111*3),(R111*4)&gt;K111,(R111*4),(R111*5)&gt;K111,(R111*5),(R111*6)&gt;K111,(R111*6))</f>
        <v>1</v>
      </c>
      <c r="N111" t="e">
        <f t="shared" si="13"/>
        <v>#N/A</v>
      </c>
      <c r="O111" s="3">
        <v>0.68</v>
      </c>
      <c r="P111" s="3" cm="1">
        <f t="array" ref="P111">_xlfn.IFS(T111&gt;O111,T111,(T111*2)&gt;O111,(T111*2),(T111*3)&gt;O111,(T111*3),(T111*4)&gt;O111,(T111*4),(T111*5)&gt;O111,(T111*5),(T111*6)&gt;O111,(T111*6))</f>
        <v>1.25</v>
      </c>
      <c r="Q111" t="s">
        <v>11</v>
      </c>
      <c r="R111" s="3">
        <f>_xlfn.XLOOKUP('Raw-Data'!Q111,'Zone-Charges'!$A$1:$A$6,'Zone-Charges'!$B$1:$B$6,0,0,)</f>
        <v>0.5</v>
      </c>
      <c r="S111" t="s">
        <v>14</v>
      </c>
      <c r="T111" s="3">
        <f>_xlfn.XLOOKUP(S111,'Zone-Charges'!$A$1:$A$6,'Zone-Charges'!$B$1:$B$6,0,0,)</f>
        <v>1.25</v>
      </c>
      <c r="U111" t="s">
        <v>13</v>
      </c>
      <c r="V111">
        <v>181</v>
      </c>
      <c r="W111" cm="1">
        <f t="array" ref="W111">_xlfn.IFS(U111="Prepaid",0,U111="COD",IF(V111*E111&lt;=300,15,(V111*E111)*5/100))</f>
        <v>0</v>
      </c>
      <c r="X111">
        <f t="shared" si="11"/>
        <v>58.15</v>
      </c>
      <c r="Y111" t="s">
        <v>173</v>
      </c>
      <c r="Z111">
        <f>('Raw-Data'!M111-'Raw-Data'!R111)/'Raw-Data'!R111</f>
        <v>1</v>
      </c>
      <c r="AA111">
        <f>('Raw-Data'!P111-'Raw-Data'!T111)/'Raw-Data'!T111</f>
        <v>0</v>
      </c>
      <c r="AB111">
        <f>IF($Y111="Forward charges",SUM(_xlfn.XLOOKUP($Q111,'Zone-Charges'!$A$1:$A$6,'Zone-Charges'!$C$1:$C$6,0,0),PRODUCT($Z111,_xlfn.XLOOKUP($Q111,'Zone-Charges'!$A$1:$A$6,'Zone-Charges'!$D$1:$D$6,0,0))),SUM(_xlfn.XLOOKUP($Q111,'Zone-Charges'!$A$1:$A$6,'Zone-Charges'!$C$1:$C$6,0,0),PRODUCT($Z111,_xlfn.XLOOKUP($Q111,'Zone-Charges'!$A$1:$A$6,'Zone-Charges'!$D$1:$D$6,0,0)),_xlfn.XLOOKUP($Q111,'Zone-Charges'!$A$1:$A$6,'Zone-Charges'!$E$1:$E$6,0,0),PRODUCT($Z111,_xlfn.XLOOKUP($Q111,'Zone-Charges'!$A$1:$A$6,'Zone-Charges'!$F$1:$F$6,0,0)),$X111))</f>
        <v>61.3</v>
      </c>
      <c r="AC111">
        <f>IF($Y111="Forward charges",SUM(_xlfn.XLOOKUP($S111,'Zone-Charges'!$A$1:$A$6,'Zone-Charges'!$C$1:$C$6,0,0),PRODUCT($AA111,_xlfn.XLOOKUP($S111,'Zone-Charges'!$A$1:$A$6,'Zone-Charges'!$D$1:$D$6,0,0))),SUM(_xlfn.XLOOKUP($S111,'Zone-Charges'!$A$1:$A$6,'Zone-Charges'!$C$1:$C$6,0,0),PRODUCT($AA111,_xlfn.XLOOKUP($S111,'Zone-Charges'!$A$1:$A$6,'Zone-Charges'!$D$1:$D$6,0,0)),_xlfn.XLOOKUP($S111,'Zone-Charges'!$A$1:$A$6,'Zone-Charges'!$E$1:$E$6,0,0),PRODUCT($AA111,_xlfn.XLOOKUP($S111,'Zone-Charges'!$A$1:$A$6,'Zone-Charges'!$F$1:$F$6,0,0)),$X111))</f>
        <v>45.4</v>
      </c>
      <c r="AD111" s="3">
        <f t="shared" si="12"/>
        <v>-15.899999999999999</v>
      </c>
    </row>
    <row r="112" spans="1:30">
      <c r="A112">
        <v>2001809934</v>
      </c>
      <c r="B112" t="s">
        <v>90</v>
      </c>
      <c r="C112">
        <v>2001811363</v>
      </c>
      <c r="D112" s="2">
        <v>8904223815859</v>
      </c>
      <c r="E112">
        <v>1</v>
      </c>
      <c r="H112">
        <f t="shared" si="8"/>
        <v>165</v>
      </c>
      <c r="I112">
        <f t="shared" si="9"/>
        <v>0.16500000000000001</v>
      </c>
      <c r="J112" s="3">
        <f t="shared" si="10"/>
        <v>0.36099999999999999</v>
      </c>
      <c r="K112" s="3">
        <v>0.36099999999999999</v>
      </c>
      <c r="L112" s="2">
        <v>302001</v>
      </c>
      <c r="M112" s="3" cm="1">
        <f t="array" ref="M112">_xlfn.IFS(R112&gt;K112,R112,(R112*2)&gt;K112,(R112*2),(R112*3)&gt;K112,(R112*3),(R112*4)&gt;K112,(R112*4),(R112*5)&gt;K112,(R112*5),(R112*6)&gt;K112,(R112*6))</f>
        <v>0.5</v>
      </c>
      <c r="N112" t="e">
        <f t="shared" si="13"/>
        <v>#N/A</v>
      </c>
      <c r="O112" s="3">
        <v>0.82</v>
      </c>
      <c r="P112" s="3" cm="1">
        <f t="array" ref="P112">_xlfn.IFS(T112&gt;O112,T112,(T112*2)&gt;O112,(T112*2),(T112*3)&gt;O112,(T112*3),(T112*4)&gt;O112,(T112*4),(T112*5)&gt;O112,(T112*5),(T112*6)&gt;O112,(T112*6))</f>
        <v>1.25</v>
      </c>
      <c r="Q112" t="s">
        <v>11</v>
      </c>
      <c r="R112" s="3">
        <f>_xlfn.XLOOKUP('Raw-Data'!Q112,'Zone-Charges'!$A$1:$A$6,'Zone-Charges'!$B$1:$B$6,0,0,)</f>
        <v>0.5</v>
      </c>
      <c r="S112" t="s">
        <v>14</v>
      </c>
      <c r="T112" s="3">
        <f>_xlfn.XLOOKUP(S112,'Zone-Charges'!$A$1:$A$6,'Zone-Charges'!$B$1:$B$6,0,0,)</f>
        <v>1.25</v>
      </c>
      <c r="U112" t="s">
        <v>13</v>
      </c>
      <c r="V112">
        <v>951</v>
      </c>
      <c r="W112" cm="1">
        <f t="array" ref="W112">_xlfn.IFS(U112="Prepaid",0,U112="COD",IF(V112*E112&lt;=300,15,(V112*E112)*5/100))</f>
        <v>0</v>
      </c>
      <c r="X112">
        <f t="shared" si="11"/>
        <v>78.099999999999994</v>
      </c>
      <c r="Y112" t="s">
        <v>173</v>
      </c>
      <c r="Z112">
        <f>('Raw-Data'!M112-'Raw-Data'!R112)/'Raw-Data'!R112</f>
        <v>0</v>
      </c>
      <c r="AA112">
        <f>('Raw-Data'!P112-'Raw-Data'!T112)/'Raw-Data'!T112</f>
        <v>0</v>
      </c>
      <c r="AB112">
        <f>IF($Y112="Forward charges",SUM(_xlfn.XLOOKUP($Q112,'Zone-Charges'!$A$1:$A$6,'Zone-Charges'!$C$1:$C$6,0,0),PRODUCT($Z112,_xlfn.XLOOKUP($Q112,'Zone-Charges'!$A$1:$A$6,'Zone-Charges'!$D$1:$D$6,0,0))),SUM(_xlfn.XLOOKUP($Q112,'Zone-Charges'!$A$1:$A$6,'Zone-Charges'!$C$1:$C$6,0,0),PRODUCT($Z112,_xlfn.XLOOKUP($Q112,'Zone-Charges'!$A$1:$A$6,'Zone-Charges'!$D$1:$D$6,0,0)),_xlfn.XLOOKUP($Q112,'Zone-Charges'!$A$1:$A$6,'Zone-Charges'!$E$1:$E$6,0,0),PRODUCT($Z112,_xlfn.XLOOKUP($Q112,'Zone-Charges'!$A$1:$A$6,'Zone-Charges'!$F$1:$F$6,0,0)),$X112))</f>
        <v>33</v>
      </c>
      <c r="AC112">
        <f>IF($Y112="Forward charges",SUM(_xlfn.XLOOKUP($S112,'Zone-Charges'!$A$1:$A$6,'Zone-Charges'!$C$1:$C$6,0,0),PRODUCT($AA112,_xlfn.XLOOKUP($S112,'Zone-Charges'!$A$1:$A$6,'Zone-Charges'!$D$1:$D$6,0,0))),SUM(_xlfn.XLOOKUP($S112,'Zone-Charges'!$A$1:$A$6,'Zone-Charges'!$C$1:$C$6,0,0),PRODUCT($AA112,_xlfn.XLOOKUP($S112,'Zone-Charges'!$A$1:$A$6,'Zone-Charges'!$D$1:$D$6,0,0)),_xlfn.XLOOKUP($S112,'Zone-Charges'!$A$1:$A$6,'Zone-Charges'!$E$1:$E$6,0,0),PRODUCT($AA112,_xlfn.XLOOKUP($S112,'Zone-Charges'!$A$1:$A$6,'Zone-Charges'!$F$1:$F$6,0,0)),$X112))</f>
        <v>45.4</v>
      </c>
      <c r="AD112" s="3">
        <f t="shared" si="12"/>
        <v>12.399999999999999</v>
      </c>
    </row>
    <row r="113" spans="1:30">
      <c r="A113">
        <v>2001810125</v>
      </c>
      <c r="B113" t="s">
        <v>92</v>
      </c>
      <c r="C113">
        <v>2001811306</v>
      </c>
      <c r="D113" s="2">
        <v>8904223819352</v>
      </c>
      <c r="E113">
        <v>1</v>
      </c>
      <c r="H113">
        <f t="shared" si="8"/>
        <v>165</v>
      </c>
      <c r="I113">
        <f t="shared" si="9"/>
        <v>0.16500000000000001</v>
      </c>
      <c r="J113" s="3">
        <f t="shared" si="10"/>
        <v>0.5</v>
      </c>
      <c r="K113" s="3">
        <v>0.5</v>
      </c>
      <c r="L113" s="2">
        <v>302004</v>
      </c>
      <c r="M113" s="3" cm="1">
        <f t="array" ref="M113">_xlfn.IFS(R113&gt;K113,R113,(R113*2)&gt;K113,(R113*2),(R113*3)&gt;K113,(R113*3),(R113*4)&gt;K113,(R113*4),(R113*5)&gt;K113,(R113*5),(R113*6)&gt;K113,(R113*6))</f>
        <v>1</v>
      </c>
      <c r="N113" t="e">
        <f t="shared" si="13"/>
        <v>#N/A</v>
      </c>
      <c r="O113" s="3">
        <v>0.66</v>
      </c>
      <c r="P113" s="3" cm="1">
        <f t="array" ref="P113">_xlfn.IFS(T113&gt;O113,T113,(T113*2)&gt;O113,(T113*2),(T113*3)&gt;O113,(T113*3),(T113*4)&gt;O113,(T113*4),(T113*5)&gt;O113,(T113*5),(T113*6)&gt;O113,(T113*6))</f>
        <v>1.25</v>
      </c>
      <c r="Q113" t="s">
        <v>11</v>
      </c>
      <c r="R113" s="3">
        <f>_xlfn.XLOOKUP('Raw-Data'!Q113,'Zone-Charges'!$A$1:$A$6,'Zone-Charges'!$B$1:$B$6,0,0,)</f>
        <v>0.5</v>
      </c>
      <c r="S113" t="s">
        <v>14</v>
      </c>
      <c r="T113" s="3">
        <f>_xlfn.XLOOKUP(S113,'Zone-Charges'!$A$1:$A$6,'Zone-Charges'!$B$1:$B$6,0,0,)</f>
        <v>1.25</v>
      </c>
      <c r="U113" t="s">
        <v>13</v>
      </c>
      <c r="V113">
        <v>761</v>
      </c>
      <c r="W113" cm="1">
        <f t="array" ref="W113">_xlfn.IFS(U113="Prepaid",0,U113="COD",IF(V113*E113&lt;=300,15,(V113*E113)*5/100))</f>
        <v>0</v>
      </c>
      <c r="X113">
        <f t="shared" si="11"/>
        <v>58.15</v>
      </c>
      <c r="Y113" t="s">
        <v>173</v>
      </c>
      <c r="Z113">
        <f>('Raw-Data'!M113-'Raw-Data'!R113)/'Raw-Data'!R113</f>
        <v>1</v>
      </c>
      <c r="AA113">
        <f>('Raw-Data'!P113-'Raw-Data'!T113)/'Raw-Data'!T113</f>
        <v>0</v>
      </c>
      <c r="AB113">
        <f>IF($Y113="Forward charges",SUM(_xlfn.XLOOKUP($Q113,'Zone-Charges'!$A$1:$A$6,'Zone-Charges'!$C$1:$C$6,0,0),PRODUCT($Z113,_xlfn.XLOOKUP($Q113,'Zone-Charges'!$A$1:$A$6,'Zone-Charges'!$D$1:$D$6,0,0))),SUM(_xlfn.XLOOKUP($Q113,'Zone-Charges'!$A$1:$A$6,'Zone-Charges'!$C$1:$C$6,0,0),PRODUCT($Z113,_xlfn.XLOOKUP($Q113,'Zone-Charges'!$A$1:$A$6,'Zone-Charges'!$D$1:$D$6,0,0)),_xlfn.XLOOKUP($Q113,'Zone-Charges'!$A$1:$A$6,'Zone-Charges'!$E$1:$E$6,0,0),PRODUCT($Z113,_xlfn.XLOOKUP($Q113,'Zone-Charges'!$A$1:$A$6,'Zone-Charges'!$F$1:$F$6,0,0)),$X113))</f>
        <v>61.3</v>
      </c>
      <c r="AC113">
        <f>IF($Y113="Forward charges",SUM(_xlfn.XLOOKUP($S113,'Zone-Charges'!$A$1:$A$6,'Zone-Charges'!$C$1:$C$6,0,0),PRODUCT($AA113,_xlfn.XLOOKUP($S113,'Zone-Charges'!$A$1:$A$6,'Zone-Charges'!$D$1:$D$6,0,0))),SUM(_xlfn.XLOOKUP($S113,'Zone-Charges'!$A$1:$A$6,'Zone-Charges'!$C$1:$C$6,0,0),PRODUCT($AA113,_xlfn.XLOOKUP($S113,'Zone-Charges'!$A$1:$A$6,'Zone-Charges'!$D$1:$D$6,0,0)),_xlfn.XLOOKUP($S113,'Zone-Charges'!$A$1:$A$6,'Zone-Charges'!$E$1:$E$6,0,0),PRODUCT($AA113,_xlfn.XLOOKUP($S113,'Zone-Charges'!$A$1:$A$6,'Zone-Charges'!$F$1:$F$6,0,0)),$X113))</f>
        <v>45.4</v>
      </c>
      <c r="AD113" s="3">
        <f t="shared" si="12"/>
        <v>-15.899999999999999</v>
      </c>
    </row>
    <row r="114" spans="1:30">
      <c r="A114">
        <v>2001810281</v>
      </c>
      <c r="B114" t="s">
        <v>93</v>
      </c>
      <c r="C114">
        <v>2001811306</v>
      </c>
      <c r="D114" s="2">
        <v>8904223819543</v>
      </c>
      <c r="E114">
        <v>1</v>
      </c>
      <c r="H114">
        <f t="shared" si="8"/>
        <v>300</v>
      </c>
      <c r="I114">
        <f t="shared" si="9"/>
        <v>0.3</v>
      </c>
      <c r="J114" s="3">
        <f t="shared" si="10"/>
        <v>0.5</v>
      </c>
      <c r="K114" s="3">
        <v>0.5</v>
      </c>
      <c r="L114" s="2">
        <v>302018</v>
      </c>
      <c r="M114" s="3" cm="1">
        <f t="array" ref="M114">_xlfn.IFS(R114&gt;K114,R114,(R114*2)&gt;K114,(R114*2),(R114*3)&gt;K114,(R114*3),(R114*4)&gt;K114,(R114*4),(R114*5)&gt;K114,(R114*5),(R114*6)&gt;K114,(R114*6))</f>
        <v>1</v>
      </c>
      <c r="N114" t="e">
        <f t="shared" si="13"/>
        <v>#N/A</v>
      </c>
      <c r="O114" s="3">
        <v>0.68</v>
      </c>
      <c r="P114" s="3" cm="1">
        <f t="array" ref="P114">_xlfn.IFS(T114&gt;O114,T114,(T114*2)&gt;O114,(T114*2),(T114*3)&gt;O114,(T114*3),(T114*4)&gt;O114,(T114*4),(T114*5)&gt;O114,(T114*5),(T114*6)&gt;O114,(T114*6))</f>
        <v>1.25</v>
      </c>
      <c r="Q114" t="s">
        <v>11</v>
      </c>
      <c r="R114" s="3">
        <f>_xlfn.XLOOKUP('Raw-Data'!Q114,'Zone-Charges'!$A$1:$A$6,'Zone-Charges'!$B$1:$B$6,0,0,)</f>
        <v>0.5</v>
      </c>
      <c r="S114" t="s">
        <v>14</v>
      </c>
      <c r="T114" s="3">
        <f>_xlfn.XLOOKUP(S114,'Zone-Charges'!$A$1:$A$6,'Zone-Charges'!$B$1:$B$6,0,0,)</f>
        <v>1.25</v>
      </c>
      <c r="U114" t="s">
        <v>13</v>
      </c>
      <c r="V114">
        <v>653</v>
      </c>
      <c r="W114" cm="1">
        <f t="array" ref="W114">_xlfn.IFS(U114="Prepaid",0,U114="COD",IF(V114*E114&lt;=300,15,(V114*E114)*5/100))</f>
        <v>0</v>
      </c>
      <c r="X114">
        <f t="shared" si="11"/>
        <v>58.15</v>
      </c>
      <c r="Y114" t="s">
        <v>173</v>
      </c>
      <c r="Z114">
        <f>('Raw-Data'!M114-'Raw-Data'!R114)/'Raw-Data'!R114</f>
        <v>1</v>
      </c>
      <c r="AA114">
        <f>('Raw-Data'!P114-'Raw-Data'!T114)/'Raw-Data'!T114</f>
        <v>0</v>
      </c>
      <c r="AB114">
        <f>IF($Y114="Forward charges",SUM(_xlfn.XLOOKUP($Q114,'Zone-Charges'!$A$1:$A$6,'Zone-Charges'!$C$1:$C$6,0,0),PRODUCT($Z114,_xlfn.XLOOKUP($Q114,'Zone-Charges'!$A$1:$A$6,'Zone-Charges'!$D$1:$D$6,0,0))),SUM(_xlfn.XLOOKUP($Q114,'Zone-Charges'!$A$1:$A$6,'Zone-Charges'!$C$1:$C$6,0,0),PRODUCT($Z114,_xlfn.XLOOKUP($Q114,'Zone-Charges'!$A$1:$A$6,'Zone-Charges'!$D$1:$D$6,0,0)),_xlfn.XLOOKUP($Q114,'Zone-Charges'!$A$1:$A$6,'Zone-Charges'!$E$1:$E$6,0,0),PRODUCT($Z114,_xlfn.XLOOKUP($Q114,'Zone-Charges'!$A$1:$A$6,'Zone-Charges'!$F$1:$F$6,0,0)),$X114))</f>
        <v>61.3</v>
      </c>
      <c r="AC114">
        <f>IF($Y114="Forward charges",SUM(_xlfn.XLOOKUP($S114,'Zone-Charges'!$A$1:$A$6,'Zone-Charges'!$C$1:$C$6,0,0),PRODUCT($AA114,_xlfn.XLOOKUP($S114,'Zone-Charges'!$A$1:$A$6,'Zone-Charges'!$D$1:$D$6,0,0))),SUM(_xlfn.XLOOKUP($S114,'Zone-Charges'!$A$1:$A$6,'Zone-Charges'!$C$1:$C$6,0,0),PRODUCT($AA114,_xlfn.XLOOKUP($S114,'Zone-Charges'!$A$1:$A$6,'Zone-Charges'!$D$1:$D$6,0,0)),_xlfn.XLOOKUP($S114,'Zone-Charges'!$A$1:$A$6,'Zone-Charges'!$E$1:$E$6,0,0),PRODUCT($AA114,_xlfn.XLOOKUP($S114,'Zone-Charges'!$A$1:$A$6,'Zone-Charges'!$F$1:$F$6,0,0)),$X114))</f>
        <v>45.4</v>
      </c>
      <c r="AD114" s="3">
        <f t="shared" si="12"/>
        <v>-15.899999999999999</v>
      </c>
    </row>
    <row r="115" spans="1:30">
      <c r="A115">
        <v>2001810549</v>
      </c>
      <c r="B115" t="s">
        <v>94</v>
      </c>
      <c r="C115">
        <v>2001811306</v>
      </c>
      <c r="D115" s="2">
        <v>8904223819147</v>
      </c>
      <c r="E115">
        <v>1</v>
      </c>
      <c r="H115">
        <f t="shared" si="8"/>
        <v>240</v>
      </c>
      <c r="I115">
        <f t="shared" si="9"/>
        <v>0.24</v>
      </c>
      <c r="J115" s="3">
        <f t="shared" si="10"/>
        <v>0.98599999999999999</v>
      </c>
      <c r="K115" s="3">
        <v>0.98599999999999999</v>
      </c>
      <c r="L115" s="2">
        <v>302017</v>
      </c>
      <c r="M115" s="3" cm="1">
        <f t="array" ref="M115">_xlfn.IFS(R115&gt;K115,R115,(R115*2)&gt;K115,(R115*2),(R115*3)&gt;K115,(R115*3),(R115*4)&gt;K115,(R115*4),(R115*5)&gt;K115,(R115*5),(R115*6)&gt;K115,(R115*6))</f>
        <v>1</v>
      </c>
      <c r="N115" t="e">
        <f t="shared" si="13"/>
        <v>#N/A</v>
      </c>
      <c r="O115" s="3">
        <v>1.86</v>
      </c>
      <c r="P115" s="3" cm="1">
        <f t="array" ref="P115">_xlfn.IFS(T115&gt;O115,T115,(T115*2)&gt;O115,(T115*2),(T115*3)&gt;O115,(T115*3),(T115*4)&gt;O115,(T115*4),(T115*5)&gt;O115,(T115*5),(T115*6)&gt;O115,(T115*6))</f>
        <v>2.5</v>
      </c>
      <c r="Q115" t="s">
        <v>11</v>
      </c>
      <c r="R115" s="3">
        <f>_xlfn.XLOOKUP('Raw-Data'!Q115,'Zone-Charges'!$A$1:$A$6,'Zone-Charges'!$B$1:$B$6,0,0,)</f>
        <v>0.5</v>
      </c>
      <c r="S115" t="s">
        <v>14</v>
      </c>
      <c r="T115" s="3">
        <f>_xlfn.XLOOKUP(S115,'Zone-Charges'!$A$1:$A$6,'Zone-Charges'!$B$1:$B$6,0,0,)</f>
        <v>1.25</v>
      </c>
      <c r="U115" t="s">
        <v>13</v>
      </c>
      <c r="V115">
        <v>233</v>
      </c>
      <c r="W115" cm="1">
        <f t="array" ref="W115">_xlfn.IFS(U115="Prepaid",0,U115="COD",IF(V115*E115&lt;=300,15,(V115*E115)*5/100))</f>
        <v>0</v>
      </c>
      <c r="X115">
        <f t="shared" si="11"/>
        <v>141.5</v>
      </c>
      <c r="Y115" t="s">
        <v>173</v>
      </c>
      <c r="Z115">
        <f>('Raw-Data'!M115-'Raw-Data'!R115)/'Raw-Data'!R115</f>
        <v>1</v>
      </c>
      <c r="AA115">
        <f>('Raw-Data'!P115-'Raw-Data'!T115)/'Raw-Data'!T115</f>
        <v>1</v>
      </c>
      <c r="AB115">
        <f>IF($Y115="Forward charges",SUM(_xlfn.XLOOKUP($Q115,'Zone-Charges'!$A$1:$A$6,'Zone-Charges'!$C$1:$C$6,0,0),PRODUCT($Z115,_xlfn.XLOOKUP($Q115,'Zone-Charges'!$A$1:$A$6,'Zone-Charges'!$D$1:$D$6,0,0))),SUM(_xlfn.XLOOKUP($Q115,'Zone-Charges'!$A$1:$A$6,'Zone-Charges'!$C$1:$C$6,0,0),PRODUCT($Z115,_xlfn.XLOOKUP($Q115,'Zone-Charges'!$A$1:$A$6,'Zone-Charges'!$D$1:$D$6,0,0)),_xlfn.XLOOKUP($Q115,'Zone-Charges'!$A$1:$A$6,'Zone-Charges'!$E$1:$E$6,0,0),PRODUCT($Z115,_xlfn.XLOOKUP($Q115,'Zone-Charges'!$A$1:$A$6,'Zone-Charges'!$F$1:$F$6,0,0)),$X115))</f>
        <v>61.3</v>
      </c>
      <c r="AC115">
        <f>IF($Y115="Forward charges",SUM(_xlfn.XLOOKUP($S115,'Zone-Charges'!$A$1:$A$6,'Zone-Charges'!$C$1:$C$6,0,0),PRODUCT($AA115,_xlfn.XLOOKUP($S115,'Zone-Charges'!$A$1:$A$6,'Zone-Charges'!$D$1:$D$6,0,0))),SUM(_xlfn.XLOOKUP($S115,'Zone-Charges'!$A$1:$A$6,'Zone-Charges'!$C$1:$C$6,0,0),PRODUCT($AA115,_xlfn.XLOOKUP($S115,'Zone-Charges'!$A$1:$A$6,'Zone-Charges'!$D$1:$D$6,0,0)),_xlfn.XLOOKUP($S115,'Zone-Charges'!$A$1:$A$6,'Zone-Charges'!$E$1:$E$6,0,0),PRODUCT($AA115,_xlfn.XLOOKUP($S115,'Zone-Charges'!$A$1:$A$6,'Zone-Charges'!$F$1:$F$6,0,0)),$X115))</f>
        <v>90.199999999999989</v>
      </c>
      <c r="AD115" s="3">
        <f t="shared" si="12"/>
        <v>28.899999999999991</v>
      </c>
    </row>
    <row r="116" spans="1:30">
      <c r="A116">
        <v>2001810697</v>
      </c>
      <c r="B116" t="s">
        <v>95</v>
      </c>
      <c r="C116">
        <v>2001811306</v>
      </c>
      <c r="D116" s="2">
        <v>8904223819468</v>
      </c>
      <c r="E116">
        <v>1</v>
      </c>
      <c r="H116">
        <f t="shared" si="8"/>
        <v>240</v>
      </c>
      <c r="I116">
        <f t="shared" si="9"/>
        <v>0.24</v>
      </c>
      <c r="J116" s="3">
        <f t="shared" si="10"/>
        <v>0.60699999999999998</v>
      </c>
      <c r="K116" s="3">
        <v>0.60699999999999998</v>
      </c>
      <c r="L116" s="2">
        <v>324008</v>
      </c>
      <c r="M116" s="3" cm="1">
        <f t="array" ref="M116">_xlfn.IFS(R116&gt;K116,R116,(R116*2)&gt;K116,(R116*2),(R116*3)&gt;K116,(R116*3),(R116*4)&gt;K116,(R116*4),(R116*5)&gt;K116,(R116*5),(R116*6)&gt;K116,(R116*6))</f>
        <v>1</v>
      </c>
      <c r="N116" t="e">
        <f t="shared" si="13"/>
        <v>#N/A</v>
      </c>
      <c r="O116" s="3">
        <v>2.27</v>
      </c>
      <c r="P116" s="3" cm="1">
        <f t="array" ref="P116">_xlfn.IFS(T116&gt;O116,T116,(T116*2)&gt;O116,(T116*2),(T116*3)&gt;O116,(T116*3),(T116*4)&gt;O116,(T116*4),(T116*5)&gt;O116,(T116*5),(T116*6)&gt;O116,(T116*6))</f>
        <v>2.5</v>
      </c>
      <c r="Q116" t="s">
        <v>11</v>
      </c>
      <c r="R116" s="3">
        <f>_xlfn.XLOOKUP('Raw-Data'!Q116,'Zone-Charges'!$A$1:$A$6,'Zone-Charges'!$B$1:$B$6,0,0,)</f>
        <v>0.5</v>
      </c>
      <c r="S116" t="s">
        <v>14</v>
      </c>
      <c r="T116" s="3">
        <f>_xlfn.XLOOKUP(S116,'Zone-Charges'!$A$1:$A$6,'Zone-Charges'!$B$1:$B$6,0,0,)</f>
        <v>1.25</v>
      </c>
      <c r="U116" t="s">
        <v>13</v>
      </c>
      <c r="V116">
        <v>603</v>
      </c>
      <c r="W116" cm="1">
        <f t="array" ref="W116">_xlfn.IFS(U116="Prepaid",0,U116="COD",IF(V116*E116&lt;=300,15,(V116*E116)*5/100))</f>
        <v>0</v>
      </c>
      <c r="X116">
        <f t="shared" si="11"/>
        <v>73.3</v>
      </c>
      <c r="Y116" t="s">
        <v>173</v>
      </c>
      <c r="Z116">
        <f>('Raw-Data'!M116-'Raw-Data'!R116)/'Raw-Data'!R116</f>
        <v>1</v>
      </c>
      <c r="AA116">
        <f>('Raw-Data'!P116-'Raw-Data'!T116)/'Raw-Data'!T116</f>
        <v>1</v>
      </c>
      <c r="AB116">
        <f>IF($Y116="Forward charges",SUM(_xlfn.XLOOKUP($Q116,'Zone-Charges'!$A$1:$A$6,'Zone-Charges'!$C$1:$C$6,0,0),PRODUCT($Z116,_xlfn.XLOOKUP($Q116,'Zone-Charges'!$A$1:$A$6,'Zone-Charges'!$D$1:$D$6,0,0))),SUM(_xlfn.XLOOKUP($Q116,'Zone-Charges'!$A$1:$A$6,'Zone-Charges'!$C$1:$C$6,0,0),PRODUCT($Z116,_xlfn.XLOOKUP($Q116,'Zone-Charges'!$A$1:$A$6,'Zone-Charges'!$D$1:$D$6,0,0)),_xlfn.XLOOKUP($Q116,'Zone-Charges'!$A$1:$A$6,'Zone-Charges'!$E$1:$E$6,0,0),PRODUCT($Z116,_xlfn.XLOOKUP($Q116,'Zone-Charges'!$A$1:$A$6,'Zone-Charges'!$F$1:$F$6,0,0)),$X116))</f>
        <v>61.3</v>
      </c>
      <c r="AC116">
        <f>IF($Y116="Forward charges",SUM(_xlfn.XLOOKUP($S116,'Zone-Charges'!$A$1:$A$6,'Zone-Charges'!$C$1:$C$6,0,0),PRODUCT($AA116,_xlfn.XLOOKUP($S116,'Zone-Charges'!$A$1:$A$6,'Zone-Charges'!$D$1:$D$6,0,0))),SUM(_xlfn.XLOOKUP($S116,'Zone-Charges'!$A$1:$A$6,'Zone-Charges'!$C$1:$C$6,0,0),PRODUCT($AA116,_xlfn.XLOOKUP($S116,'Zone-Charges'!$A$1:$A$6,'Zone-Charges'!$D$1:$D$6,0,0)),_xlfn.XLOOKUP($S116,'Zone-Charges'!$A$1:$A$6,'Zone-Charges'!$E$1:$E$6,0,0),PRODUCT($AA116,_xlfn.XLOOKUP($S116,'Zone-Charges'!$A$1:$A$6,'Zone-Charges'!$F$1:$F$6,0,0)),$X116))</f>
        <v>90.199999999999989</v>
      </c>
      <c r="AD116" s="3">
        <f t="shared" si="12"/>
        <v>28.899999999999991</v>
      </c>
    </row>
    <row r="117" spans="1:30">
      <c r="A117">
        <v>2001811039</v>
      </c>
      <c r="B117" t="s">
        <v>96</v>
      </c>
      <c r="C117">
        <v>2001811305</v>
      </c>
      <c r="D117" s="2">
        <v>8904223816214</v>
      </c>
      <c r="E117">
        <v>1</v>
      </c>
      <c r="H117">
        <f t="shared" si="8"/>
        <v>120</v>
      </c>
      <c r="I117">
        <f t="shared" si="9"/>
        <v>0.12</v>
      </c>
      <c r="J117" s="3">
        <f t="shared" si="10"/>
        <v>0.48799999999999999</v>
      </c>
      <c r="K117" s="3">
        <v>0.48799999999999999</v>
      </c>
      <c r="L117" s="2">
        <v>302020</v>
      </c>
      <c r="M117" s="3" cm="1">
        <f t="array" ref="M117">_xlfn.IFS(R117&gt;K117,R117,(R117*2)&gt;K117,(R117*2),(R117*3)&gt;K117,(R117*3),(R117*4)&gt;K117,(R117*4),(R117*5)&gt;K117,(R117*5),(R117*6)&gt;K117,(R117*6))</f>
        <v>0.5</v>
      </c>
      <c r="N117" t="e">
        <f t="shared" si="13"/>
        <v>#N/A</v>
      </c>
      <c r="O117" s="3">
        <v>0.68</v>
      </c>
      <c r="P117" s="3" cm="1">
        <f t="array" ref="P117">_xlfn.IFS(T117&gt;O117,T117,(T117*2)&gt;O117,(T117*2),(T117*3)&gt;O117,(T117*3),(T117*4)&gt;O117,(T117*4),(T117*5)&gt;O117,(T117*5),(T117*6)&gt;O117,(T117*6))</f>
        <v>1.25</v>
      </c>
      <c r="Q117" t="s">
        <v>11</v>
      </c>
      <c r="R117" s="3">
        <f>_xlfn.XLOOKUP('Raw-Data'!Q117,'Zone-Charges'!$A$1:$A$6,'Zone-Charges'!$B$1:$B$6,0,0,)</f>
        <v>0.5</v>
      </c>
      <c r="S117" t="s">
        <v>14</v>
      </c>
      <c r="T117" s="3">
        <f>_xlfn.XLOOKUP(S117,'Zone-Charges'!$A$1:$A$6,'Zone-Charges'!$B$1:$B$6,0,0,)</f>
        <v>1.25</v>
      </c>
      <c r="U117" t="s">
        <v>10</v>
      </c>
      <c r="V117">
        <v>402</v>
      </c>
      <c r="W117" cm="1">
        <f t="array" ref="W117">_xlfn.IFS(U117="Prepaid",0,U117="COD",IF(V117*E117&lt;=300,15,(V117*E117)*5/100))</f>
        <v>20.100000000000001</v>
      </c>
      <c r="X117">
        <f t="shared" si="11"/>
        <v>0</v>
      </c>
      <c r="Y117" t="s">
        <v>173</v>
      </c>
      <c r="Z117">
        <f>('Raw-Data'!M117-'Raw-Data'!R117)/'Raw-Data'!R117</f>
        <v>0</v>
      </c>
      <c r="AA117">
        <f>('Raw-Data'!P117-'Raw-Data'!T117)/'Raw-Data'!T117</f>
        <v>0</v>
      </c>
      <c r="AB117">
        <f>IF($Y117="Forward charges",SUM(_xlfn.XLOOKUP($Q117,'Zone-Charges'!$A$1:$A$6,'Zone-Charges'!$C$1:$C$6,0,0),PRODUCT($Z117,_xlfn.XLOOKUP($Q117,'Zone-Charges'!$A$1:$A$6,'Zone-Charges'!$D$1:$D$6,0,0))),SUM(_xlfn.XLOOKUP($Q117,'Zone-Charges'!$A$1:$A$6,'Zone-Charges'!$C$1:$C$6,0,0),PRODUCT($Z117,_xlfn.XLOOKUP($Q117,'Zone-Charges'!$A$1:$A$6,'Zone-Charges'!$D$1:$D$6,0,0)),_xlfn.XLOOKUP($Q117,'Zone-Charges'!$A$1:$A$6,'Zone-Charges'!$E$1:$E$6,0,0),PRODUCT($Z117,_xlfn.XLOOKUP($Q117,'Zone-Charges'!$A$1:$A$6,'Zone-Charges'!$F$1:$F$6,0,0)),$X117))</f>
        <v>33</v>
      </c>
      <c r="AC117">
        <f>IF($Y117="Forward charges",SUM(_xlfn.XLOOKUP($S117,'Zone-Charges'!$A$1:$A$6,'Zone-Charges'!$C$1:$C$6,0,0),PRODUCT($AA117,_xlfn.XLOOKUP($S117,'Zone-Charges'!$A$1:$A$6,'Zone-Charges'!$D$1:$D$6,0,0))),SUM(_xlfn.XLOOKUP($S117,'Zone-Charges'!$A$1:$A$6,'Zone-Charges'!$C$1:$C$6,0,0),PRODUCT($AA117,_xlfn.XLOOKUP($S117,'Zone-Charges'!$A$1:$A$6,'Zone-Charges'!$D$1:$D$6,0,0)),_xlfn.XLOOKUP($S117,'Zone-Charges'!$A$1:$A$6,'Zone-Charges'!$E$1:$E$6,0,0),PRODUCT($AA117,_xlfn.XLOOKUP($S117,'Zone-Charges'!$A$1:$A$6,'Zone-Charges'!$F$1:$F$6,0,0)),$X117))</f>
        <v>45.4</v>
      </c>
      <c r="AD117" s="3">
        <f t="shared" si="12"/>
        <v>12.399999999999999</v>
      </c>
    </row>
    <row r="118" spans="1:30">
      <c r="A118">
        <v>2001811058</v>
      </c>
      <c r="B118" t="s">
        <v>97</v>
      </c>
      <c r="C118">
        <v>2001811305</v>
      </c>
      <c r="D118" s="2">
        <v>8904223819499</v>
      </c>
      <c r="E118">
        <v>1</v>
      </c>
      <c r="H118">
        <f t="shared" si="8"/>
        <v>210</v>
      </c>
      <c r="I118">
        <f t="shared" si="9"/>
        <v>0.21</v>
      </c>
      <c r="J118" s="3">
        <f t="shared" si="10"/>
        <v>0.5</v>
      </c>
      <c r="K118" s="3">
        <v>0.5</v>
      </c>
      <c r="L118" s="2">
        <v>302018</v>
      </c>
      <c r="M118" s="3" cm="1">
        <f t="array" ref="M118">_xlfn.IFS(R118&gt;K118,R118,(R118*2)&gt;K118,(R118*2),(R118*3)&gt;K118,(R118*3),(R118*4)&gt;K118,(R118*4),(R118*5)&gt;K118,(R118*5),(R118*6)&gt;K118,(R118*6))</f>
        <v>1</v>
      </c>
      <c r="N118" t="e">
        <f t="shared" si="13"/>
        <v>#N/A</v>
      </c>
      <c r="O118" s="3">
        <v>0.72</v>
      </c>
      <c r="P118" s="3" cm="1">
        <f t="array" ref="P118">_xlfn.IFS(T118&gt;O118,T118,(T118*2)&gt;O118,(T118*2),(T118*3)&gt;O118,(T118*3),(T118*4)&gt;O118,(T118*4),(T118*5)&gt;O118,(T118*5),(T118*6)&gt;O118,(T118*6))</f>
        <v>1.25</v>
      </c>
      <c r="Q118" t="s">
        <v>11</v>
      </c>
      <c r="R118" s="3">
        <f>_xlfn.XLOOKUP('Raw-Data'!Q118,'Zone-Charges'!$A$1:$A$6,'Zone-Charges'!$B$1:$B$6,0,0,)</f>
        <v>0.5</v>
      </c>
      <c r="S118" t="s">
        <v>14</v>
      </c>
      <c r="T118" s="3">
        <f>_xlfn.XLOOKUP(S118,'Zone-Charges'!$A$1:$A$6,'Zone-Charges'!$B$1:$B$6,0,0,)</f>
        <v>1.25</v>
      </c>
      <c r="U118" t="s">
        <v>10</v>
      </c>
      <c r="V118">
        <v>960</v>
      </c>
      <c r="W118" cm="1">
        <f t="array" ref="W118">_xlfn.IFS(U118="Prepaid",0,U118="COD",IF(V118*E118&lt;=300,15,(V118*E118)*5/100))</f>
        <v>48</v>
      </c>
      <c r="X118">
        <f t="shared" si="11"/>
        <v>0</v>
      </c>
      <c r="Y118" t="s">
        <v>173</v>
      </c>
      <c r="Z118">
        <f>('Raw-Data'!M118-'Raw-Data'!R118)/'Raw-Data'!R118</f>
        <v>1</v>
      </c>
      <c r="AA118">
        <f>('Raw-Data'!P118-'Raw-Data'!T118)/'Raw-Data'!T118</f>
        <v>0</v>
      </c>
      <c r="AB118">
        <f>IF($Y118="Forward charges",SUM(_xlfn.XLOOKUP($Q118,'Zone-Charges'!$A$1:$A$6,'Zone-Charges'!$C$1:$C$6,0,0),PRODUCT($Z118,_xlfn.XLOOKUP($Q118,'Zone-Charges'!$A$1:$A$6,'Zone-Charges'!$D$1:$D$6,0,0))),SUM(_xlfn.XLOOKUP($Q118,'Zone-Charges'!$A$1:$A$6,'Zone-Charges'!$C$1:$C$6,0,0),PRODUCT($Z118,_xlfn.XLOOKUP($Q118,'Zone-Charges'!$A$1:$A$6,'Zone-Charges'!$D$1:$D$6,0,0)),_xlfn.XLOOKUP($Q118,'Zone-Charges'!$A$1:$A$6,'Zone-Charges'!$E$1:$E$6,0,0),PRODUCT($Z118,_xlfn.XLOOKUP($Q118,'Zone-Charges'!$A$1:$A$6,'Zone-Charges'!$F$1:$F$6,0,0)),$X118))</f>
        <v>61.3</v>
      </c>
      <c r="AC118">
        <f>IF($Y118="Forward charges",SUM(_xlfn.XLOOKUP($S118,'Zone-Charges'!$A$1:$A$6,'Zone-Charges'!$C$1:$C$6,0,0),PRODUCT($AA118,_xlfn.XLOOKUP($S118,'Zone-Charges'!$A$1:$A$6,'Zone-Charges'!$D$1:$D$6,0,0))),SUM(_xlfn.XLOOKUP($S118,'Zone-Charges'!$A$1:$A$6,'Zone-Charges'!$C$1:$C$6,0,0),PRODUCT($AA118,_xlfn.XLOOKUP($S118,'Zone-Charges'!$A$1:$A$6,'Zone-Charges'!$D$1:$D$6,0,0)),_xlfn.XLOOKUP($S118,'Zone-Charges'!$A$1:$A$6,'Zone-Charges'!$E$1:$E$6,0,0),PRODUCT($AA118,_xlfn.XLOOKUP($S118,'Zone-Charges'!$A$1:$A$6,'Zone-Charges'!$F$1:$F$6,0,0)),$X118))</f>
        <v>45.4</v>
      </c>
      <c r="AD118" s="3">
        <f t="shared" si="12"/>
        <v>-15.899999999999999</v>
      </c>
    </row>
    <row r="119" spans="1:30">
      <c r="A119">
        <v>2001811306</v>
      </c>
      <c r="B119" t="s">
        <v>101</v>
      </c>
      <c r="C119">
        <v>2001811305</v>
      </c>
      <c r="D119" s="2">
        <v>8904223819505</v>
      </c>
      <c r="E119">
        <v>1</v>
      </c>
      <c r="H119">
        <f t="shared" si="8"/>
        <v>210</v>
      </c>
      <c r="I119">
        <f t="shared" si="9"/>
        <v>0.21</v>
      </c>
      <c r="J119" s="3">
        <f t="shared" si="10"/>
        <v>0.94499999999999995</v>
      </c>
      <c r="K119" s="3">
        <v>0.94499999999999995</v>
      </c>
      <c r="L119" s="2">
        <v>302017</v>
      </c>
      <c r="M119" s="3" cm="1">
        <f t="array" ref="M119">_xlfn.IFS(R119&gt;K119,R119,(R119*2)&gt;K119,(R119*2),(R119*3)&gt;K119,(R119*3),(R119*4)&gt;K119,(R119*4),(R119*5)&gt;K119,(R119*5),(R119*6)&gt;K119,(R119*6))</f>
        <v>1</v>
      </c>
      <c r="N119" t="e">
        <f t="shared" si="13"/>
        <v>#N/A</v>
      </c>
      <c r="O119" s="3">
        <v>1.1000000000000001</v>
      </c>
      <c r="P119" s="3" cm="1">
        <f t="array" ref="P119">_xlfn.IFS(T119&gt;O119,T119,(T119*2)&gt;O119,(T119*2),(T119*3)&gt;O119,(T119*3),(T119*4)&gt;O119,(T119*4),(T119*5)&gt;O119,(T119*5),(T119*6)&gt;O119,(T119*6))</f>
        <v>1.25</v>
      </c>
      <c r="Q119" t="s">
        <v>11</v>
      </c>
      <c r="R119" s="3">
        <f>_xlfn.XLOOKUP('Raw-Data'!Q119,'Zone-Charges'!$A$1:$A$6,'Zone-Charges'!$B$1:$B$6,0,0,)</f>
        <v>0.5</v>
      </c>
      <c r="S119" t="s">
        <v>14</v>
      </c>
      <c r="T119" s="3">
        <f>_xlfn.XLOOKUP(S119,'Zone-Charges'!$A$1:$A$6,'Zone-Charges'!$B$1:$B$6,0,0,)</f>
        <v>1.25</v>
      </c>
      <c r="U119" t="s">
        <v>10</v>
      </c>
      <c r="V119">
        <v>350</v>
      </c>
      <c r="W119" cm="1">
        <f t="array" ref="W119">_xlfn.IFS(U119="Prepaid",0,U119="COD",IF(V119*E119&lt;=300,15,(V119*E119)*5/100))</f>
        <v>17.5</v>
      </c>
      <c r="X119">
        <f t="shared" si="11"/>
        <v>0</v>
      </c>
      <c r="Y119" t="s">
        <v>173</v>
      </c>
      <c r="Z119">
        <f>('Raw-Data'!M119-'Raw-Data'!R119)/'Raw-Data'!R119</f>
        <v>1</v>
      </c>
      <c r="AA119">
        <f>('Raw-Data'!P119-'Raw-Data'!T119)/'Raw-Data'!T119</f>
        <v>0</v>
      </c>
      <c r="AB119">
        <f>IF($Y119="Forward charges",SUM(_xlfn.XLOOKUP($Q119,'Zone-Charges'!$A$1:$A$6,'Zone-Charges'!$C$1:$C$6,0,0),PRODUCT($Z119,_xlfn.XLOOKUP($Q119,'Zone-Charges'!$A$1:$A$6,'Zone-Charges'!$D$1:$D$6,0,0))),SUM(_xlfn.XLOOKUP($Q119,'Zone-Charges'!$A$1:$A$6,'Zone-Charges'!$C$1:$C$6,0,0),PRODUCT($Z119,_xlfn.XLOOKUP($Q119,'Zone-Charges'!$A$1:$A$6,'Zone-Charges'!$D$1:$D$6,0,0)),_xlfn.XLOOKUP($Q119,'Zone-Charges'!$A$1:$A$6,'Zone-Charges'!$E$1:$E$6,0,0),PRODUCT($Z119,_xlfn.XLOOKUP($Q119,'Zone-Charges'!$A$1:$A$6,'Zone-Charges'!$F$1:$F$6,0,0)),$X119))</f>
        <v>61.3</v>
      </c>
      <c r="AC119">
        <f>IF($Y119="Forward charges",SUM(_xlfn.XLOOKUP($S119,'Zone-Charges'!$A$1:$A$6,'Zone-Charges'!$C$1:$C$6,0,0),PRODUCT($AA119,_xlfn.XLOOKUP($S119,'Zone-Charges'!$A$1:$A$6,'Zone-Charges'!$D$1:$D$6,0,0))),SUM(_xlfn.XLOOKUP($S119,'Zone-Charges'!$A$1:$A$6,'Zone-Charges'!$C$1:$C$6,0,0),PRODUCT($AA119,_xlfn.XLOOKUP($S119,'Zone-Charges'!$A$1:$A$6,'Zone-Charges'!$D$1:$D$6,0,0)),_xlfn.XLOOKUP($S119,'Zone-Charges'!$A$1:$A$6,'Zone-Charges'!$E$1:$E$6,0,0),PRODUCT($AA119,_xlfn.XLOOKUP($S119,'Zone-Charges'!$A$1:$A$6,'Zone-Charges'!$F$1:$F$6,0,0)),$X119))</f>
        <v>45.4</v>
      </c>
      <c r="AD119" s="3">
        <f t="shared" si="12"/>
        <v>-15.899999999999999</v>
      </c>
    </row>
    <row r="120" spans="1:30">
      <c r="A120">
        <v>2001812195</v>
      </c>
      <c r="B120" t="s">
        <v>106</v>
      </c>
      <c r="C120">
        <v>2001811305</v>
      </c>
      <c r="D120" s="2">
        <v>8904223819512</v>
      </c>
      <c r="E120">
        <v>1</v>
      </c>
      <c r="H120">
        <f t="shared" si="8"/>
        <v>210</v>
      </c>
      <c r="I120">
        <f t="shared" si="9"/>
        <v>0.21</v>
      </c>
      <c r="J120" s="3">
        <f t="shared" si="10"/>
        <v>0.5</v>
      </c>
      <c r="K120" s="3">
        <v>0.5</v>
      </c>
      <c r="L120" s="2">
        <v>302012</v>
      </c>
      <c r="M120" s="3" cm="1">
        <f t="array" ref="M120">_xlfn.IFS(R120&gt;K120,R120,(R120*2)&gt;K120,(R120*2),(R120*3)&gt;K120,(R120*3),(R120*4)&gt;K120,(R120*4),(R120*5)&gt;K120,(R120*5),(R120*6)&gt;K120,(R120*6))</f>
        <v>1</v>
      </c>
      <c r="N120" t="e">
        <f t="shared" si="13"/>
        <v>#N/A</v>
      </c>
      <c r="O120" s="3">
        <v>0.67</v>
      </c>
      <c r="P120" s="3" cm="1">
        <f t="array" ref="P120">_xlfn.IFS(T120&gt;O120,T120,(T120*2)&gt;O120,(T120*2),(T120*3)&gt;O120,(T120*3),(T120*4)&gt;O120,(T120*4),(T120*5)&gt;O120,(T120*5),(T120*6)&gt;O120,(T120*6))</f>
        <v>1.25</v>
      </c>
      <c r="Q120" t="s">
        <v>11</v>
      </c>
      <c r="R120" s="3">
        <f>_xlfn.XLOOKUP('Raw-Data'!Q120,'Zone-Charges'!$A$1:$A$6,'Zone-Charges'!$B$1:$B$6,0,0,)</f>
        <v>0.5</v>
      </c>
      <c r="S120" t="s">
        <v>14</v>
      </c>
      <c r="T120" s="3">
        <f>_xlfn.XLOOKUP(S120,'Zone-Charges'!$A$1:$A$6,'Zone-Charges'!$B$1:$B$6,0,0,)</f>
        <v>1.25</v>
      </c>
      <c r="U120" t="s">
        <v>10</v>
      </c>
      <c r="V120">
        <v>534</v>
      </c>
      <c r="W120" cm="1">
        <f t="array" ref="W120">_xlfn.IFS(U120="Prepaid",0,U120="COD",IF(V120*E120&lt;=300,15,(V120*E120)*5/100))</f>
        <v>26.7</v>
      </c>
      <c r="X120">
        <f t="shared" si="11"/>
        <v>0</v>
      </c>
      <c r="Y120" t="s">
        <v>173</v>
      </c>
      <c r="Z120">
        <f>('Raw-Data'!M120-'Raw-Data'!R120)/'Raw-Data'!R120</f>
        <v>1</v>
      </c>
      <c r="AA120">
        <f>('Raw-Data'!P120-'Raw-Data'!T120)/'Raw-Data'!T120</f>
        <v>0</v>
      </c>
      <c r="AB120">
        <f>IF($Y120="Forward charges",SUM(_xlfn.XLOOKUP($Q120,'Zone-Charges'!$A$1:$A$6,'Zone-Charges'!$C$1:$C$6,0,0),PRODUCT($Z120,_xlfn.XLOOKUP($Q120,'Zone-Charges'!$A$1:$A$6,'Zone-Charges'!$D$1:$D$6,0,0))),SUM(_xlfn.XLOOKUP($Q120,'Zone-Charges'!$A$1:$A$6,'Zone-Charges'!$C$1:$C$6,0,0),PRODUCT($Z120,_xlfn.XLOOKUP($Q120,'Zone-Charges'!$A$1:$A$6,'Zone-Charges'!$D$1:$D$6,0,0)),_xlfn.XLOOKUP($Q120,'Zone-Charges'!$A$1:$A$6,'Zone-Charges'!$E$1:$E$6,0,0),PRODUCT($Z120,_xlfn.XLOOKUP($Q120,'Zone-Charges'!$A$1:$A$6,'Zone-Charges'!$F$1:$F$6,0,0)),$X120))</f>
        <v>61.3</v>
      </c>
      <c r="AC120">
        <f>IF($Y120="Forward charges",SUM(_xlfn.XLOOKUP($S120,'Zone-Charges'!$A$1:$A$6,'Zone-Charges'!$C$1:$C$6,0,0),PRODUCT($AA120,_xlfn.XLOOKUP($S120,'Zone-Charges'!$A$1:$A$6,'Zone-Charges'!$D$1:$D$6,0,0))),SUM(_xlfn.XLOOKUP($S120,'Zone-Charges'!$A$1:$A$6,'Zone-Charges'!$C$1:$C$6,0,0),PRODUCT($AA120,_xlfn.XLOOKUP($S120,'Zone-Charges'!$A$1:$A$6,'Zone-Charges'!$D$1:$D$6,0,0)),_xlfn.XLOOKUP($S120,'Zone-Charges'!$A$1:$A$6,'Zone-Charges'!$E$1:$E$6,0,0),PRODUCT($AA120,_xlfn.XLOOKUP($S120,'Zone-Charges'!$A$1:$A$6,'Zone-Charges'!$F$1:$F$6,0,0)),$X120))</f>
        <v>45.4</v>
      </c>
      <c r="AD120" s="3">
        <f t="shared" si="12"/>
        <v>-15.899999999999999</v>
      </c>
    </row>
    <row r="121" spans="1:30">
      <c r="A121">
        <v>2001812941</v>
      </c>
      <c r="B121" t="s">
        <v>109</v>
      </c>
      <c r="C121">
        <v>2001811229</v>
      </c>
      <c r="D121" s="2">
        <v>8904223819468</v>
      </c>
      <c r="E121">
        <v>1</v>
      </c>
      <c r="H121">
        <f t="shared" si="8"/>
        <v>240</v>
      </c>
      <c r="I121">
        <f t="shared" si="9"/>
        <v>0.24</v>
      </c>
      <c r="J121" s="3">
        <f t="shared" si="10"/>
        <v>0.5</v>
      </c>
      <c r="K121" s="3">
        <v>0.5</v>
      </c>
      <c r="L121" s="2">
        <v>325207</v>
      </c>
      <c r="M121" s="3" cm="1">
        <f t="array" ref="M121">_xlfn.IFS(R121&gt;K121,R121,(R121*2)&gt;K121,(R121*2),(R121*3)&gt;K121,(R121*3),(R121*4)&gt;K121,(R121*4),(R121*5)&gt;K121,(R121*5),(R121*6)&gt;K121,(R121*6))</f>
        <v>1</v>
      </c>
      <c r="N121" t="e">
        <f t="shared" si="13"/>
        <v>#N/A</v>
      </c>
      <c r="O121" s="3">
        <v>0.73</v>
      </c>
      <c r="P121" s="3" cm="1">
        <f t="array" ref="P121">_xlfn.IFS(T121&gt;O121,T121,(T121*2)&gt;O121,(T121*2),(T121*3)&gt;O121,(T121*3),(T121*4)&gt;O121,(T121*4),(T121*5)&gt;O121,(T121*5),(T121*6)&gt;O121,(T121*6))</f>
        <v>1.25</v>
      </c>
      <c r="Q121" t="s">
        <v>11</v>
      </c>
      <c r="R121" s="3">
        <f>_xlfn.XLOOKUP('Raw-Data'!Q121,'Zone-Charges'!$A$1:$A$6,'Zone-Charges'!$B$1:$B$6,0,0,)</f>
        <v>0.5</v>
      </c>
      <c r="S121" t="s">
        <v>14</v>
      </c>
      <c r="T121" s="3">
        <f>_xlfn.XLOOKUP(S121,'Zone-Charges'!$A$1:$A$6,'Zone-Charges'!$B$1:$B$6,0,0,)</f>
        <v>1.25</v>
      </c>
      <c r="U121" t="s">
        <v>10</v>
      </c>
      <c r="V121">
        <v>603</v>
      </c>
      <c r="W121" cm="1">
        <f t="array" ref="W121">_xlfn.IFS(U121="Prepaid",0,U121="COD",IF(V121*E121&lt;=300,15,(V121*E121)*5/100))</f>
        <v>30.15</v>
      </c>
      <c r="X121">
        <f t="shared" si="11"/>
        <v>58.15</v>
      </c>
      <c r="Y121" t="s">
        <v>173</v>
      </c>
      <c r="Z121">
        <f>('Raw-Data'!M121-'Raw-Data'!R121)/'Raw-Data'!R121</f>
        <v>1</v>
      </c>
      <c r="AA121">
        <f>('Raw-Data'!P121-'Raw-Data'!T121)/'Raw-Data'!T121</f>
        <v>0</v>
      </c>
      <c r="AB121">
        <f>IF($Y121="Forward charges",SUM(_xlfn.XLOOKUP($Q121,'Zone-Charges'!$A$1:$A$6,'Zone-Charges'!$C$1:$C$6,0,0),PRODUCT($Z121,_xlfn.XLOOKUP($Q121,'Zone-Charges'!$A$1:$A$6,'Zone-Charges'!$D$1:$D$6,0,0))),SUM(_xlfn.XLOOKUP($Q121,'Zone-Charges'!$A$1:$A$6,'Zone-Charges'!$C$1:$C$6,0,0),PRODUCT($Z121,_xlfn.XLOOKUP($Q121,'Zone-Charges'!$A$1:$A$6,'Zone-Charges'!$D$1:$D$6,0,0)),_xlfn.XLOOKUP($Q121,'Zone-Charges'!$A$1:$A$6,'Zone-Charges'!$E$1:$E$6,0,0),PRODUCT($Z121,_xlfn.XLOOKUP($Q121,'Zone-Charges'!$A$1:$A$6,'Zone-Charges'!$F$1:$F$6,0,0)),$X121))</f>
        <v>61.3</v>
      </c>
      <c r="AC121">
        <f>IF($Y121="Forward charges",SUM(_xlfn.XLOOKUP($S121,'Zone-Charges'!$A$1:$A$6,'Zone-Charges'!$C$1:$C$6,0,0),PRODUCT($AA121,_xlfn.XLOOKUP($S121,'Zone-Charges'!$A$1:$A$6,'Zone-Charges'!$D$1:$D$6,0,0))),SUM(_xlfn.XLOOKUP($S121,'Zone-Charges'!$A$1:$A$6,'Zone-Charges'!$C$1:$C$6,0,0),PRODUCT($AA121,_xlfn.XLOOKUP($S121,'Zone-Charges'!$A$1:$A$6,'Zone-Charges'!$D$1:$D$6,0,0)),_xlfn.XLOOKUP($S121,'Zone-Charges'!$A$1:$A$6,'Zone-Charges'!$E$1:$E$6,0,0),PRODUCT($AA121,_xlfn.XLOOKUP($S121,'Zone-Charges'!$A$1:$A$6,'Zone-Charges'!$F$1:$F$6,0,0)),$X121))</f>
        <v>45.4</v>
      </c>
      <c r="AD121" s="3">
        <f t="shared" si="12"/>
        <v>-15.899999999999999</v>
      </c>
    </row>
    <row r="122" spans="1:30">
      <c r="A122">
        <v>2001809383</v>
      </c>
      <c r="B122" t="s">
        <v>86</v>
      </c>
      <c r="C122">
        <v>2001811229</v>
      </c>
      <c r="D122" s="2">
        <v>8904223819345</v>
      </c>
      <c r="E122">
        <v>1</v>
      </c>
      <c r="H122">
        <f t="shared" si="8"/>
        <v>165</v>
      </c>
      <c r="I122">
        <f t="shared" si="9"/>
        <v>0.16500000000000001</v>
      </c>
      <c r="J122" s="3">
        <f t="shared" si="10"/>
        <v>0.60699999999999998</v>
      </c>
      <c r="K122" s="3">
        <v>0.60699999999999998</v>
      </c>
      <c r="L122" s="2">
        <v>303702</v>
      </c>
      <c r="M122" s="3" cm="1">
        <f t="array" ref="M122">_xlfn.IFS(R122&gt;K122,R122,(R122*2)&gt;K122,(R122*2),(R122*3)&gt;K122,(R122*3),(R122*4)&gt;K122,(R122*4),(R122*5)&gt;K122,(R122*5),(R122*6)&gt;K122,(R122*6))</f>
        <v>1</v>
      </c>
      <c r="N122" t="e">
        <f t="shared" si="13"/>
        <v>#N/A</v>
      </c>
      <c r="O122" s="3">
        <v>0.5</v>
      </c>
      <c r="P122" s="3" cm="1">
        <f t="array" ref="P122">_xlfn.IFS(T122&gt;O122,T122,(T122*2)&gt;O122,(T122*2),(T122*3)&gt;O122,(T122*3),(T122*4)&gt;O122,(T122*4),(T122*5)&gt;O122,(T122*5),(T122*6)&gt;O122,(T122*6))</f>
        <v>1.25</v>
      </c>
      <c r="Q122" t="s">
        <v>11</v>
      </c>
      <c r="R122" s="3">
        <f>_xlfn.XLOOKUP('Raw-Data'!Q122,'Zone-Charges'!$A$1:$A$6,'Zone-Charges'!$B$1:$B$6,0,0,)</f>
        <v>0.5</v>
      </c>
      <c r="S122" t="s">
        <v>14</v>
      </c>
      <c r="T122" s="3">
        <f>_xlfn.XLOOKUP(S122,'Zone-Charges'!$A$1:$A$6,'Zone-Charges'!$B$1:$B$6,0,0,)</f>
        <v>1.25</v>
      </c>
      <c r="U122" t="s">
        <v>10</v>
      </c>
      <c r="V122">
        <v>479</v>
      </c>
      <c r="W122" cm="1">
        <f t="array" ref="W122">_xlfn.IFS(U122="Prepaid",0,U122="COD",IF(V122*E122&lt;=300,15,(V122*E122)*5/100))</f>
        <v>23.95</v>
      </c>
      <c r="X122">
        <f t="shared" si="11"/>
        <v>0</v>
      </c>
      <c r="Y122" t="s">
        <v>176</v>
      </c>
      <c r="Z122">
        <f>('Raw-Data'!M122-'Raw-Data'!R122)/'Raw-Data'!R122</f>
        <v>1</v>
      </c>
      <c r="AA122">
        <f>('Raw-Data'!P122-'Raw-Data'!T122)/'Raw-Data'!T122</f>
        <v>0</v>
      </c>
      <c r="AB122">
        <f>IF($Y122="Forward charges",SUM(_xlfn.XLOOKUP($Q122,'Zone-Charges'!$A$1:$A$6,'Zone-Charges'!$C$1:$C$6,0,0),PRODUCT($Z122,_xlfn.XLOOKUP($Q122,'Zone-Charges'!$A$1:$A$6,'Zone-Charges'!$D$1:$D$6,0,0))),SUM(_xlfn.XLOOKUP($Q122,'Zone-Charges'!$A$1:$A$6,'Zone-Charges'!$C$1:$C$6,0,0),PRODUCT($Z122,_xlfn.XLOOKUP($Q122,'Zone-Charges'!$A$1:$A$6,'Zone-Charges'!$D$1:$D$6,0,0)),_xlfn.XLOOKUP($Q122,'Zone-Charges'!$A$1:$A$6,'Zone-Charges'!$E$1:$E$6,0,0),PRODUCT($Z122,_xlfn.XLOOKUP($Q122,'Zone-Charges'!$A$1:$A$6,'Zone-Charges'!$F$1:$F$6,0,0)),$X122))</f>
        <v>110.1</v>
      </c>
      <c r="AC122">
        <f>IF($Y122="Forward charges",SUM(_xlfn.XLOOKUP($S122,'Zone-Charges'!$A$1:$A$6,'Zone-Charges'!$C$1:$C$6,0,0),PRODUCT($AA122,_xlfn.XLOOKUP($S122,'Zone-Charges'!$A$1:$A$6,'Zone-Charges'!$D$1:$D$6,0,0))),SUM(_xlfn.XLOOKUP($S122,'Zone-Charges'!$A$1:$A$6,'Zone-Charges'!$C$1:$C$6,0,0),PRODUCT($AA122,_xlfn.XLOOKUP($S122,'Zone-Charges'!$A$1:$A$6,'Zone-Charges'!$D$1:$D$6,0,0)),_xlfn.XLOOKUP($S122,'Zone-Charges'!$A$1:$A$6,'Zone-Charges'!$E$1:$E$6,0,0),PRODUCT($AA122,_xlfn.XLOOKUP($S122,'Zone-Charges'!$A$1:$A$6,'Zone-Charges'!$F$1:$F$6,0,0)),$X122))</f>
        <v>86.699999999999989</v>
      </c>
      <c r="AD122" s="3">
        <f t="shared" si="12"/>
        <v>-23.400000000000006</v>
      </c>
    </row>
    <row r="123" spans="1:30">
      <c r="A123">
        <v>2001820978</v>
      </c>
      <c r="B123" t="s">
        <v>120</v>
      </c>
      <c r="C123">
        <v>2001811229</v>
      </c>
      <c r="D123" s="2">
        <v>8904223818874</v>
      </c>
      <c r="E123">
        <v>1</v>
      </c>
      <c r="H123">
        <f t="shared" si="8"/>
        <v>100</v>
      </c>
      <c r="I123">
        <f t="shared" si="9"/>
        <v>0.1</v>
      </c>
      <c r="J123" s="3">
        <f t="shared" si="10"/>
        <v>0.51500000000000001</v>
      </c>
      <c r="K123" s="3">
        <v>0.51500000000000001</v>
      </c>
      <c r="L123" s="2">
        <v>313301</v>
      </c>
      <c r="M123" s="3" cm="1">
        <f t="array" ref="M123">_xlfn.IFS(R123&gt;K123,R123,(R123*2)&gt;K123,(R123*2),(R123*3)&gt;K123,(R123*3),(R123*4)&gt;K123,(R123*4),(R123*5)&gt;K123,(R123*5),(R123*6)&gt;K123,(R123*6))</f>
        <v>1</v>
      </c>
      <c r="N123" t="e">
        <f t="shared" si="13"/>
        <v>#N/A</v>
      </c>
      <c r="O123" s="3">
        <v>0.5</v>
      </c>
      <c r="P123" s="3" cm="1">
        <f t="array" ref="P123">_xlfn.IFS(T123&gt;O123,T123,(T123*2)&gt;O123,(T123*2),(T123*3)&gt;O123,(T123*3),(T123*4)&gt;O123,(T123*4),(T123*5)&gt;O123,(T123*5),(T123*6)&gt;O123,(T123*6))</f>
        <v>1.25</v>
      </c>
      <c r="Q123" t="s">
        <v>11</v>
      </c>
      <c r="R123" s="3">
        <f>_xlfn.XLOOKUP('Raw-Data'!Q123,'Zone-Charges'!$A$1:$A$6,'Zone-Charges'!$B$1:$B$6,0,0,)</f>
        <v>0.5</v>
      </c>
      <c r="S123" t="s">
        <v>14</v>
      </c>
      <c r="T123" s="3">
        <f>_xlfn.XLOOKUP(S123,'Zone-Charges'!$A$1:$A$6,'Zone-Charges'!$B$1:$B$6,0,0,)</f>
        <v>1.25</v>
      </c>
      <c r="U123" t="s">
        <v>10</v>
      </c>
      <c r="V123">
        <v>922</v>
      </c>
      <c r="W123" cm="1">
        <f t="array" ref="W123">_xlfn.IFS(U123="Prepaid",0,U123="COD",IF(V123*E123&lt;=300,15,(V123*E123)*5/100))</f>
        <v>46.1</v>
      </c>
      <c r="X123">
        <f t="shared" si="11"/>
        <v>0</v>
      </c>
      <c r="Y123" t="s">
        <v>173</v>
      </c>
      <c r="Z123">
        <f>('Raw-Data'!M123-'Raw-Data'!R123)/'Raw-Data'!R123</f>
        <v>1</v>
      </c>
      <c r="AA123">
        <f>('Raw-Data'!P123-'Raw-Data'!T123)/'Raw-Data'!T123</f>
        <v>0</v>
      </c>
      <c r="AB123">
        <f>IF($Y123="Forward charges",SUM(_xlfn.XLOOKUP($Q123,'Zone-Charges'!$A$1:$A$6,'Zone-Charges'!$C$1:$C$6,0,0),PRODUCT($Z123,_xlfn.XLOOKUP($Q123,'Zone-Charges'!$A$1:$A$6,'Zone-Charges'!$D$1:$D$6,0,0))),SUM(_xlfn.XLOOKUP($Q123,'Zone-Charges'!$A$1:$A$6,'Zone-Charges'!$C$1:$C$6,0,0),PRODUCT($Z123,_xlfn.XLOOKUP($Q123,'Zone-Charges'!$A$1:$A$6,'Zone-Charges'!$D$1:$D$6,0,0)),_xlfn.XLOOKUP($Q123,'Zone-Charges'!$A$1:$A$6,'Zone-Charges'!$E$1:$E$6,0,0),PRODUCT($Z123,_xlfn.XLOOKUP($Q123,'Zone-Charges'!$A$1:$A$6,'Zone-Charges'!$F$1:$F$6,0,0)),$X123))</f>
        <v>61.3</v>
      </c>
      <c r="AC123">
        <f>IF($Y123="Forward charges",SUM(_xlfn.XLOOKUP($S123,'Zone-Charges'!$A$1:$A$6,'Zone-Charges'!$C$1:$C$6,0,0),PRODUCT($AA123,_xlfn.XLOOKUP($S123,'Zone-Charges'!$A$1:$A$6,'Zone-Charges'!$D$1:$D$6,0,0))),SUM(_xlfn.XLOOKUP($S123,'Zone-Charges'!$A$1:$A$6,'Zone-Charges'!$C$1:$C$6,0,0),PRODUCT($AA123,_xlfn.XLOOKUP($S123,'Zone-Charges'!$A$1:$A$6,'Zone-Charges'!$D$1:$D$6,0,0)),_xlfn.XLOOKUP($S123,'Zone-Charges'!$A$1:$A$6,'Zone-Charges'!$E$1:$E$6,0,0),PRODUCT($AA123,_xlfn.XLOOKUP($S123,'Zone-Charges'!$A$1:$A$6,'Zone-Charges'!$F$1:$F$6,0,0)),$X123))</f>
        <v>45.4</v>
      </c>
      <c r="AD123" s="3">
        <f t="shared" si="12"/>
        <v>-15.899999999999999</v>
      </c>
    </row>
    <row r="124" spans="1:30">
      <c r="A124">
        <v>2001811475</v>
      </c>
      <c r="B124" t="s">
        <v>135</v>
      </c>
      <c r="C124">
        <v>2001811192</v>
      </c>
      <c r="D124" s="2">
        <v>8904223816214</v>
      </c>
      <c r="E124">
        <v>1</v>
      </c>
      <c r="H124">
        <f t="shared" si="8"/>
        <v>120</v>
      </c>
      <c r="I124">
        <f t="shared" si="9"/>
        <v>0.12</v>
      </c>
      <c r="J124" s="3">
        <f t="shared" si="10"/>
        <v>0.68899999999999995</v>
      </c>
      <c r="K124" s="3">
        <v>0.68899999999999995</v>
      </c>
      <c r="L124" s="2">
        <v>173212</v>
      </c>
      <c r="M124" s="3" cm="1">
        <f t="array" ref="M124">_xlfn.IFS(R124&gt;K124,R124,(R124*2)&gt;K124,(R124*2),(R124*3)&gt;K124,(R124*3),(R124*4)&gt;K124,(R124*4),(R124*5)&gt;K124,(R124*5),(R124*6)&gt;K124,(R124*6))</f>
        <v>1.5</v>
      </c>
      <c r="N124" t="e">
        <f t="shared" si="13"/>
        <v>#N/A</v>
      </c>
      <c r="O124" s="3">
        <v>0.5</v>
      </c>
      <c r="P124" s="3" cm="1">
        <f t="array" ref="P124">_xlfn.IFS(T124&gt;O124,T124,(T124*2)&gt;O124,(T124*2),(T124*3)&gt;O124,(T124*3),(T124*4)&gt;O124,(T124*4),(T124*5)&gt;O124,(T124*5),(T124*6)&gt;O124,(T124*6))</f>
        <v>1</v>
      </c>
      <c r="Q124" t="s">
        <v>17</v>
      </c>
      <c r="R124" s="3">
        <f>_xlfn.XLOOKUP('Raw-Data'!Q124,'Zone-Charges'!$A$1:$A$6,'Zone-Charges'!$B$1:$B$6,0,0,)</f>
        <v>1.5</v>
      </c>
      <c r="S124" t="s">
        <v>11</v>
      </c>
      <c r="T124" s="3">
        <f>_xlfn.XLOOKUP(S124,'Zone-Charges'!$A$1:$A$6,'Zone-Charges'!$B$1:$B$6,0,0,)</f>
        <v>0.5</v>
      </c>
      <c r="U124" t="s">
        <v>13</v>
      </c>
      <c r="V124">
        <v>402</v>
      </c>
      <c r="W124" cm="1">
        <f t="array" ref="W124">_xlfn.IFS(U124="Prepaid",0,U124="COD",IF(V124*E124&lt;=300,15,(V124*E124)*5/100))</f>
        <v>0</v>
      </c>
      <c r="X124">
        <f t="shared" si="11"/>
        <v>103.85</v>
      </c>
      <c r="Y124" t="s">
        <v>173</v>
      </c>
      <c r="Z124">
        <f>('Raw-Data'!M124-'Raw-Data'!R124)/'Raw-Data'!R124</f>
        <v>0</v>
      </c>
      <c r="AA124">
        <f>('Raw-Data'!P124-'Raw-Data'!T124)/'Raw-Data'!T124</f>
        <v>1</v>
      </c>
      <c r="AB124">
        <f>IF($Y124="Forward charges",SUM(_xlfn.XLOOKUP($Q124,'Zone-Charges'!$A$1:$A$6,'Zone-Charges'!$C$1:$C$6,0,0),PRODUCT($Z124,_xlfn.XLOOKUP($Q124,'Zone-Charges'!$A$1:$A$6,'Zone-Charges'!$D$1:$D$6,0,0))),SUM(_xlfn.XLOOKUP($Q124,'Zone-Charges'!$A$1:$A$6,'Zone-Charges'!$C$1:$C$6,0,0),PRODUCT($Z124,_xlfn.XLOOKUP($Q124,'Zone-Charges'!$A$1:$A$6,'Zone-Charges'!$D$1:$D$6,0,0)),_xlfn.XLOOKUP($Q124,'Zone-Charges'!$A$1:$A$6,'Zone-Charges'!$E$1:$E$6,0,0),PRODUCT($Z124,_xlfn.XLOOKUP($Q124,'Zone-Charges'!$A$1:$A$6,'Zone-Charges'!$F$1:$F$6,0,0)),$X124))</f>
        <v>56.6</v>
      </c>
      <c r="AC124">
        <f>IF($Y124="Forward charges",SUM(_xlfn.XLOOKUP($S124,'Zone-Charges'!$A$1:$A$6,'Zone-Charges'!$C$1:$C$6,0,0),PRODUCT($AA124,_xlfn.XLOOKUP($S124,'Zone-Charges'!$A$1:$A$6,'Zone-Charges'!$D$1:$D$6,0,0))),SUM(_xlfn.XLOOKUP($S124,'Zone-Charges'!$A$1:$A$6,'Zone-Charges'!$C$1:$C$6,0,0),PRODUCT($AA124,_xlfn.XLOOKUP($S124,'Zone-Charges'!$A$1:$A$6,'Zone-Charges'!$D$1:$D$6,0,0)),_xlfn.XLOOKUP($S124,'Zone-Charges'!$A$1:$A$6,'Zone-Charges'!$E$1:$E$6,0,0),PRODUCT($AA124,_xlfn.XLOOKUP($S124,'Zone-Charges'!$A$1:$A$6,'Zone-Charges'!$F$1:$F$6,0,0)),$X124))</f>
        <v>61.3</v>
      </c>
      <c r="AD124" s="3">
        <f t="shared" si="12"/>
        <v>4.6999999999999957</v>
      </c>
    </row>
    <row r="125" spans="1:30">
      <c r="A125">
        <v>2001811305</v>
      </c>
      <c r="B125" t="s">
        <v>136</v>
      </c>
      <c r="C125">
        <v>2001811192</v>
      </c>
      <c r="D125" s="2">
        <v>8904223818874</v>
      </c>
      <c r="E125">
        <v>1</v>
      </c>
      <c r="H125">
        <f t="shared" si="8"/>
        <v>100</v>
      </c>
      <c r="I125">
        <f t="shared" si="9"/>
        <v>0.1</v>
      </c>
      <c r="J125" s="3">
        <f t="shared" si="10"/>
        <v>0.74999999999999989</v>
      </c>
      <c r="K125" s="3">
        <v>0.74999999999999989</v>
      </c>
      <c r="L125" s="2">
        <v>302020</v>
      </c>
      <c r="M125" s="3" cm="1">
        <f t="array" ref="M125">_xlfn.IFS(R125&gt;K125,R125,(R125*2)&gt;K125,(R125*2),(R125*3)&gt;K125,(R125*3),(R125*4)&gt;K125,(R125*4),(R125*5)&gt;K125,(R125*5),(R125*6)&gt;K125,(R125*6))</f>
        <v>1</v>
      </c>
      <c r="N125" t="e">
        <f t="shared" si="13"/>
        <v>#N/A</v>
      </c>
      <c r="O125" s="3">
        <v>0.5</v>
      </c>
      <c r="P125" s="3" cm="1">
        <f t="array" ref="P125">_xlfn.IFS(T125&gt;O125,T125,(T125*2)&gt;O125,(T125*2),(T125*3)&gt;O125,(T125*3),(T125*4)&gt;O125,(T125*4),(T125*5)&gt;O125,(T125*5),(T125*6)&gt;O125,(T125*6))</f>
        <v>1.25</v>
      </c>
      <c r="Q125" t="s">
        <v>11</v>
      </c>
      <c r="R125" s="3">
        <f>_xlfn.XLOOKUP('Raw-Data'!Q125,'Zone-Charges'!$A$1:$A$6,'Zone-Charges'!$B$1:$B$6,0,0,)</f>
        <v>0.5</v>
      </c>
      <c r="S125" t="s">
        <v>14</v>
      </c>
      <c r="T125" s="3">
        <f>_xlfn.XLOOKUP(S125,'Zone-Charges'!$A$1:$A$6,'Zone-Charges'!$B$1:$B$6,0,0,)</f>
        <v>1.25</v>
      </c>
      <c r="U125" t="s">
        <v>13</v>
      </c>
      <c r="V125">
        <v>922</v>
      </c>
      <c r="W125" cm="1">
        <f t="array" ref="W125">_xlfn.IFS(U125="Prepaid",0,U125="COD",IF(V125*E125&lt;=300,15,(V125*E125)*5/100))</f>
        <v>0</v>
      </c>
      <c r="X125">
        <f t="shared" si="11"/>
        <v>112.3</v>
      </c>
      <c r="Y125" t="s">
        <v>173</v>
      </c>
      <c r="Z125">
        <f>('Raw-Data'!M125-'Raw-Data'!R125)/'Raw-Data'!R125</f>
        <v>1</v>
      </c>
      <c r="AA125">
        <f>('Raw-Data'!P125-'Raw-Data'!T125)/'Raw-Data'!T125</f>
        <v>0</v>
      </c>
      <c r="AB125">
        <f>IF($Y125="Forward charges",SUM(_xlfn.XLOOKUP($Q125,'Zone-Charges'!$A$1:$A$6,'Zone-Charges'!$C$1:$C$6,0,0),PRODUCT($Z125,_xlfn.XLOOKUP($Q125,'Zone-Charges'!$A$1:$A$6,'Zone-Charges'!$D$1:$D$6,0,0))),SUM(_xlfn.XLOOKUP($Q125,'Zone-Charges'!$A$1:$A$6,'Zone-Charges'!$C$1:$C$6,0,0),PRODUCT($Z125,_xlfn.XLOOKUP($Q125,'Zone-Charges'!$A$1:$A$6,'Zone-Charges'!$D$1:$D$6,0,0)),_xlfn.XLOOKUP($Q125,'Zone-Charges'!$A$1:$A$6,'Zone-Charges'!$E$1:$E$6,0,0),PRODUCT($Z125,_xlfn.XLOOKUP($Q125,'Zone-Charges'!$A$1:$A$6,'Zone-Charges'!$F$1:$F$6,0,0)),$X125))</f>
        <v>61.3</v>
      </c>
      <c r="AC125">
        <f>IF($Y125="Forward charges",SUM(_xlfn.XLOOKUP($S125,'Zone-Charges'!$A$1:$A$6,'Zone-Charges'!$C$1:$C$6,0,0),PRODUCT($AA125,_xlfn.XLOOKUP($S125,'Zone-Charges'!$A$1:$A$6,'Zone-Charges'!$D$1:$D$6,0,0))),SUM(_xlfn.XLOOKUP($S125,'Zone-Charges'!$A$1:$A$6,'Zone-Charges'!$C$1:$C$6,0,0),PRODUCT($AA125,_xlfn.XLOOKUP($S125,'Zone-Charges'!$A$1:$A$6,'Zone-Charges'!$D$1:$D$6,0,0)),_xlfn.XLOOKUP($S125,'Zone-Charges'!$A$1:$A$6,'Zone-Charges'!$E$1:$E$6,0,0),PRODUCT($AA125,_xlfn.XLOOKUP($S125,'Zone-Charges'!$A$1:$A$6,'Zone-Charges'!$F$1:$F$6,0,0)),$X125))</f>
        <v>45.4</v>
      </c>
      <c r="AD125" s="3">
        <f t="shared" si="12"/>
        <v>-15.899999999999999</v>
      </c>
    </row>
    <row r="126" spans="1:30">
      <c r="C126">
        <v>2001811192</v>
      </c>
      <c r="D126" s="2">
        <v>8904223818881</v>
      </c>
      <c r="E126">
        <v>1</v>
      </c>
      <c r="H126">
        <f t="shared" si="8"/>
        <v>140</v>
      </c>
      <c r="I126">
        <f t="shared" si="9"/>
        <v>0.14000000000000001</v>
      </c>
      <c r="J126" s="3">
        <f t="shared" si="10"/>
        <v>0</v>
      </c>
      <c r="U126" t="s">
        <v>13</v>
      </c>
      <c r="V126">
        <v>819</v>
      </c>
      <c r="W126" cm="1">
        <f t="array" ref="W126">_xlfn.IFS(U126="Prepaid",0,U126="COD",IF(V126*E126&lt;=300,15,(V126*E126)*5/100))</f>
        <v>0</v>
      </c>
    </row>
    <row r="127" spans="1:30">
      <c r="C127">
        <v>2001811192</v>
      </c>
      <c r="D127" s="2">
        <v>8904223819291</v>
      </c>
      <c r="E127">
        <v>2</v>
      </c>
      <c r="H127">
        <f t="shared" si="8"/>
        <v>112</v>
      </c>
      <c r="I127">
        <f t="shared" si="9"/>
        <v>0.224</v>
      </c>
      <c r="J127" s="3">
        <f t="shared" si="10"/>
        <v>0</v>
      </c>
      <c r="U127" t="s">
        <v>13</v>
      </c>
      <c r="V127">
        <v>1954</v>
      </c>
      <c r="W127" cm="1">
        <f t="array" ref="W127">_xlfn.IFS(U127="Prepaid",0,U127="COD",IF(V127*E127&lt;=300,15,(V127*E127)*5/100))</f>
        <v>0</v>
      </c>
    </row>
    <row r="128" spans="1:30">
      <c r="C128">
        <v>2001811192</v>
      </c>
      <c r="D128" s="2">
        <v>8904223819031</v>
      </c>
      <c r="E128">
        <v>2</v>
      </c>
      <c r="H128">
        <f t="shared" si="8"/>
        <v>112</v>
      </c>
      <c r="I128">
        <f t="shared" si="9"/>
        <v>0.224</v>
      </c>
      <c r="J128" s="3">
        <f t="shared" si="10"/>
        <v>0</v>
      </c>
      <c r="U128" t="s">
        <v>13</v>
      </c>
      <c r="V128">
        <v>1031</v>
      </c>
      <c r="W128" cm="1">
        <f t="array" ref="W128">_xlfn.IFS(U128="Prepaid",0,U128="COD",IF(V128*E128&lt;=300,15,(V128*E128)*5/100))</f>
        <v>0</v>
      </c>
    </row>
    <row r="129" spans="3:23">
      <c r="C129">
        <v>2001811192</v>
      </c>
      <c r="D129" s="2">
        <v>8904223819024</v>
      </c>
      <c r="E129">
        <v>2</v>
      </c>
      <c r="H129">
        <f t="shared" si="8"/>
        <v>112</v>
      </c>
      <c r="I129">
        <f t="shared" si="9"/>
        <v>0.224</v>
      </c>
      <c r="J129" s="3">
        <f t="shared" si="10"/>
        <v>0</v>
      </c>
      <c r="U129" t="s">
        <v>13</v>
      </c>
      <c r="V129">
        <v>1818</v>
      </c>
      <c r="W129" cm="1">
        <f t="array" ref="W129">_xlfn.IFS(U129="Prepaid",0,U129="COD",IF(V129*E129&lt;=300,15,(V129*E129)*5/100))</f>
        <v>0</v>
      </c>
    </row>
    <row r="130" spans="3:23">
      <c r="C130">
        <v>2001811153</v>
      </c>
      <c r="D130" s="2">
        <v>8904223818706</v>
      </c>
      <c r="E130">
        <v>1</v>
      </c>
      <c r="H130">
        <f t="shared" si="8"/>
        <v>127</v>
      </c>
      <c r="I130">
        <f t="shared" si="9"/>
        <v>0.127</v>
      </c>
      <c r="J130" s="3">
        <f t="shared" si="10"/>
        <v>0</v>
      </c>
      <c r="U130" t="s">
        <v>13</v>
      </c>
      <c r="V130">
        <v>233</v>
      </c>
      <c r="W130" cm="1">
        <f t="array" ref="W130">_xlfn.IFS(U130="Prepaid",0,U130="COD",IF(V130*E130&lt;=300,15,(V130*E130)*5/100))</f>
        <v>0</v>
      </c>
    </row>
    <row r="131" spans="3:23">
      <c r="C131">
        <v>2001811153</v>
      </c>
      <c r="D131" s="2">
        <v>8904223818850</v>
      </c>
      <c r="E131">
        <v>1</v>
      </c>
      <c r="H131">
        <f t="shared" ref="H131:H194" si="14">_xlfn.XLOOKUP(D131,$F$1:$F$67,$G$1:$G$67,0,0,)</f>
        <v>240</v>
      </c>
      <c r="I131">
        <f t="shared" ref="I131:I194" si="15">E131*(H131/1000)</f>
        <v>0.24</v>
      </c>
      <c r="J131" s="3">
        <f t="shared" ref="J131:J194" si="16">SUMIF($C$2:$C$401,A131,$I$2:$I$401)</f>
        <v>0</v>
      </c>
      <c r="U131" t="s">
        <v>13</v>
      </c>
      <c r="V131">
        <v>563</v>
      </c>
      <c r="W131" cm="1">
        <f t="array" ref="W131">_xlfn.IFS(U131="Prepaid",0,U131="COD",IF(V131*E131&lt;=300,15,(V131*E131)*5/100))</f>
        <v>0</v>
      </c>
    </row>
    <row r="132" spans="3:23">
      <c r="C132">
        <v>2001811153</v>
      </c>
      <c r="D132" s="2">
        <v>8904223819468</v>
      </c>
      <c r="E132">
        <v>1</v>
      </c>
      <c r="H132">
        <f t="shared" si="14"/>
        <v>240</v>
      </c>
      <c r="I132">
        <f t="shared" si="15"/>
        <v>0.24</v>
      </c>
      <c r="J132" s="3">
        <f t="shared" si="16"/>
        <v>0</v>
      </c>
      <c r="U132" t="s">
        <v>13</v>
      </c>
      <c r="V132">
        <v>603</v>
      </c>
      <c r="W132" cm="1">
        <f t="array" ref="W132">_xlfn.IFS(U132="Prepaid",0,U132="COD",IF(V132*E132&lt;=300,15,(V132*E132)*5/100))</f>
        <v>0</v>
      </c>
    </row>
    <row r="133" spans="3:23">
      <c r="C133">
        <v>2001811058</v>
      </c>
      <c r="D133" s="2">
        <v>8904223818706</v>
      </c>
      <c r="E133">
        <v>1</v>
      </c>
      <c r="H133">
        <f t="shared" si="14"/>
        <v>127</v>
      </c>
      <c r="I133">
        <f t="shared" si="15"/>
        <v>0.127</v>
      </c>
      <c r="J133" s="3">
        <f t="shared" si="16"/>
        <v>0</v>
      </c>
      <c r="U133" t="s">
        <v>13</v>
      </c>
      <c r="V133">
        <v>233</v>
      </c>
      <c r="W133" cm="1">
        <f t="array" ref="W133">_xlfn.IFS(U133="Prepaid",0,U133="COD",IF(V133*E133&lt;=300,15,(V133*E133)*5/100))</f>
        <v>0</v>
      </c>
    </row>
    <row r="134" spans="3:23">
      <c r="C134">
        <v>2001811058</v>
      </c>
      <c r="D134" s="2">
        <v>8904223818942</v>
      </c>
      <c r="E134">
        <v>1</v>
      </c>
      <c r="H134">
        <f t="shared" si="14"/>
        <v>133</v>
      </c>
      <c r="I134">
        <f t="shared" si="15"/>
        <v>0.13300000000000001</v>
      </c>
      <c r="J134" s="3">
        <f t="shared" si="16"/>
        <v>0</v>
      </c>
      <c r="U134" t="s">
        <v>13</v>
      </c>
      <c r="V134">
        <v>286</v>
      </c>
      <c r="W134" cm="1">
        <f t="array" ref="W134">_xlfn.IFS(U134="Prepaid",0,U134="COD",IF(V134*E134&lt;=300,15,(V134*E134)*5/100))</f>
        <v>0</v>
      </c>
    </row>
    <row r="135" spans="3:23">
      <c r="C135">
        <v>2001811058</v>
      </c>
      <c r="D135" s="2">
        <v>8904223818850</v>
      </c>
      <c r="E135">
        <v>1</v>
      </c>
      <c r="H135">
        <f t="shared" si="14"/>
        <v>240</v>
      </c>
      <c r="I135">
        <f t="shared" si="15"/>
        <v>0.24</v>
      </c>
      <c r="J135" s="3">
        <f t="shared" si="16"/>
        <v>0</v>
      </c>
      <c r="U135" t="s">
        <v>13</v>
      </c>
      <c r="V135">
        <v>563</v>
      </c>
      <c r="W135" cm="1">
        <f t="array" ref="W135">_xlfn.IFS(U135="Prepaid",0,U135="COD",IF(V135*E135&lt;=300,15,(V135*E135)*5/100))</f>
        <v>0</v>
      </c>
    </row>
    <row r="136" spans="3:23">
      <c r="C136">
        <v>2001811039</v>
      </c>
      <c r="D136" s="2">
        <v>8904223818706</v>
      </c>
      <c r="E136">
        <v>1</v>
      </c>
      <c r="H136">
        <f t="shared" si="14"/>
        <v>127</v>
      </c>
      <c r="I136">
        <f t="shared" si="15"/>
        <v>0.127</v>
      </c>
      <c r="J136" s="3">
        <f t="shared" si="16"/>
        <v>0</v>
      </c>
      <c r="U136" t="s">
        <v>13</v>
      </c>
      <c r="V136">
        <v>233</v>
      </c>
      <c r="W136" cm="1">
        <f t="array" ref="W136">_xlfn.IFS(U136="Prepaid",0,U136="COD",IF(V136*E136&lt;=300,15,(V136*E136)*5/100))</f>
        <v>0</v>
      </c>
    </row>
    <row r="137" spans="3:23">
      <c r="C137">
        <v>2001811039</v>
      </c>
      <c r="D137" s="2">
        <v>8904223818683</v>
      </c>
      <c r="E137">
        <v>1</v>
      </c>
      <c r="H137">
        <f t="shared" si="14"/>
        <v>121</v>
      </c>
      <c r="I137">
        <f t="shared" si="15"/>
        <v>0.121</v>
      </c>
      <c r="J137" s="3">
        <f t="shared" si="16"/>
        <v>0</v>
      </c>
      <c r="U137" t="s">
        <v>13</v>
      </c>
      <c r="V137">
        <v>999</v>
      </c>
      <c r="W137" cm="1">
        <f t="array" ref="W137">_xlfn.IFS(U137="Prepaid",0,U137="COD",IF(V137*E137&lt;=300,15,(V137*E137)*5/100))</f>
        <v>0</v>
      </c>
    </row>
    <row r="138" spans="3:23">
      <c r="C138">
        <v>2001811039</v>
      </c>
      <c r="D138" s="2">
        <v>8904223818850</v>
      </c>
      <c r="E138">
        <v>1</v>
      </c>
      <c r="H138">
        <f t="shared" si="14"/>
        <v>240</v>
      </c>
      <c r="I138">
        <f t="shared" si="15"/>
        <v>0.24</v>
      </c>
      <c r="J138" s="3">
        <f t="shared" si="16"/>
        <v>0</v>
      </c>
      <c r="U138" t="s">
        <v>13</v>
      </c>
      <c r="V138">
        <v>563</v>
      </c>
      <c r="W138" cm="1">
        <f t="array" ref="W138">_xlfn.IFS(U138="Prepaid",0,U138="COD",IF(V138*E138&lt;=300,15,(V138*E138)*5/100))</f>
        <v>0</v>
      </c>
    </row>
    <row r="139" spans="3:23">
      <c r="C139">
        <v>2001810697</v>
      </c>
      <c r="D139" s="2">
        <v>8904223818706</v>
      </c>
      <c r="E139">
        <v>1</v>
      </c>
      <c r="H139">
        <f t="shared" si="14"/>
        <v>127</v>
      </c>
      <c r="I139">
        <f t="shared" si="15"/>
        <v>0.127</v>
      </c>
      <c r="J139" s="3">
        <f t="shared" si="16"/>
        <v>0</v>
      </c>
      <c r="U139" t="s">
        <v>10</v>
      </c>
      <c r="V139">
        <v>233</v>
      </c>
      <c r="W139" cm="1">
        <f t="array" ref="W139">_xlfn.IFS(U139="Prepaid",0,U139="COD",IF(V139*E139&lt;=300,15,(V139*E139)*5/100))</f>
        <v>15</v>
      </c>
    </row>
    <row r="140" spans="3:23">
      <c r="C140">
        <v>2001810697</v>
      </c>
      <c r="D140" s="2">
        <v>8904223818850</v>
      </c>
      <c r="E140">
        <v>1</v>
      </c>
      <c r="H140">
        <f t="shared" si="14"/>
        <v>240</v>
      </c>
      <c r="I140">
        <f t="shared" si="15"/>
        <v>0.24</v>
      </c>
      <c r="J140" s="3">
        <f t="shared" si="16"/>
        <v>0</v>
      </c>
      <c r="U140" t="s">
        <v>10</v>
      </c>
      <c r="V140">
        <v>563</v>
      </c>
      <c r="W140" cm="1">
        <f t="array" ref="W140">_xlfn.IFS(U140="Prepaid",0,U140="COD",IF(V140*E140&lt;=300,15,(V140*E140)*5/100))</f>
        <v>28.15</v>
      </c>
    </row>
    <row r="141" spans="3:23">
      <c r="C141">
        <v>2001810697</v>
      </c>
      <c r="D141" s="2">
        <v>8904223819468</v>
      </c>
      <c r="E141">
        <v>1</v>
      </c>
      <c r="H141">
        <f t="shared" si="14"/>
        <v>240</v>
      </c>
      <c r="I141">
        <f t="shared" si="15"/>
        <v>0.24</v>
      </c>
      <c r="J141" s="3">
        <f t="shared" si="16"/>
        <v>0</v>
      </c>
      <c r="U141" t="s">
        <v>10</v>
      </c>
      <c r="V141">
        <v>603</v>
      </c>
      <c r="W141" cm="1">
        <f t="array" ref="W141">_xlfn.IFS(U141="Prepaid",0,U141="COD",IF(V141*E141&lt;=300,15,(V141*E141)*5/100))</f>
        <v>30.15</v>
      </c>
    </row>
    <row r="142" spans="3:23">
      <c r="C142">
        <v>2001810549</v>
      </c>
      <c r="D142" s="2">
        <v>8904223819468</v>
      </c>
      <c r="E142">
        <v>1</v>
      </c>
      <c r="H142">
        <f t="shared" si="14"/>
        <v>240</v>
      </c>
      <c r="I142">
        <f t="shared" si="15"/>
        <v>0.24</v>
      </c>
      <c r="J142" s="3">
        <f t="shared" si="16"/>
        <v>0</v>
      </c>
      <c r="U142" t="s">
        <v>10</v>
      </c>
      <c r="V142">
        <v>603</v>
      </c>
      <c r="W142" cm="1">
        <f t="array" ref="W142">_xlfn.IFS(U142="Prepaid",0,U142="COD",IF(V142*E142&lt;=300,15,(V142*E142)*5/100))</f>
        <v>30.15</v>
      </c>
    </row>
    <row r="143" spans="3:23">
      <c r="C143">
        <v>2001810549</v>
      </c>
      <c r="D143" s="2">
        <v>8904223818454</v>
      </c>
      <c r="E143">
        <v>1</v>
      </c>
      <c r="H143">
        <f t="shared" si="14"/>
        <v>232</v>
      </c>
      <c r="I143">
        <f t="shared" si="15"/>
        <v>0.23200000000000001</v>
      </c>
      <c r="J143" s="3">
        <f t="shared" si="16"/>
        <v>0</v>
      </c>
      <c r="U143" t="s">
        <v>10</v>
      </c>
      <c r="V143">
        <v>786</v>
      </c>
      <c r="W143" cm="1">
        <f t="array" ref="W143">_xlfn.IFS(U143="Prepaid",0,U143="COD",IF(V143*E143&lt;=300,15,(V143*E143)*5/100))</f>
        <v>39.299999999999997</v>
      </c>
    </row>
    <row r="144" spans="3:23">
      <c r="C144">
        <v>2001810549</v>
      </c>
      <c r="D144" s="2">
        <v>8904223818669</v>
      </c>
      <c r="E144">
        <v>1</v>
      </c>
      <c r="H144">
        <f t="shared" si="14"/>
        <v>240</v>
      </c>
      <c r="I144">
        <f t="shared" si="15"/>
        <v>0.24</v>
      </c>
      <c r="J144" s="3">
        <f t="shared" si="16"/>
        <v>0</v>
      </c>
      <c r="U144" t="s">
        <v>10</v>
      </c>
      <c r="V144">
        <v>301</v>
      </c>
      <c r="W144" cm="1">
        <f t="array" ref="W144">_xlfn.IFS(U144="Prepaid",0,U144="COD",IF(V144*E144&lt;=300,15,(V144*E144)*5/100))</f>
        <v>15.05</v>
      </c>
    </row>
    <row r="145" spans="3:23">
      <c r="C145">
        <v>2001810549</v>
      </c>
      <c r="D145" s="2">
        <v>8904223818638</v>
      </c>
      <c r="E145">
        <v>2</v>
      </c>
      <c r="H145">
        <f t="shared" si="14"/>
        <v>137</v>
      </c>
      <c r="I145">
        <f t="shared" si="15"/>
        <v>0.27400000000000002</v>
      </c>
      <c r="J145" s="3">
        <f t="shared" si="16"/>
        <v>0</v>
      </c>
      <c r="U145" t="s">
        <v>10</v>
      </c>
      <c r="V145">
        <v>570</v>
      </c>
      <c r="W145" cm="1">
        <f t="array" ref="W145">_xlfn.IFS(U145="Prepaid",0,U145="COD",IF(V145*E145&lt;=300,15,(V145*E145)*5/100))</f>
        <v>57</v>
      </c>
    </row>
    <row r="146" spans="3:23">
      <c r="C146">
        <v>2001810281</v>
      </c>
      <c r="D146" s="2">
        <v>8904223818706</v>
      </c>
      <c r="E146">
        <v>1</v>
      </c>
      <c r="H146">
        <f t="shared" si="14"/>
        <v>127</v>
      </c>
      <c r="I146">
        <f t="shared" si="15"/>
        <v>0.127</v>
      </c>
      <c r="J146" s="3">
        <f t="shared" si="16"/>
        <v>0</v>
      </c>
      <c r="U146" t="s">
        <v>10</v>
      </c>
      <c r="V146">
        <v>233</v>
      </c>
      <c r="W146" cm="1">
        <f t="array" ref="W146">_xlfn.IFS(U146="Prepaid",0,U146="COD",IF(V146*E146&lt;=300,15,(V146*E146)*5/100))</f>
        <v>15</v>
      </c>
    </row>
    <row r="147" spans="3:23">
      <c r="C147">
        <v>2001810281</v>
      </c>
      <c r="D147" s="2">
        <v>8904223818942</v>
      </c>
      <c r="E147">
        <v>1</v>
      </c>
      <c r="H147">
        <f t="shared" si="14"/>
        <v>133</v>
      </c>
      <c r="I147">
        <f t="shared" si="15"/>
        <v>0.13300000000000001</v>
      </c>
      <c r="J147" s="3">
        <f t="shared" si="16"/>
        <v>0</v>
      </c>
      <c r="U147" t="s">
        <v>10</v>
      </c>
      <c r="V147">
        <v>286</v>
      </c>
      <c r="W147" cm="1">
        <f t="array" ref="W147">_xlfn.IFS(U147="Prepaid",0,U147="COD",IF(V147*E147&lt;=300,15,(V147*E147)*5/100))</f>
        <v>15</v>
      </c>
    </row>
    <row r="148" spans="3:23">
      <c r="C148">
        <v>2001810281</v>
      </c>
      <c r="D148" s="2">
        <v>8904223818850</v>
      </c>
      <c r="E148">
        <v>1</v>
      </c>
      <c r="H148">
        <f t="shared" si="14"/>
        <v>240</v>
      </c>
      <c r="I148">
        <f t="shared" si="15"/>
        <v>0.24</v>
      </c>
      <c r="J148" s="3">
        <f t="shared" si="16"/>
        <v>0</v>
      </c>
      <c r="U148" t="s">
        <v>10</v>
      </c>
      <c r="V148">
        <v>563</v>
      </c>
      <c r="W148" cm="1">
        <f t="array" ref="W148">_xlfn.IFS(U148="Prepaid",0,U148="COD",IF(V148*E148&lt;=300,15,(V148*E148)*5/100))</f>
        <v>28.15</v>
      </c>
    </row>
    <row r="149" spans="3:23">
      <c r="C149">
        <v>2001810125</v>
      </c>
      <c r="D149" s="2">
        <v>8904223818706</v>
      </c>
      <c r="E149">
        <v>1</v>
      </c>
      <c r="H149">
        <f t="shared" si="14"/>
        <v>127</v>
      </c>
      <c r="I149">
        <f t="shared" si="15"/>
        <v>0.127</v>
      </c>
      <c r="J149" s="3">
        <f t="shared" si="16"/>
        <v>0</v>
      </c>
      <c r="U149" t="s">
        <v>10</v>
      </c>
      <c r="V149">
        <v>233</v>
      </c>
      <c r="W149" cm="1">
        <f t="array" ref="W149">_xlfn.IFS(U149="Prepaid",0,U149="COD",IF(V149*E149&lt;=300,15,(V149*E149)*5/100))</f>
        <v>15</v>
      </c>
    </row>
    <row r="150" spans="3:23">
      <c r="C150">
        <v>2001810125</v>
      </c>
      <c r="D150" s="2">
        <v>8904223818942</v>
      </c>
      <c r="E150">
        <v>1</v>
      </c>
      <c r="H150">
        <f t="shared" si="14"/>
        <v>133</v>
      </c>
      <c r="I150">
        <f t="shared" si="15"/>
        <v>0.13300000000000001</v>
      </c>
      <c r="J150" s="3">
        <f t="shared" si="16"/>
        <v>0</v>
      </c>
      <c r="U150" t="s">
        <v>10</v>
      </c>
      <c r="V150">
        <v>286</v>
      </c>
      <c r="W150" cm="1">
        <f t="array" ref="W150">_xlfn.IFS(U150="Prepaid",0,U150="COD",IF(V150*E150&lt;=300,15,(V150*E150)*5/100))</f>
        <v>15</v>
      </c>
    </row>
    <row r="151" spans="3:23">
      <c r="C151">
        <v>2001810125</v>
      </c>
      <c r="D151" s="2">
        <v>8904223818850</v>
      </c>
      <c r="E151">
        <v>1</v>
      </c>
      <c r="H151">
        <f t="shared" si="14"/>
        <v>240</v>
      </c>
      <c r="I151">
        <f t="shared" si="15"/>
        <v>0.24</v>
      </c>
      <c r="J151" s="3">
        <f t="shared" si="16"/>
        <v>0</v>
      </c>
      <c r="U151" t="s">
        <v>10</v>
      </c>
      <c r="V151">
        <v>563</v>
      </c>
      <c r="W151" cm="1">
        <f t="array" ref="W151">_xlfn.IFS(U151="Prepaid",0,U151="COD",IF(V151*E151&lt;=300,15,(V151*E151)*5/100))</f>
        <v>28.15</v>
      </c>
    </row>
    <row r="152" spans="3:23">
      <c r="C152">
        <v>2001810104</v>
      </c>
      <c r="D152" s="2">
        <v>8904223818850</v>
      </c>
      <c r="E152">
        <v>1</v>
      </c>
      <c r="H152">
        <f t="shared" si="14"/>
        <v>240</v>
      </c>
      <c r="I152">
        <f t="shared" si="15"/>
        <v>0.24</v>
      </c>
      <c r="J152" s="3">
        <f t="shared" si="16"/>
        <v>0</v>
      </c>
      <c r="U152" t="s">
        <v>10</v>
      </c>
      <c r="V152">
        <v>563</v>
      </c>
      <c r="W152" cm="1">
        <f t="array" ref="W152">_xlfn.IFS(U152="Prepaid",0,U152="COD",IF(V152*E152&lt;=300,15,(V152*E152)*5/100))</f>
        <v>28.15</v>
      </c>
    </row>
    <row r="153" spans="3:23">
      <c r="C153">
        <v>2001810104</v>
      </c>
      <c r="D153" s="2">
        <v>8904223818683</v>
      </c>
      <c r="E153">
        <v>1</v>
      </c>
      <c r="H153">
        <f t="shared" si="14"/>
        <v>121</v>
      </c>
      <c r="I153">
        <f t="shared" si="15"/>
        <v>0.121</v>
      </c>
      <c r="J153" s="3">
        <f t="shared" si="16"/>
        <v>0</v>
      </c>
      <c r="U153" t="s">
        <v>10</v>
      </c>
      <c r="V153">
        <v>999</v>
      </c>
      <c r="W153" cm="1">
        <f t="array" ref="W153">_xlfn.IFS(U153="Prepaid",0,U153="COD",IF(V153*E153&lt;=300,15,(V153*E153)*5/100))</f>
        <v>49.95</v>
      </c>
    </row>
    <row r="154" spans="3:23">
      <c r="C154">
        <v>2001810104</v>
      </c>
      <c r="D154" s="2">
        <v>8904223819468</v>
      </c>
      <c r="E154">
        <v>1</v>
      </c>
      <c r="H154">
        <f t="shared" si="14"/>
        <v>240</v>
      </c>
      <c r="I154">
        <f t="shared" si="15"/>
        <v>0.24</v>
      </c>
      <c r="J154" s="3">
        <f t="shared" si="16"/>
        <v>0</v>
      </c>
      <c r="U154" t="s">
        <v>10</v>
      </c>
      <c r="V154">
        <v>603</v>
      </c>
      <c r="W154" cm="1">
        <f t="array" ref="W154">_xlfn.IFS(U154="Prepaid",0,U154="COD",IF(V154*E154&lt;=300,15,(V154*E154)*5/100))</f>
        <v>30.15</v>
      </c>
    </row>
    <row r="155" spans="3:23">
      <c r="C155">
        <v>2001809934</v>
      </c>
      <c r="D155" s="2">
        <v>8904223818850</v>
      </c>
      <c r="E155">
        <v>1</v>
      </c>
      <c r="H155">
        <f t="shared" si="14"/>
        <v>240</v>
      </c>
      <c r="I155">
        <f t="shared" si="15"/>
        <v>0.24</v>
      </c>
      <c r="J155" s="3">
        <f t="shared" si="16"/>
        <v>0</v>
      </c>
      <c r="U155" t="s">
        <v>10</v>
      </c>
      <c r="V155">
        <v>563</v>
      </c>
      <c r="W155" cm="1">
        <f t="array" ref="W155">_xlfn.IFS(U155="Prepaid",0,U155="COD",IF(V155*E155&lt;=300,15,(V155*E155)*5/100))</f>
        <v>28.15</v>
      </c>
    </row>
    <row r="156" spans="3:23">
      <c r="C156">
        <v>2001809934</v>
      </c>
      <c r="D156" s="2">
        <v>8904223818683</v>
      </c>
      <c r="E156">
        <v>1</v>
      </c>
      <c r="H156">
        <f t="shared" si="14"/>
        <v>121</v>
      </c>
      <c r="I156">
        <f t="shared" si="15"/>
        <v>0.121</v>
      </c>
      <c r="J156" s="3">
        <f t="shared" si="16"/>
        <v>0</v>
      </c>
      <c r="U156" t="s">
        <v>10</v>
      </c>
      <c r="V156">
        <v>999</v>
      </c>
      <c r="W156" cm="1">
        <f t="array" ref="W156">_xlfn.IFS(U156="Prepaid",0,U156="COD",IF(V156*E156&lt;=300,15,(V156*E156)*5/100))</f>
        <v>49.95</v>
      </c>
    </row>
    <row r="157" spans="3:23">
      <c r="C157">
        <v>2001809917</v>
      </c>
      <c r="D157" s="2">
        <v>8904223819499</v>
      </c>
      <c r="E157">
        <v>1</v>
      </c>
      <c r="H157">
        <f t="shared" si="14"/>
        <v>210</v>
      </c>
      <c r="I157">
        <f t="shared" si="15"/>
        <v>0.21</v>
      </c>
      <c r="J157" s="3">
        <f t="shared" si="16"/>
        <v>0</v>
      </c>
      <c r="U157" t="s">
        <v>10</v>
      </c>
      <c r="V157">
        <v>960</v>
      </c>
      <c r="W157" cm="1">
        <f t="array" ref="W157">_xlfn.IFS(U157="Prepaid",0,U157="COD",IF(V157*E157&lt;=300,15,(V157*E157)*5/100))</f>
        <v>48</v>
      </c>
    </row>
    <row r="158" spans="3:23">
      <c r="C158">
        <v>2001809917</v>
      </c>
      <c r="D158" s="2">
        <v>8904223819505</v>
      </c>
      <c r="E158">
        <v>1</v>
      </c>
      <c r="H158">
        <f t="shared" si="14"/>
        <v>210</v>
      </c>
      <c r="I158">
        <f t="shared" si="15"/>
        <v>0.21</v>
      </c>
      <c r="J158" s="3">
        <f t="shared" si="16"/>
        <v>0</v>
      </c>
      <c r="U158" t="s">
        <v>10</v>
      </c>
      <c r="V158">
        <v>350</v>
      </c>
      <c r="W158" cm="1">
        <f t="array" ref="W158">_xlfn.IFS(U158="Prepaid",0,U158="COD",IF(V158*E158&lt;=300,15,(V158*E158)*5/100))</f>
        <v>17.5</v>
      </c>
    </row>
    <row r="159" spans="3:23">
      <c r="C159">
        <v>2001809917</v>
      </c>
      <c r="D159" s="2">
        <v>8904223819512</v>
      </c>
      <c r="E159">
        <v>1</v>
      </c>
      <c r="H159">
        <f t="shared" si="14"/>
        <v>210</v>
      </c>
      <c r="I159">
        <f t="shared" si="15"/>
        <v>0.21</v>
      </c>
      <c r="J159" s="3">
        <f t="shared" si="16"/>
        <v>0</v>
      </c>
      <c r="U159" t="s">
        <v>10</v>
      </c>
      <c r="V159">
        <v>534</v>
      </c>
      <c r="W159" cm="1">
        <f t="array" ref="W159">_xlfn.IFS(U159="Prepaid",0,U159="COD",IF(V159*E159&lt;=300,15,(V159*E159)*5/100))</f>
        <v>26.7</v>
      </c>
    </row>
    <row r="160" spans="3:23">
      <c r="C160">
        <v>2001809820</v>
      </c>
      <c r="D160" s="2">
        <v>8904223819277</v>
      </c>
      <c r="E160">
        <v>1</v>
      </c>
      <c r="H160">
        <f t="shared" si="14"/>
        <v>350</v>
      </c>
      <c r="I160">
        <f t="shared" si="15"/>
        <v>0.35</v>
      </c>
      <c r="J160" s="3">
        <f t="shared" si="16"/>
        <v>0</v>
      </c>
      <c r="U160" t="s">
        <v>13</v>
      </c>
      <c r="V160">
        <v>233</v>
      </c>
      <c r="W160" cm="1">
        <f t="array" ref="W160">_xlfn.IFS(U160="Prepaid",0,U160="COD",IF(V160*E160&lt;=300,15,(V160*E160)*5/100))</f>
        <v>0</v>
      </c>
    </row>
    <row r="161" spans="3:23">
      <c r="C161">
        <v>2001809820</v>
      </c>
      <c r="D161" s="2">
        <v>8904223818478</v>
      </c>
      <c r="E161">
        <v>1</v>
      </c>
      <c r="H161">
        <f t="shared" si="14"/>
        <v>350</v>
      </c>
      <c r="I161">
        <f t="shared" si="15"/>
        <v>0.35</v>
      </c>
      <c r="J161" s="3">
        <f t="shared" si="16"/>
        <v>0</v>
      </c>
      <c r="U161" t="s">
        <v>13</v>
      </c>
      <c r="V161">
        <v>626</v>
      </c>
      <c r="W161" cm="1">
        <f t="array" ref="W161">_xlfn.IFS(U161="Prepaid",0,U161="COD",IF(V161*E161&lt;=300,15,(V161*E161)*5/100))</f>
        <v>0</v>
      </c>
    </row>
    <row r="162" spans="3:23">
      <c r="C162">
        <v>2001809820</v>
      </c>
      <c r="D162" s="2">
        <v>8904223819284</v>
      </c>
      <c r="E162">
        <v>1</v>
      </c>
      <c r="H162">
        <f t="shared" si="14"/>
        <v>350</v>
      </c>
      <c r="I162">
        <f t="shared" si="15"/>
        <v>0.35</v>
      </c>
      <c r="J162" s="3">
        <f t="shared" si="16"/>
        <v>0</v>
      </c>
      <c r="U162" t="s">
        <v>13</v>
      </c>
      <c r="V162">
        <v>865</v>
      </c>
      <c r="W162" cm="1">
        <f t="array" ref="W162">_xlfn.IFS(U162="Prepaid",0,U162="COD",IF(V162*E162&lt;=300,15,(V162*E162)*5/100))</f>
        <v>0</v>
      </c>
    </row>
    <row r="163" spans="3:23">
      <c r="C163">
        <v>2001809820</v>
      </c>
      <c r="D163" s="2">
        <v>8904223819130</v>
      </c>
      <c r="E163">
        <v>1</v>
      </c>
      <c r="H163">
        <f t="shared" si="14"/>
        <v>350</v>
      </c>
      <c r="I163">
        <f t="shared" si="15"/>
        <v>0.35</v>
      </c>
      <c r="J163" s="3">
        <f t="shared" si="16"/>
        <v>0</v>
      </c>
      <c r="U163" t="s">
        <v>13</v>
      </c>
      <c r="V163">
        <v>251</v>
      </c>
      <c r="W163" cm="1">
        <f t="array" ref="W163">_xlfn.IFS(U163="Prepaid",0,U163="COD",IF(V163*E163&lt;=300,15,(V163*E163)*5/100))</f>
        <v>0</v>
      </c>
    </row>
    <row r="164" spans="3:23">
      <c r="C164">
        <v>2001809820</v>
      </c>
      <c r="D164" s="2">
        <v>8904223819031</v>
      </c>
      <c r="E164">
        <v>2</v>
      </c>
      <c r="H164">
        <f t="shared" si="14"/>
        <v>112</v>
      </c>
      <c r="I164">
        <f t="shared" si="15"/>
        <v>0.224</v>
      </c>
      <c r="J164" s="3">
        <f t="shared" si="16"/>
        <v>0</v>
      </c>
      <c r="U164" t="s">
        <v>13</v>
      </c>
      <c r="V164">
        <v>1031</v>
      </c>
      <c r="W164" cm="1">
        <f t="array" ref="W164">_xlfn.IFS(U164="Prepaid",0,U164="COD",IF(V164*E164&lt;=300,15,(V164*E164)*5/100))</f>
        <v>0</v>
      </c>
    </row>
    <row r="165" spans="3:23">
      <c r="C165">
        <v>2001809820</v>
      </c>
      <c r="D165" s="2">
        <v>8904223819024</v>
      </c>
      <c r="E165">
        <v>2</v>
      </c>
      <c r="H165">
        <f t="shared" si="14"/>
        <v>112</v>
      </c>
      <c r="I165">
        <f t="shared" si="15"/>
        <v>0.224</v>
      </c>
      <c r="J165" s="3">
        <f t="shared" si="16"/>
        <v>0</v>
      </c>
      <c r="U165" t="s">
        <v>13</v>
      </c>
      <c r="V165">
        <v>1818</v>
      </c>
      <c r="W165" cm="1">
        <f t="array" ref="W165">_xlfn.IFS(U165="Prepaid",0,U165="COD",IF(V165*E165&lt;=300,15,(V165*E165)*5/100))</f>
        <v>0</v>
      </c>
    </row>
    <row r="166" spans="3:23">
      <c r="C166">
        <v>2001809820</v>
      </c>
      <c r="D166" s="2">
        <v>8904223816214</v>
      </c>
      <c r="E166">
        <v>1</v>
      </c>
      <c r="H166">
        <f t="shared" si="14"/>
        <v>120</v>
      </c>
      <c r="I166">
        <f t="shared" si="15"/>
        <v>0.12</v>
      </c>
      <c r="J166" s="3">
        <f t="shared" si="16"/>
        <v>0</v>
      </c>
      <c r="U166" t="s">
        <v>13</v>
      </c>
      <c r="V166">
        <v>402</v>
      </c>
      <c r="W166" cm="1">
        <f t="array" ref="W166">_xlfn.IFS(U166="Prepaid",0,U166="COD",IF(V166*E166&lt;=300,15,(V166*E166)*5/100))</f>
        <v>0</v>
      </c>
    </row>
    <row r="167" spans="3:23">
      <c r="C167">
        <v>2001809820</v>
      </c>
      <c r="D167" s="2">
        <v>8904223818874</v>
      </c>
      <c r="E167">
        <v>1</v>
      </c>
      <c r="H167">
        <f t="shared" si="14"/>
        <v>100</v>
      </c>
      <c r="I167">
        <f t="shared" si="15"/>
        <v>0.1</v>
      </c>
      <c r="J167" s="3">
        <f t="shared" si="16"/>
        <v>0</v>
      </c>
      <c r="U167" t="s">
        <v>13</v>
      </c>
      <c r="V167">
        <v>922</v>
      </c>
      <c r="W167" cm="1">
        <f t="array" ref="W167">_xlfn.IFS(U167="Prepaid",0,U167="COD",IF(V167*E167&lt;=300,15,(V167*E167)*5/100))</f>
        <v>0</v>
      </c>
    </row>
    <row r="168" spans="3:23">
      <c r="C168">
        <v>2001809820</v>
      </c>
      <c r="D168" s="2">
        <v>8904223818881</v>
      </c>
      <c r="E168">
        <v>1</v>
      </c>
      <c r="H168">
        <f t="shared" si="14"/>
        <v>140</v>
      </c>
      <c r="I168">
        <f t="shared" si="15"/>
        <v>0.14000000000000001</v>
      </c>
      <c r="J168" s="3">
        <f t="shared" si="16"/>
        <v>0</v>
      </c>
      <c r="U168" t="s">
        <v>13</v>
      </c>
      <c r="V168">
        <v>819</v>
      </c>
      <c r="W168" cm="1">
        <f t="array" ref="W168">_xlfn.IFS(U168="Prepaid",0,U168="COD",IF(V168*E168&lt;=300,15,(V168*E168)*5/100))</f>
        <v>0</v>
      </c>
    </row>
    <row r="169" spans="3:23">
      <c r="C169">
        <v>2001809820</v>
      </c>
      <c r="D169" s="2">
        <v>8904223818898</v>
      </c>
      <c r="E169">
        <v>1</v>
      </c>
      <c r="H169">
        <f t="shared" si="14"/>
        <v>140</v>
      </c>
      <c r="I169">
        <f t="shared" si="15"/>
        <v>0.14000000000000001</v>
      </c>
      <c r="J169" s="3">
        <f t="shared" si="16"/>
        <v>0</v>
      </c>
      <c r="U169" t="s">
        <v>13</v>
      </c>
      <c r="V169">
        <v>574</v>
      </c>
      <c r="W169" cm="1">
        <f t="array" ref="W169">_xlfn.IFS(U169="Prepaid",0,U169="COD",IF(V169*E169&lt;=300,15,(V169*E169)*5/100))</f>
        <v>0</v>
      </c>
    </row>
    <row r="170" spans="3:23">
      <c r="C170">
        <v>2001809820</v>
      </c>
      <c r="D170" s="2">
        <v>8904223818706</v>
      </c>
      <c r="E170">
        <v>1</v>
      </c>
      <c r="H170">
        <f t="shared" si="14"/>
        <v>127</v>
      </c>
      <c r="I170">
        <f t="shared" si="15"/>
        <v>0.127</v>
      </c>
      <c r="J170" s="3">
        <f t="shared" si="16"/>
        <v>0</v>
      </c>
      <c r="U170" t="s">
        <v>13</v>
      </c>
      <c r="V170">
        <v>233</v>
      </c>
      <c r="W170" cm="1">
        <f t="array" ref="W170">_xlfn.IFS(U170="Prepaid",0,U170="COD",IF(V170*E170&lt;=300,15,(V170*E170)*5/100))</f>
        <v>0</v>
      </c>
    </row>
    <row r="171" spans="3:23">
      <c r="C171">
        <v>2001809820</v>
      </c>
      <c r="D171" s="2">
        <v>8904223818942</v>
      </c>
      <c r="E171">
        <v>1</v>
      </c>
      <c r="H171">
        <f t="shared" si="14"/>
        <v>133</v>
      </c>
      <c r="I171">
        <f t="shared" si="15"/>
        <v>0.13300000000000001</v>
      </c>
      <c r="J171" s="3">
        <f t="shared" si="16"/>
        <v>0</v>
      </c>
      <c r="U171" t="s">
        <v>13</v>
      </c>
      <c r="V171">
        <v>286</v>
      </c>
      <c r="W171" cm="1">
        <f t="array" ref="W171">_xlfn.IFS(U171="Prepaid",0,U171="COD",IF(V171*E171&lt;=300,15,(V171*E171)*5/100))</f>
        <v>0</v>
      </c>
    </row>
    <row r="172" spans="3:23">
      <c r="C172">
        <v>2001809820</v>
      </c>
      <c r="D172" s="2">
        <v>8904223818850</v>
      </c>
      <c r="E172">
        <v>1</v>
      </c>
      <c r="H172">
        <f t="shared" si="14"/>
        <v>240</v>
      </c>
      <c r="I172">
        <f t="shared" si="15"/>
        <v>0.24</v>
      </c>
      <c r="J172" s="3">
        <f t="shared" si="16"/>
        <v>0</v>
      </c>
      <c r="U172" t="s">
        <v>13</v>
      </c>
      <c r="V172">
        <v>563</v>
      </c>
      <c r="W172" cm="1">
        <f t="array" ref="W172">_xlfn.IFS(U172="Prepaid",0,U172="COD",IF(V172*E172&lt;=300,15,(V172*E172)*5/100))</f>
        <v>0</v>
      </c>
    </row>
    <row r="173" spans="3:23">
      <c r="C173">
        <v>2001809820</v>
      </c>
      <c r="D173" s="2">
        <v>8904223818454</v>
      </c>
      <c r="E173">
        <v>1</v>
      </c>
      <c r="H173">
        <f t="shared" si="14"/>
        <v>232</v>
      </c>
      <c r="I173">
        <f t="shared" si="15"/>
        <v>0.23200000000000001</v>
      </c>
      <c r="J173" s="3">
        <f t="shared" si="16"/>
        <v>0</v>
      </c>
      <c r="U173" t="s">
        <v>13</v>
      </c>
      <c r="V173">
        <v>786</v>
      </c>
      <c r="W173" cm="1">
        <f t="array" ref="W173">_xlfn.IFS(U173="Prepaid",0,U173="COD",IF(V173*E173&lt;=300,15,(V173*E173)*5/100))</f>
        <v>0</v>
      </c>
    </row>
    <row r="174" spans="3:23">
      <c r="C174">
        <v>2001809794</v>
      </c>
      <c r="D174" s="2">
        <v>8904223819284</v>
      </c>
      <c r="E174">
        <v>1</v>
      </c>
      <c r="H174">
        <f t="shared" si="14"/>
        <v>350</v>
      </c>
      <c r="I174">
        <f t="shared" si="15"/>
        <v>0.35</v>
      </c>
      <c r="J174" s="3">
        <f t="shared" si="16"/>
        <v>0</v>
      </c>
      <c r="U174" t="s">
        <v>13</v>
      </c>
      <c r="V174">
        <v>865</v>
      </c>
      <c r="W174" cm="1">
        <f t="array" ref="W174">_xlfn.IFS(U174="Prepaid",0,U174="COD",IF(V174*E174&lt;=300,15,(V174*E174)*5/100))</f>
        <v>0</v>
      </c>
    </row>
    <row r="175" spans="3:23">
      <c r="C175">
        <v>2001809794</v>
      </c>
      <c r="D175" s="2">
        <v>8904223819352</v>
      </c>
      <c r="E175">
        <v>1</v>
      </c>
      <c r="H175">
        <f t="shared" si="14"/>
        <v>165</v>
      </c>
      <c r="I175">
        <f t="shared" si="15"/>
        <v>0.16500000000000001</v>
      </c>
      <c r="J175" s="3">
        <f t="shared" si="16"/>
        <v>0</v>
      </c>
      <c r="U175" t="s">
        <v>13</v>
      </c>
      <c r="V175">
        <v>761</v>
      </c>
      <c r="W175" cm="1">
        <f t="array" ref="W175">_xlfn.IFS(U175="Prepaid",0,U175="COD",IF(V175*E175&lt;=300,15,(V175*E175)*5/100))</f>
        <v>0</v>
      </c>
    </row>
    <row r="176" spans="3:23">
      <c r="C176">
        <v>2001809794</v>
      </c>
      <c r="D176" s="2">
        <v>8904223818935</v>
      </c>
      <c r="E176">
        <v>1</v>
      </c>
      <c r="H176">
        <f t="shared" si="14"/>
        <v>120</v>
      </c>
      <c r="I176">
        <f t="shared" si="15"/>
        <v>0.12</v>
      </c>
      <c r="J176" s="3">
        <f t="shared" si="16"/>
        <v>0</v>
      </c>
      <c r="U176" t="s">
        <v>13</v>
      </c>
      <c r="V176">
        <v>233</v>
      </c>
      <c r="W176" cm="1">
        <f t="array" ref="W176">_xlfn.IFS(U176="Prepaid",0,U176="COD",IF(V176*E176&lt;=300,15,(V176*E176)*5/100))</f>
        <v>0</v>
      </c>
    </row>
    <row r="177" spans="3:23">
      <c r="C177">
        <v>2001809794</v>
      </c>
      <c r="D177" s="2">
        <v>8904223816214</v>
      </c>
      <c r="E177">
        <v>1</v>
      </c>
      <c r="H177">
        <f t="shared" si="14"/>
        <v>120</v>
      </c>
      <c r="I177">
        <f t="shared" si="15"/>
        <v>0.12</v>
      </c>
      <c r="J177" s="3">
        <f t="shared" si="16"/>
        <v>0</v>
      </c>
      <c r="U177" t="s">
        <v>13</v>
      </c>
      <c r="V177">
        <v>402</v>
      </c>
      <c r="W177" cm="1">
        <f t="array" ref="W177">_xlfn.IFS(U177="Prepaid",0,U177="COD",IF(V177*E177&lt;=300,15,(V177*E177)*5/100))</f>
        <v>0</v>
      </c>
    </row>
    <row r="178" spans="3:23">
      <c r="C178">
        <v>2001809794</v>
      </c>
      <c r="D178" s="2">
        <v>8904223818454</v>
      </c>
      <c r="E178">
        <v>1</v>
      </c>
      <c r="H178">
        <f t="shared" si="14"/>
        <v>232</v>
      </c>
      <c r="I178">
        <f t="shared" si="15"/>
        <v>0.23200000000000001</v>
      </c>
      <c r="J178" s="3">
        <f t="shared" si="16"/>
        <v>0</v>
      </c>
      <c r="U178" t="s">
        <v>13</v>
      </c>
      <c r="V178">
        <v>786</v>
      </c>
      <c r="W178" cm="1">
        <f t="array" ref="W178">_xlfn.IFS(U178="Prepaid",0,U178="COD",IF(V178*E178&lt;=300,15,(V178*E178)*5/100))</f>
        <v>0</v>
      </c>
    </row>
    <row r="179" spans="3:23">
      <c r="C179">
        <v>2001809794</v>
      </c>
      <c r="D179" s="2" t="s">
        <v>178</v>
      </c>
      <c r="E179">
        <v>1</v>
      </c>
      <c r="H179">
        <f t="shared" si="14"/>
        <v>500</v>
      </c>
      <c r="I179">
        <f t="shared" si="15"/>
        <v>0.5</v>
      </c>
      <c r="J179" s="3">
        <f t="shared" si="16"/>
        <v>0</v>
      </c>
      <c r="U179" t="s">
        <v>13</v>
      </c>
      <c r="V179">
        <v>729</v>
      </c>
      <c r="W179" cm="1">
        <f t="array" ref="W179">_xlfn.IFS(U179="Prepaid",0,U179="COD",IF(V179*E179&lt;=300,15,(V179*E179)*5/100))</f>
        <v>0</v>
      </c>
    </row>
    <row r="180" spans="3:23">
      <c r="C180">
        <v>2001809794</v>
      </c>
      <c r="D180" s="2">
        <v>8904223819116</v>
      </c>
      <c r="E180">
        <v>1</v>
      </c>
      <c r="H180">
        <f t="shared" si="14"/>
        <v>30</v>
      </c>
      <c r="I180">
        <f t="shared" si="15"/>
        <v>0.03</v>
      </c>
      <c r="J180" s="3">
        <f t="shared" si="16"/>
        <v>0</v>
      </c>
      <c r="U180" t="s">
        <v>13</v>
      </c>
      <c r="V180">
        <v>916</v>
      </c>
      <c r="W180" cm="1">
        <f t="array" ref="W180">_xlfn.IFS(U180="Prepaid",0,U180="COD",IF(V180*E180&lt;=300,15,(V180*E180)*5/100))</f>
        <v>0</v>
      </c>
    </row>
    <row r="181" spans="3:23">
      <c r="C181">
        <v>2001809592</v>
      </c>
      <c r="D181" s="2">
        <v>8904223818706</v>
      </c>
      <c r="E181">
        <v>1</v>
      </c>
      <c r="H181">
        <f t="shared" si="14"/>
        <v>127</v>
      </c>
      <c r="I181">
        <f t="shared" si="15"/>
        <v>0.127</v>
      </c>
      <c r="J181" s="3">
        <f t="shared" si="16"/>
        <v>0</v>
      </c>
      <c r="U181" t="s">
        <v>13</v>
      </c>
      <c r="V181">
        <v>233</v>
      </c>
      <c r="W181" cm="1">
        <f t="array" ref="W181">_xlfn.IFS(U181="Prepaid",0,U181="COD",IF(V181*E181&lt;=300,15,(V181*E181)*5/100))</f>
        <v>0</v>
      </c>
    </row>
    <row r="182" spans="3:23">
      <c r="C182">
        <v>2001809592</v>
      </c>
      <c r="D182" s="2">
        <v>8904223819024</v>
      </c>
      <c r="E182">
        <v>8</v>
      </c>
      <c r="H182">
        <f t="shared" si="14"/>
        <v>112</v>
      </c>
      <c r="I182">
        <f t="shared" si="15"/>
        <v>0.89600000000000002</v>
      </c>
      <c r="J182" s="3">
        <f t="shared" si="16"/>
        <v>0</v>
      </c>
      <c r="U182" t="s">
        <v>13</v>
      </c>
      <c r="V182">
        <v>7271</v>
      </c>
      <c r="W182" cm="1">
        <f t="array" ref="W182">_xlfn.IFS(U182="Prepaid",0,U182="COD",IF(V182*E182&lt;=300,15,(V182*E182)*5/100))</f>
        <v>0</v>
      </c>
    </row>
    <row r="183" spans="3:23">
      <c r="C183">
        <v>2001809592</v>
      </c>
      <c r="D183" s="2">
        <v>8904223818683</v>
      </c>
      <c r="E183">
        <v>2</v>
      </c>
      <c r="H183">
        <f t="shared" si="14"/>
        <v>121</v>
      </c>
      <c r="I183">
        <f t="shared" si="15"/>
        <v>0.24199999999999999</v>
      </c>
      <c r="J183" s="3">
        <f t="shared" si="16"/>
        <v>0</v>
      </c>
      <c r="U183" t="s">
        <v>13</v>
      </c>
      <c r="V183">
        <v>1998</v>
      </c>
      <c r="W183" cm="1">
        <f t="array" ref="W183">_xlfn.IFS(U183="Prepaid",0,U183="COD",IF(V183*E183&lt;=300,15,(V183*E183)*5/100))</f>
        <v>0</v>
      </c>
    </row>
    <row r="184" spans="3:23">
      <c r="C184">
        <v>2001809592</v>
      </c>
      <c r="D184" s="2">
        <v>8904223818850</v>
      </c>
      <c r="E184">
        <v>1</v>
      </c>
      <c r="H184">
        <f t="shared" si="14"/>
        <v>240</v>
      </c>
      <c r="I184">
        <f t="shared" si="15"/>
        <v>0.24</v>
      </c>
      <c r="J184" s="3">
        <f t="shared" si="16"/>
        <v>0</v>
      </c>
      <c r="U184" t="s">
        <v>13</v>
      </c>
      <c r="V184">
        <v>563</v>
      </c>
      <c r="W184" cm="1">
        <f t="array" ref="W184">_xlfn.IFS(U184="Prepaid",0,U184="COD",IF(V184*E184&lt;=300,15,(V184*E184)*5/100))</f>
        <v>0</v>
      </c>
    </row>
    <row r="185" spans="3:23">
      <c r="C185">
        <v>2001809383</v>
      </c>
      <c r="D185" s="2">
        <v>8904223818706</v>
      </c>
      <c r="E185">
        <v>1</v>
      </c>
      <c r="H185">
        <f t="shared" si="14"/>
        <v>127</v>
      </c>
      <c r="I185">
        <f t="shared" si="15"/>
        <v>0.127</v>
      </c>
      <c r="J185" s="3">
        <f t="shared" si="16"/>
        <v>0</v>
      </c>
      <c r="U185" t="s">
        <v>13</v>
      </c>
      <c r="V185">
        <v>233</v>
      </c>
      <c r="W185" cm="1">
        <f t="array" ref="W185">_xlfn.IFS(U185="Prepaid",0,U185="COD",IF(V185*E185&lt;=300,15,(V185*E185)*5/100))</f>
        <v>0</v>
      </c>
    </row>
    <row r="186" spans="3:23">
      <c r="C186">
        <v>2001809383</v>
      </c>
      <c r="D186" s="2">
        <v>8904223818850</v>
      </c>
      <c r="E186">
        <v>1</v>
      </c>
      <c r="H186">
        <f t="shared" si="14"/>
        <v>240</v>
      </c>
      <c r="I186">
        <f t="shared" si="15"/>
        <v>0.24</v>
      </c>
      <c r="J186" s="3">
        <f t="shared" si="16"/>
        <v>0</v>
      </c>
      <c r="U186" t="s">
        <v>13</v>
      </c>
      <c r="V186">
        <v>563</v>
      </c>
      <c r="W186" cm="1">
        <f t="array" ref="W186">_xlfn.IFS(U186="Prepaid",0,U186="COD",IF(V186*E186&lt;=300,15,(V186*E186)*5/100))</f>
        <v>0</v>
      </c>
    </row>
    <row r="187" spans="3:23">
      <c r="C187">
        <v>2001809383</v>
      </c>
      <c r="D187" s="2">
        <v>8904223819468</v>
      </c>
      <c r="E187">
        <v>1</v>
      </c>
      <c r="H187">
        <f t="shared" si="14"/>
        <v>240</v>
      </c>
      <c r="I187">
        <f t="shared" si="15"/>
        <v>0.24</v>
      </c>
      <c r="J187" s="3">
        <f t="shared" si="16"/>
        <v>0</v>
      </c>
      <c r="U187" t="s">
        <v>13</v>
      </c>
      <c r="V187">
        <v>603</v>
      </c>
      <c r="W187" cm="1">
        <f t="array" ref="W187">_xlfn.IFS(U187="Prepaid",0,U187="COD",IF(V187*E187&lt;=300,15,(V187*E187)*5/100))</f>
        <v>0</v>
      </c>
    </row>
    <row r="188" spans="3:23">
      <c r="C188">
        <v>2001809270</v>
      </c>
      <c r="D188" s="2">
        <v>8904223818706</v>
      </c>
      <c r="E188">
        <v>1</v>
      </c>
      <c r="H188">
        <f t="shared" si="14"/>
        <v>127</v>
      </c>
      <c r="I188">
        <f t="shared" si="15"/>
        <v>0.127</v>
      </c>
      <c r="J188" s="3">
        <f t="shared" si="16"/>
        <v>0</v>
      </c>
      <c r="U188" t="s">
        <v>10</v>
      </c>
      <c r="V188">
        <v>233</v>
      </c>
      <c r="W188" cm="1">
        <f t="array" ref="W188">_xlfn.IFS(U188="Prepaid",0,U188="COD",IF(V188*E188&lt;=300,15,(V188*E188)*5/100))</f>
        <v>15</v>
      </c>
    </row>
    <row r="189" spans="3:23">
      <c r="C189">
        <v>2001809270</v>
      </c>
      <c r="D189" s="2">
        <v>8904223818942</v>
      </c>
      <c r="E189">
        <v>1</v>
      </c>
      <c r="H189">
        <f t="shared" si="14"/>
        <v>133</v>
      </c>
      <c r="I189">
        <f t="shared" si="15"/>
        <v>0.13300000000000001</v>
      </c>
      <c r="J189" s="3">
        <f t="shared" si="16"/>
        <v>0</v>
      </c>
      <c r="U189" t="s">
        <v>10</v>
      </c>
      <c r="V189">
        <v>286</v>
      </c>
      <c r="W189" cm="1">
        <f t="array" ref="W189">_xlfn.IFS(U189="Prepaid",0,U189="COD",IF(V189*E189&lt;=300,15,(V189*E189)*5/100))</f>
        <v>15</v>
      </c>
    </row>
    <row r="190" spans="3:23">
      <c r="C190">
        <v>2001809270</v>
      </c>
      <c r="D190" s="2">
        <v>8904223818850</v>
      </c>
      <c r="E190">
        <v>1</v>
      </c>
      <c r="H190">
        <f t="shared" si="14"/>
        <v>240</v>
      </c>
      <c r="I190">
        <f t="shared" si="15"/>
        <v>0.24</v>
      </c>
      <c r="J190" s="3">
        <f t="shared" si="16"/>
        <v>0</v>
      </c>
      <c r="U190" t="s">
        <v>10</v>
      </c>
      <c r="V190">
        <v>563</v>
      </c>
      <c r="W190" cm="1">
        <f t="array" ref="W190">_xlfn.IFS(U190="Prepaid",0,U190="COD",IF(V190*E190&lt;=300,15,(V190*E190)*5/100))</f>
        <v>28.15</v>
      </c>
    </row>
    <row r="191" spans="3:23">
      <c r="C191">
        <v>2001808992</v>
      </c>
      <c r="D191" s="2">
        <v>8904223818706</v>
      </c>
      <c r="E191">
        <v>1</v>
      </c>
      <c r="H191">
        <f t="shared" si="14"/>
        <v>127</v>
      </c>
      <c r="I191">
        <f t="shared" si="15"/>
        <v>0.127</v>
      </c>
      <c r="J191" s="3">
        <f t="shared" si="16"/>
        <v>0</v>
      </c>
      <c r="U191" t="s">
        <v>10</v>
      </c>
      <c r="V191">
        <v>233</v>
      </c>
      <c r="W191" cm="1">
        <f t="array" ref="W191">_xlfn.IFS(U191="Prepaid",0,U191="COD",IF(V191*E191&lt;=300,15,(V191*E191)*5/100))</f>
        <v>15</v>
      </c>
    </row>
    <row r="192" spans="3:23">
      <c r="C192">
        <v>2001808992</v>
      </c>
      <c r="D192" s="2">
        <v>8904223818942</v>
      </c>
      <c r="E192">
        <v>1</v>
      </c>
      <c r="H192">
        <f t="shared" si="14"/>
        <v>133</v>
      </c>
      <c r="I192">
        <f t="shared" si="15"/>
        <v>0.13300000000000001</v>
      </c>
      <c r="J192" s="3">
        <f t="shared" si="16"/>
        <v>0</v>
      </c>
      <c r="U192" t="s">
        <v>10</v>
      </c>
      <c r="V192">
        <v>286</v>
      </c>
      <c r="W192" cm="1">
        <f t="array" ref="W192">_xlfn.IFS(U192="Prepaid",0,U192="COD",IF(V192*E192&lt;=300,15,(V192*E192)*5/100))</f>
        <v>15</v>
      </c>
    </row>
    <row r="193" spans="3:23">
      <c r="C193">
        <v>2001808992</v>
      </c>
      <c r="D193" s="2">
        <v>8904223818850</v>
      </c>
      <c r="E193">
        <v>1</v>
      </c>
      <c r="H193">
        <f t="shared" si="14"/>
        <v>240</v>
      </c>
      <c r="I193">
        <f t="shared" si="15"/>
        <v>0.24</v>
      </c>
      <c r="J193" s="3">
        <f t="shared" si="16"/>
        <v>0</v>
      </c>
      <c r="U193" t="s">
        <v>10</v>
      </c>
      <c r="V193">
        <v>563</v>
      </c>
      <c r="W193" cm="1">
        <f t="array" ref="W193">_xlfn.IFS(U193="Prepaid",0,U193="COD",IF(V193*E193&lt;=300,15,(V193*E193)*5/100))</f>
        <v>28.15</v>
      </c>
    </row>
    <row r="194" spans="3:23">
      <c r="C194">
        <v>2001808883</v>
      </c>
      <c r="D194" s="2">
        <v>8904223818706</v>
      </c>
      <c r="E194">
        <v>1</v>
      </c>
      <c r="H194">
        <f t="shared" si="14"/>
        <v>127</v>
      </c>
      <c r="I194">
        <f t="shared" si="15"/>
        <v>0.127</v>
      </c>
      <c r="J194" s="3">
        <f t="shared" si="16"/>
        <v>0</v>
      </c>
      <c r="U194" t="s">
        <v>13</v>
      </c>
      <c r="V194">
        <v>233</v>
      </c>
      <c r="W194" cm="1">
        <f t="array" ref="W194">_xlfn.IFS(U194="Prepaid",0,U194="COD",IF(V194*E194&lt;=300,15,(V194*E194)*5/100))</f>
        <v>0</v>
      </c>
    </row>
    <row r="195" spans="3:23">
      <c r="C195">
        <v>2001808883</v>
      </c>
      <c r="D195" s="2">
        <v>8904223818942</v>
      </c>
      <c r="E195">
        <v>1</v>
      </c>
      <c r="H195">
        <f t="shared" ref="H195:H258" si="17">_xlfn.XLOOKUP(D195,$F$1:$F$67,$G$1:$G$67,0,0,)</f>
        <v>133</v>
      </c>
      <c r="I195">
        <f t="shared" ref="I195:I258" si="18">E195*(H195/1000)</f>
        <v>0.13300000000000001</v>
      </c>
      <c r="J195" s="3">
        <f t="shared" ref="J195:J258" si="19">SUMIF($C$2:$C$401,A195,$I$2:$I$401)</f>
        <v>0</v>
      </c>
      <c r="U195" t="s">
        <v>13</v>
      </c>
      <c r="V195">
        <v>286</v>
      </c>
      <c r="W195" cm="1">
        <f t="array" ref="W195">_xlfn.IFS(U195="Prepaid",0,U195="COD",IF(V195*E195&lt;=300,15,(V195*E195)*5/100))</f>
        <v>0</v>
      </c>
    </row>
    <row r="196" spans="3:23">
      <c r="C196">
        <v>2001808883</v>
      </c>
      <c r="D196" s="2">
        <v>8904223818850</v>
      </c>
      <c r="E196">
        <v>1</v>
      </c>
      <c r="H196">
        <f t="shared" si="17"/>
        <v>240</v>
      </c>
      <c r="I196">
        <f t="shared" si="18"/>
        <v>0.24</v>
      </c>
      <c r="J196" s="3">
        <f t="shared" si="19"/>
        <v>0</v>
      </c>
      <c r="U196" t="s">
        <v>13</v>
      </c>
      <c r="V196">
        <v>563</v>
      </c>
      <c r="W196" cm="1">
        <f t="array" ref="W196">_xlfn.IFS(U196="Prepaid",0,U196="COD",IF(V196*E196&lt;=300,15,(V196*E196)*5/100))</f>
        <v>0</v>
      </c>
    </row>
    <row r="197" spans="3:23">
      <c r="C197">
        <v>2001808837</v>
      </c>
      <c r="D197" s="2">
        <v>8904223818706</v>
      </c>
      <c r="E197">
        <v>1</v>
      </c>
      <c r="H197">
        <f t="shared" si="17"/>
        <v>127</v>
      </c>
      <c r="I197">
        <f t="shared" si="18"/>
        <v>0.127</v>
      </c>
      <c r="J197" s="3">
        <f t="shared" si="19"/>
        <v>0</v>
      </c>
      <c r="U197" t="s">
        <v>13</v>
      </c>
      <c r="V197">
        <v>233</v>
      </c>
      <c r="W197" cm="1">
        <f t="array" ref="W197">_xlfn.IFS(U197="Prepaid",0,U197="COD",IF(V197*E197&lt;=300,15,(V197*E197)*5/100))</f>
        <v>0</v>
      </c>
    </row>
    <row r="198" spans="3:23">
      <c r="C198">
        <v>2001808837</v>
      </c>
      <c r="D198" s="2">
        <v>8904223818942</v>
      </c>
      <c r="E198">
        <v>1</v>
      </c>
      <c r="H198">
        <f t="shared" si="17"/>
        <v>133</v>
      </c>
      <c r="I198">
        <f t="shared" si="18"/>
        <v>0.13300000000000001</v>
      </c>
      <c r="J198" s="3">
        <f t="shared" si="19"/>
        <v>0</v>
      </c>
      <c r="U198" t="s">
        <v>13</v>
      </c>
      <c r="V198">
        <v>286</v>
      </c>
      <c r="W198" cm="1">
        <f t="array" ref="W198">_xlfn.IFS(U198="Prepaid",0,U198="COD",IF(V198*E198&lt;=300,15,(V198*E198)*5/100))</f>
        <v>0</v>
      </c>
    </row>
    <row r="199" spans="3:23">
      <c r="C199">
        <v>2001808837</v>
      </c>
      <c r="D199" s="2">
        <v>8904223818850</v>
      </c>
      <c r="E199">
        <v>1</v>
      </c>
      <c r="H199">
        <f t="shared" si="17"/>
        <v>240</v>
      </c>
      <c r="I199">
        <f t="shared" si="18"/>
        <v>0.24</v>
      </c>
      <c r="J199" s="3">
        <f t="shared" si="19"/>
        <v>0</v>
      </c>
      <c r="U199" t="s">
        <v>13</v>
      </c>
      <c r="V199">
        <v>563</v>
      </c>
      <c r="W199" cm="1">
        <f t="array" ref="W199">_xlfn.IFS(U199="Prepaid",0,U199="COD",IF(V199*E199&lt;=300,15,(V199*E199)*5/100))</f>
        <v>0</v>
      </c>
    </row>
    <row r="200" spans="3:23">
      <c r="C200">
        <v>2001808832</v>
      </c>
      <c r="D200" s="2">
        <v>8904223819338</v>
      </c>
      <c r="E200">
        <v>1</v>
      </c>
      <c r="H200">
        <f t="shared" si="17"/>
        <v>600</v>
      </c>
      <c r="I200">
        <f t="shared" si="18"/>
        <v>0.6</v>
      </c>
      <c r="J200" s="3">
        <f t="shared" si="19"/>
        <v>0</v>
      </c>
      <c r="U200" t="s">
        <v>13</v>
      </c>
      <c r="V200">
        <v>448</v>
      </c>
      <c r="W200" cm="1">
        <f t="array" ref="W200">_xlfn.IFS(U200="Prepaid",0,U200="COD",IF(V200*E200&lt;=300,15,(V200*E200)*5/100))</f>
        <v>0</v>
      </c>
    </row>
    <row r="201" spans="3:23">
      <c r="C201">
        <v>2001808801</v>
      </c>
      <c r="D201" s="2">
        <v>8904223817273</v>
      </c>
      <c r="E201">
        <v>2</v>
      </c>
      <c r="H201">
        <f t="shared" si="17"/>
        <v>65</v>
      </c>
      <c r="I201">
        <f t="shared" si="18"/>
        <v>0.13</v>
      </c>
      <c r="J201" s="3">
        <f t="shared" si="19"/>
        <v>0</v>
      </c>
      <c r="U201" t="s">
        <v>13</v>
      </c>
      <c r="V201">
        <v>806</v>
      </c>
      <c r="W201" cm="1">
        <f t="array" ref="W201">_xlfn.IFS(U201="Prepaid",0,U201="COD",IF(V201*E201&lt;=300,15,(V201*E201)*5/100))</f>
        <v>0</v>
      </c>
    </row>
    <row r="202" spans="3:23">
      <c r="C202">
        <v>2001808801</v>
      </c>
      <c r="D202" s="2">
        <v>8904223815866</v>
      </c>
      <c r="E202">
        <v>2</v>
      </c>
      <c r="H202">
        <f t="shared" si="17"/>
        <v>113</v>
      </c>
      <c r="I202">
        <f t="shared" si="18"/>
        <v>0.22600000000000001</v>
      </c>
      <c r="J202" s="3">
        <f t="shared" si="19"/>
        <v>0</v>
      </c>
      <c r="U202" t="s">
        <v>13</v>
      </c>
      <c r="V202">
        <v>1481</v>
      </c>
      <c r="W202" cm="1">
        <f t="array" ref="W202">_xlfn.IFS(U202="Prepaid",0,U202="COD",IF(V202*E202&lt;=300,15,(V202*E202)*5/100))</f>
        <v>0</v>
      </c>
    </row>
    <row r="203" spans="3:23">
      <c r="C203">
        <v>2001808801</v>
      </c>
      <c r="D203" s="2">
        <v>8904223815859</v>
      </c>
      <c r="E203">
        <v>1</v>
      </c>
      <c r="H203">
        <f t="shared" si="17"/>
        <v>165</v>
      </c>
      <c r="I203">
        <f t="shared" si="18"/>
        <v>0.16500000000000001</v>
      </c>
      <c r="J203" s="3">
        <f t="shared" si="19"/>
        <v>0</v>
      </c>
      <c r="U203" t="s">
        <v>13</v>
      </c>
      <c r="V203">
        <v>951</v>
      </c>
      <c r="W203" cm="1">
        <f t="array" ref="W203">_xlfn.IFS(U203="Prepaid",0,U203="COD",IF(V203*E203&lt;=300,15,(V203*E203)*5/100))</f>
        <v>0</v>
      </c>
    </row>
    <row r="204" spans="3:23">
      <c r="C204">
        <v>2001808801</v>
      </c>
      <c r="D204" s="2">
        <v>8904223815682</v>
      </c>
      <c r="E204">
        <v>1</v>
      </c>
      <c r="H204">
        <f t="shared" si="17"/>
        <v>210</v>
      </c>
      <c r="I204">
        <f t="shared" si="18"/>
        <v>0.21</v>
      </c>
      <c r="J204" s="3">
        <f t="shared" si="19"/>
        <v>0</v>
      </c>
      <c r="U204" t="s">
        <v>13</v>
      </c>
      <c r="V204">
        <v>965</v>
      </c>
      <c r="W204" cm="1">
        <f t="array" ref="W204">_xlfn.IFS(U204="Prepaid",0,U204="COD",IF(V204*E204&lt;=300,15,(V204*E204)*5/100))</f>
        <v>0</v>
      </c>
    </row>
    <row r="205" spans="3:23">
      <c r="C205">
        <v>2001808739</v>
      </c>
      <c r="D205" s="2">
        <v>8904223816214</v>
      </c>
      <c r="E205">
        <v>1</v>
      </c>
      <c r="H205">
        <f t="shared" si="17"/>
        <v>120</v>
      </c>
      <c r="I205">
        <f t="shared" si="18"/>
        <v>0.12</v>
      </c>
      <c r="J205" s="3">
        <f t="shared" si="19"/>
        <v>0</v>
      </c>
      <c r="U205" t="s">
        <v>13</v>
      </c>
      <c r="V205">
        <v>402</v>
      </c>
      <c r="W205" cm="1">
        <f t="array" ref="W205">_xlfn.IFS(U205="Prepaid",0,U205="COD",IF(V205*E205&lt;=300,15,(V205*E205)*5/100))</f>
        <v>0</v>
      </c>
    </row>
    <row r="206" spans="3:23">
      <c r="C206">
        <v>2001808739</v>
      </c>
      <c r="D206" s="2">
        <v>8904223818874</v>
      </c>
      <c r="E206">
        <v>1</v>
      </c>
      <c r="H206">
        <f t="shared" si="17"/>
        <v>100</v>
      </c>
      <c r="I206">
        <f t="shared" si="18"/>
        <v>0.1</v>
      </c>
      <c r="J206" s="3">
        <f t="shared" si="19"/>
        <v>0</v>
      </c>
      <c r="U206" t="s">
        <v>13</v>
      </c>
      <c r="V206">
        <v>922</v>
      </c>
      <c r="W206" cm="1">
        <f t="array" ref="W206">_xlfn.IFS(U206="Prepaid",0,U206="COD",IF(V206*E206&lt;=300,15,(V206*E206)*5/100))</f>
        <v>0</v>
      </c>
    </row>
    <row r="207" spans="3:23">
      <c r="C207">
        <v>2001808679</v>
      </c>
      <c r="D207" s="2">
        <v>8904223818706</v>
      </c>
      <c r="E207">
        <v>1</v>
      </c>
      <c r="H207">
        <f t="shared" si="17"/>
        <v>127</v>
      </c>
      <c r="I207">
        <f t="shared" si="18"/>
        <v>0.127</v>
      </c>
      <c r="J207" s="3">
        <f t="shared" si="19"/>
        <v>0</v>
      </c>
      <c r="U207" t="s">
        <v>13</v>
      </c>
      <c r="V207">
        <v>233</v>
      </c>
      <c r="W207" cm="1">
        <f t="array" ref="W207">_xlfn.IFS(U207="Prepaid",0,U207="COD",IF(V207*E207&lt;=300,15,(V207*E207)*5/100))</f>
        <v>0</v>
      </c>
    </row>
    <row r="208" spans="3:23">
      <c r="C208">
        <v>2001808679</v>
      </c>
      <c r="D208" s="2">
        <v>8904223818942</v>
      </c>
      <c r="E208">
        <v>1</v>
      </c>
      <c r="H208">
        <f t="shared" si="17"/>
        <v>133</v>
      </c>
      <c r="I208">
        <f t="shared" si="18"/>
        <v>0.13300000000000001</v>
      </c>
      <c r="J208" s="3">
        <f t="shared" si="19"/>
        <v>0</v>
      </c>
      <c r="U208" t="s">
        <v>13</v>
      </c>
      <c r="V208">
        <v>286</v>
      </c>
      <c r="W208" cm="1">
        <f t="array" ref="W208">_xlfn.IFS(U208="Prepaid",0,U208="COD",IF(V208*E208&lt;=300,15,(V208*E208)*5/100))</f>
        <v>0</v>
      </c>
    </row>
    <row r="209" spans="3:23">
      <c r="C209">
        <v>2001808679</v>
      </c>
      <c r="D209" s="2">
        <v>8904223818850</v>
      </c>
      <c r="E209">
        <v>1</v>
      </c>
      <c r="H209">
        <f t="shared" si="17"/>
        <v>240</v>
      </c>
      <c r="I209">
        <f t="shared" si="18"/>
        <v>0.24</v>
      </c>
      <c r="J209" s="3">
        <f t="shared" si="19"/>
        <v>0</v>
      </c>
      <c r="U209" t="s">
        <v>13</v>
      </c>
      <c r="V209">
        <v>563</v>
      </c>
      <c r="W209" cm="1">
        <f t="array" ref="W209">_xlfn.IFS(U209="Prepaid",0,U209="COD",IF(V209*E209&lt;=300,15,(V209*E209)*5/100))</f>
        <v>0</v>
      </c>
    </row>
    <row r="210" spans="3:23">
      <c r="C210">
        <v>2001808675</v>
      </c>
      <c r="D210" s="2">
        <v>8904223818614</v>
      </c>
      <c r="E210">
        <v>1</v>
      </c>
      <c r="H210">
        <f t="shared" si="17"/>
        <v>65</v>
      </c>
      <c r="I210">
        <f t="shared" si="18"/>
        <v>6.5000000000000002E-2</v>
      </c>
      <c r="J210" s="3">
        <f t="shared" si="19"/>
        <v>0</v>
      </c>
      <c r="U210" t="s">
        <v>10</v>
      </c>
      <c r="V210">
        <v>302</v>
      </c>
      <c r="W210" cm="1">
        <f t="array" ref="W210">_xlfn.IFS(U210="Prepaid",0,U210="COD",IF(V210*E210&lt;=300,15,(V210*E210)*5/100))</f>
        <v>15.1</v>
      </c>
    </row>
    <row r="211" spans="3:23">
      <c r="C211">
        <v>2001808675</v>
      </c>
      <c r="D211" s="2">
        <v>8904223815866</v>
      </c>
      <c r="E211">
        <v>1</v>
      </c>
      <c r="H211">
        <f t="shared" si="17"/>
        <v>113</v>
      </c>
      <c r="I211">
        <f t="shared" si="18"/>
        <v>0.113</v>
      </c>
      <c r="J211" s="3">
        <f t="shared" si="19"/>
        <v>0</v>
      </c>
      <c r="U211" t="s">
        <v>10</v>
      </c>
      <c r="V211">
        <v>741</v>
      </c>
      <c r="W211" cm="1">
        <f t="array" ref="W211">_xlfn.IFS(U211="Prepaid",0,U211="COD",IF(V211*E211&lt;=300,15,(V211*E211)*5/100))</f>
        <v>37.049999999999997</v>
      </c>
    </row>
    <row r="212" spans="3:23">
      <c r="C212">
        <v>2001808675</v>
      </c>
      <c r="D212" s="2">
        <v>8904223815859</v>
      </c>
      <c r="E212">
        <v>1</v>
      </c>
      <c r="H212">
        <f t="shared" si="17"/>
        <v>165</v>
      </c>
      <c r="I212">
        <f t="shared" si="18"/>
        <v>0.16500000000000001</v>
      </c>
      <c r="J212" s="3">
        <f t="shared" si="19"/>
        <v>0</v>
      </c>
      <c r="U212" t="s">
        <v>10</v>
      </c>
      <c r="V212">
        <v>951</v>
      </c>
      <c r="W212" cm="1">
        <f t="array" ref="W212">_xlfn.IFS(U212="Prepaid",0,U212="COD",IF(V212*E212&lt;=300,15,(V212*E212)*5/100))</f>
        <v>47.55</v>
      </c>
    </row>
    <row r="213" spans="3:23">
      <c r="C213">
        <v>2001808675</v>
      </c>
      <c r="D213" s="2">
        <v>8904223817334</v>
      </c>
      <c r="E213">
        <v>1</v>
      </c>
      <c r="H213">
        <f t="shared" si="17"/>
        <v>170</v>
      </c>
      <c r="I213">
        <f t="shared" si="18"/>
        <v>0.17</v>
      </c>
      <c r="J213" s="3">
        <f t="shared" si="19"/>
        <v>0</v>
      </c>
      <c r="U213" t="s">
        <v>10</v>
      </c>
      <c r="V213">
        <v>566</v>
      </c>
      <c r="W213" cm="1">
        <f t="array" ref="W213">_xlfn.IFS(U213="Prepaid",0,U213="COD",IF(V213*E213&lt;=300,15,(V213*E213)*5/100))</f>
        <v>28.3</v>
      </c>
    </row>
    <row r="214" spans="3:23">
      <c r="C214">
        <v>2001808675</v>
      </c>
      <c r="D214" s="2" t="s">
        <v>177</v>
      </c>
      <c r="E214">
        <v>1</v>
      </c>
      <c r="H214">
        <f t="shared" si="17"/>
        <v>500</v>
      </c>
      <c r="I214">
        <f t="shared" si="18"/>
        <v>0.5</v>
      </c>
      <c r="J214" s="3">
        <f t="shared" si="19"/>
        <v>0</v>
      </c>
      <c r="U214" t="s">
        <v>10</v>
      </c>
      <c r="V214">
        <v>350</v>
      </c>
      <c r="W214" cm="1">
        <f t="array" ref="W214">_xlfn.IFS(U214="Prepaid",0,U214="COD",IF(V214*E214&lt;=300,15,(V214*E214)*5/100))</f>
        <v>17.5</v>
      </c>
    </row>
    <row r="215" spans="3:23">
      <c r="C215">
        <v>2001808675</v>
      </c>
      <c r="D215" s="2">
        <v>8904223819369</v>
      </c>
      <c r="E215">
        <v>1</v>
      </c>
      <c r="H215">
        <f t="shared" si="17"/>
        <v>170</v>
      </c>
      <c r="I215">
        <f t="shared" si="18"/>
        <v>0.17</v>
      </c>
      <c r="J215" s="3">
        <f t="shared" si="19"/>
        <v>0</v>
      </c>
      <c r="U215" t="s">
        <v>10</v>
      </c>
      <c r="V215">
        <v>635</v>
      </c>
      <c r="W215" cm="1">
        <f t="array" ref="W215">_xlfn.IFS(U215="Prepaid",0,U215="COD",IF(V215*E215&lt;=300,15,(V215*E215)*5/100))</f>
        <v>31.75</v>
      </c>
    </row>
    <row r="216" spans="3:23">
      <c r="C216">
        <v>2001808585</v>
      </c>
      <c r="D216" s="2">
        <v>8904223818706</v>
      </c>
      <c r="E216">
        <v>1</v>
      </c>
      <c r="H216">
        <f t="shared" si="17"/>
        <v>127</v>
      </c>
      <c r="I216">
        <f t="shared" si="18"/>
        <v>0.127</v>
      </c>
      <c r="J216" s="3">
        <f t="shared" si="19"/>
        <v>0</v>
      </c>
      <c r="U216" t="s">
        <v>10</v>
      </c>
      <c r="V216">
        <v>233</v>
      </c>
      <c r="W216" cm="1">
        <f t="array" ref="W216">_xlfn.IFS(U216="Prepaid",0,U216="COD",IF(V216*E216&lt;=300,15,(V216*E216)*5/100))</f>
        <v>15</v>
      </c>
    </row>
    <row r="217" spans="3:23">
      <c r="C217">
        <v>2001808585</v>
      </c>
      <c r="D217" s="2">
        <v>8904223818942</v>
      </c>
      <c r="E217">
        <v>1</v>
      </c>
      <c r="H217">
        <f t="shared" si="17"/>
        <v>133</v>
      </c>
      <c r="I217">
        <f t="shared" si="18"/>
        <v>0.13300000000000001</v>
      </c>
      <c r="J217" s="3">
        <f t="shared" si="19"/>
        <v>0</v>
      </c>
      <c r="U217" t="s">
        <v>10</v>
      </c>
      <c r="V217">
        <v>286</v>
      </c>
      <c r="W217" cm="1">
        <f t="array" ref="W217">_xlfn.IFS(U217="Prepaid",0,U217="COD",IF(V217*E217&lt;=300,15,(V217*E217)*5/100))</f>
        <v>15</v>
      </c>
    </row>
    <row r="218" spans="3:23">
      <c r="C218">
        <v>2001808585</v>
      </c>
      <c r="D218" s="2">
        <v>8904223818850</v>
      </c>
      <c r="E218">
        <v>1</v>
      </c>
      <c r="H218">
        <f t="shared" si="17"/>
        <v>240</v>
      </c>
      <c r="I218">
        <f t="shared" si="18"/>
        <v>0.24</v>
      </c>
      <c r="J218" s="3">
        <f t="shared" si="19"/>
        <v>0</v>
      </c>
      <c r="U218" t="s">
        <v>10</v>
      </c>
      <c r="V218">
        <v>563</v>
      </c>
      <c r="W218" cm="1">
        <f t="array" ref="W218">_xlfn.IFS(U218="Prepaid",0,U218="COD",IF(V218*E218&lt;=300,15,(V218*E218)*5/100))</f>
        <v>28.15</v>
      </c>
    </row>
    <row r="219" spans="3:23">
      <c r="C219">
        <v>2001808542</v>
      </c>
      <c r="D219" s="2">
        <v>8904223819468</v>
      </c>
      <c r="E219">
        <v>2</v>
      </c>
      <c r="H219">
        <f t="shared" si="17"/>
        <v>240</v>
      </c>
      <c r="I219">
        <f t="shared" si="18"/>
        <v>0.48</v>
      </c>
      <c r="J219" s="3">
        <f t="shared" si="19"/>
        <v>0</v>
      </c>
      <c r="U219" t="s">
        <v>10</v>
      </c>
      <c r="V219">
        <v>1205</v>
      </c>
      <c r="W219" cm="1">
        <f t="array" ref="W219">_xlfn.IFS(U219="Prepaid",0,U219="COD",IF(V219*E219&lt;=300,15,(V219*E219)*5/100))</f>
        <v>120.5</v>
      </c>
    </row>
    <row r="220" spans="3:23">
      <c r="C220">
        <v>2001808542</v>
      </c>
      <c r="D220" s="2">
        <v>8904223818706</v>
      </c>
      <c r="E220">
        <v>2</v>
      </c>
      <c r="H220">
        <f t="shared" si="17"/>
        <v>127</v>
      </c>
      <c r="I220">
        <f t="shared" si="18"/>
        <v>0.254</v>
      </c>
      <c r="J220" s="3">
        <f t="shared" si="19"/>
        <v>0</v>
      </c>
      <c r="U220" t="s">
        <v>10</v>
      </c>
      <c r="V220">
        <v>466</v>
      </c>
      <c r="W220" cm="1">
        <f t="array" ref="W220">_xlfn.IFS(U220="Prepaid",0,U220="COD",IF(V220*E220&lt;=300,15,(V220*E220)*5/100))</f>
        <v>46.6</v>
      </c>
    </row>
    <row r="221" spans="3:23">
      <c r="C221">
        <v>2001808507</v>
      </c>
      <c r="D221" s="2">
        <v>8904223818706</v>
      </c>
      <c r="E221">
        <v>1</v>
      </c>
      <c r="H221">
        <f t="shared" si="17"/>
        <v>127</v>
      </c>
      <c r="I221">
        <f t="shared" si="18"/>
        <v>0.127</v>
      </c>
      <c r="J221" s="3">
        <f t="shared" si="19"/>
        <v>0</v>
      </c>
      <c r="U221" t="s">
        <v>13</v>
      </c>
      <c r="V221">
        <v>233</v>
      </c>
      <c r="W221" cm="1">
        <f t="array" ref="W221">_xlfn.IFS(U221="Prepaid",0,U221="COD",IF(V221*E221&lt;=300,15,(V221*E221)*5/100))</f>
        <v>0</v>
      </c>
    </row>
    <row r="222" spans="3:23">
      <c r="C222">
        <v>2001808507</v>
      </c>
      <c r="D222" s="2">
        <v>8904223818850</v>
      </c>
      <c r="E222">
        <v>1</v>
      </c>
      <c r="H222">
        <f t="shared" si="17"/>
        <v>240</v>
      </c>
      <c r="I222">
        <f t="shared" si="18"/>
        <v>0.24</v>
      </c>
      <c r="J222" s="3">
        <f t="shared" si="19"/>
        <v>0</v>
      </c>
      <c r="U222" t="s">
        <v>13</v>
      </c>
      <c r="V222">
        <v>563</v>
      </c>
      <c r="W222" cm="1">
        <f t="array" ref="W222">_xlfn.IFS(U222="Prepaid",0,U222="COD",IF(V222*E222&lt;=300,15,(V222*E222)*5/100))</f>
        <v>0</v>
      </c>
    </row>
    <row r="223" spans="3:23">
      <c r="C223">
        <v>2001808507</v>
      </c>
      <c r="D223" s="2">
        <v>8904223819468</v>
      </c>
      <c r="E223">
        <v>1</v>
      </c>
      <c r="H223">
        <f t="shared" si="17"/>
        <v>240</v>
      </c>
      <c r="I223">
        <f t="shared" si="18"/>
        <v>0.24</v>
      </c>
      <c r="J223" s="3">
        <f t="shared" si="19"/>
        <v>0</v>
      </c>
      <c r="U223" t="s">
        <v>13</v>
      </c>
      <c r="V223">
        <v>603</v>
      </c>
      <c r="W223" cm="1">
        <f t="array" ref="W223">_xlfn.IFS(U223="Prepaid",0,U223="COD",IF(V223*E223&lt;=300,15,(V223*E223)*5/100))</f>
        <v>0</v>
      </c>
    </row>
    <row r="224" spans="3:23">
      <c r="C224">
        <v>2001808475</v>
      </c>
      <c r="D224" s="2">
        <v>8904223818706</v>
      </c>
      <c r="E224">
        <v>1</v>
      </c>
      <c r="H224">
        <f t="shared" si="17"/>
        <v>127</v>
      </c>
      <c r="I224">
        <f t="shared" si="18"/>
        <v>0.127</v>
      </c>
      <c r="J224" s="3">
        <f t="shared" si="19"/>
        <v>0</v>
      </c>
      <c r="U224" t="s">
        <v>13</v>
      </c>
      <c r="V224">
        <v>233</v>
      </c>
      <c r="W224" cm="1">
        <f t="array" ref="W224">_xlfn.IFS(U224="Prepaid",0,U224="COD",IF(V224*E224&lt;=300,15,(V224*E224)*5/100))</f>
        <v>0</v>
      </c>
    </row>
    <row r="225" spans="3:23">
      <c r="C225">
        <v>2001808475</v>
      </c>
      <c r="D225" s="2">
        <v>8904223818942</v>
      </c>
      <c r="E225">
        <v>1</v>
      </c>
      <c r="H225">
        <f t="shared" si="17"/>
        <v>133</v>
      </c>
      <c r="I225">
        <f t="shared" si="18"/>
        <v>0.13300000000000001</v>
      </c>
      <c r="J225" s="3">
        <f t="shared" si="19"/>
        <v>0</v>
      </c>
      <c r="U225" t="s">
        <v>13</v>
      </c>
      <c r="V225">
        <v>286</v>
      </c>
      <c r="W225" cm="1">
        <f t="array" ref="W225">_xlfn.IFS(U225="Prepaid",0,U225="COD",IF(V225*E225&lt;=300,15,(V225*E225)*5/100))</f>
        <v>0</v>
      </c>
    </row>
    <row r="226" spans="3:23">
      <c r="C226">
        <v>2001808475</v>
      </c>
      <c r="D226" s="2">
        <v>8904223818850</v>
      </c>
      <c r="E226">
        <v>1</v>
      </c>
      <c r="H226">
        <f t="shared" si="17"/>
        <v>240</v>
      </c>
      <c r="I226">
        <f t="shared" si="18"/>
        <v>0.24</v>
      </c>
      <c r="J226" s="3">
        <f t="shared" si="19"/>
        <v>0</v>
      </c>
      <c r="U226" t="s">
        <v>13</v>
      </c>
      <c r="V226">
        <v>563</v>
      </c>
      <c r="W226" cm="1">
        <f t="array" ref="W226">_xlfn.IFS(U226="Prepaid",0,U226="COD",IF(V226*E226&lt;=300,15,(V226*E226)*5/100))</f>
        <v>0</v>
      </c>
    </row>
    <row r="227" spans="3:23">
      <c r="C227">
        <v>2001808295</v>
      </c>
      <c r="D227" s="2">
        <v>8904223819161</v>
      </c>
      <c r="E227">
        <v>1</v>
      </c>
      <c r="H227">
        <f t="shared" si="17"/>
        <v>115</v>
      </c>
      <c r="I227">
        <f t="shared" si="18"/>
        <v>0.115</v>
      </c>
      <c r="J227" s="3">
        <f t="shared" si="19"/>
        <v>0</v>
      </c>
      <c r="U227" t="s">
        <v>10</v>
      </c>
      <c r="V227">
        <v>810</v>
      </c>
      <c r="W227" cm="1">
        <f t="array" ref="W227">_xlfn.IFS(U227="Prepaid",0,U227="COD",IF(V227*E227&lt;=300,15,(V227*E227)*5/100))</f>
        <v>40.5</v>
      </c>
    </row>
    <row r="228" spans="3:23">
      <c r="C228">
        <v>2001808295</v>
      </c>
      <c r="D228" s="2">
        <v>8904223819260</v>
      </c>
      <c r="E228">
        <v>1</v>
      </c>
      <c r="H228">
        <f t="shared" si="17"/>
        <v>130</v>
      </c>
      <c r="I228">
        <f t="shared" si="18"/>
        <v>0.13</v>
      </c>
      <c r="J228" s="3">
        <f t="shared" si="19"/>
        <v>0</v>
      </c>
      <c r="U228" t="s">
        <v>10</v>
      </c>
      <c r="V228">
        <v>676</v>
      </c>
      <c r="W228" cm="1">
        <f t="array" ref="W228">_xlfn.IFS(U228="Prepaid",0,U228="COD",IF(V228*E228&lt;=300,15,(V228*E228)*5/100))</f>
        <v>33.799999999999997</v>
      </c>
    </row>
    <row r="229" spans="3:23">
      <c r="C229">
        <v>2001808286</v>
      </c>
      <c r="D229" s="2">
        <v>8904223818683</v>
      </c>
      <c r="E229">
        <v>1</v>
      </c>
      <c r="H229">
        <f t="shared" si="17"/>
        <v>121</v>
      </c>
      <c r="I229">
        <f t="shared" si="18"/>
        <v>0.121</v>
      </c>
      <c r="J229" s="3">
        <f t="shared" si="19"/>
        <v>0</v>
      </c>
      <c r="U229" t="s">
        <v>13</v>
      </c>
      <c r="V229">
        <v>999</v>
      </c>
      <c r="W229" cm="1">
        <f t="array" ref="W229">_xlfn.IFS(U229="Prepaid",0,U229="COD",IF(V229*E229&lt;=300,15,(V229*E229)*5/100))</f>
        <v>0</v>
      </c>
    </row>
    <row r="230" spans="3:23">
      <c r="C230">
        <v>2001808286</v>
      </c>
      <c r="D230" s="2">
        <v>8904223819468</v>
      </c>
      <c r="E230">
        <v>1</v>
      </c>
      <c r="H230">
        <f t="shared" si="17"/>
        <v>240</v>
      </c>
      <c r="I230">
        <f t="shared" si="18"/>
        <v>0.24</v>
      </c>
      <c r="J230" s="3">
        <f t="shared" si="19"/>
        <v>0</v>
      </c>
      <c r="U230" t="s">
        <v>13</v>
      </c>
      <c r="V230">
        <v>603</v>
      </c>
      <c r="W230" cm="1">
        <f t="array" ref="W230">_xlfn.IFS(U230="Prepaid",0,U230="COD",IF(V230*E230&lt;=300,15,(V230*E230)*5/100))</f>
        <v>0</v>
      </c>
    </row>
    <row r="231" spans="3:23">
      <c r="C231">
        <v>2001808286</v>
      </c>
      <c r="D231" s="2">
        <v>8904223818850</v>
      </c>
      <c r="E231">
        <v>1</v>
      </c>
      <c r="H231">
        <f t="shared" si="17"/>
        <v>240</v>
      </c>
      <c r="I231">
        <f t="shared" si="18"/>
        <v>0.24</v>
      </c>
      <c r="J231" s="3">
        <f t="shared" si="19"/>
        <v>0</v>
      </c>
      <c r="U231" t="s">
        <v>13</v>
      </c>
      <c r="V231">
        <v>563</v>
      </c>
      <c r="W231" cm="1">
        <f t="array" ref="W231">_xlfn.IFS(U231="Prepaid",0,U231="COD",IF(V231*E231&lt;=300,15,(V231*E231)*5/100))</f>
        <v>0</v>
      </c>
    </row>
    <row r="232" spans="3:23">
      <c r="C232">
        <v>2001808207</v>
      </c>
      <c r="D232" s="2">
        <v>8904223818706</v>
      </c>
      <c r="E232">
        <v>1</v>
      </c>
      <c r="H232">
        <f t="shared" si="17"/>
        <v>127</v>
      </c>
      <c r="I232">
        <f t="shared" si="18"/>
        <v>0.127</v>
      </c>
      <c r="J232" s="3">
        <f t="shared" si="19"/>
        <v>0</v>
      </c>
      <c r="U232" t="s">
        <v>10</v>
      </c>
      <c r="V232">
        <v>233</v>
      </c>
      <c r="W232" cm="1">
        <f t="array" ref="W232">_xlfn.IFS(U232="Prepaid",0,U232="COD",IF(V232*E232&lt;=300,15,(V232*E232)*5/100))</f>
        <v>15</v>
      </c>
    </row>
    <row r="233" spans="3:23">
      <c r="C233">
        <v>2001808207</v>
      </c>
      <c r="D233" s="2">
        <v>8904223818850</v>
      </c>
      <c r="E233">
        <v>1</v>
      </c>
      <c r="H233">
        <f t="shared" si="17"/>
        <v>240</v>
      </c>
      <c r="I233">
        <f t="shared" si="18"/>
        <v>0.24</v>
      </c>
      <c r="J233" s="3">
        <f t="shared" si="19"/>
        <v>0</v>
      </c>
      <c r="U233" t="s">
        <v>10</v>
      </c>
      <c r="V233">
        <v>563</v>
      </c>
      <c r="W233" cm="1">
        <f t="array" ref="W233">_xlfn.IFS(U233="Prepaid",0,U233="COD",IF(V233*E233&lt;=300,15,(V233*E233)*5/100))</f>
        <v>28.15</v>
      </c>
    </row>
    <row r="234" spans="3:23">
      <c r="C234">
        <v>2001808207</v>
      </c>
      <c r="D234" s="2">
        <v>8904223819468</v>
      </c>
      <c r="E234">
        <v>1</v>
      </c>
      <c r="H234">
        <f t="shared" si="17"/>
        <v>240</v>
      </c>
      <c r="I234">
        <f t="shared" si="18"/>
        <v>0.24</v>
      </c>
      <c r="J234" s="3">
        <f t="shared" si="19"/>
        <v>0</v>
      </c>
      <c r="U234" t="s">
        <v>10</v>
      </c>
      <c r="V234">
        <v>603</v>
      </c>
      <c r="W234" cm="1">
        <f t="array" ref="W234">_xlfn.IFS(U234="Prepaid",0,U234="COD",IF(V234*E234&lt;=300,15,(V234*E234)*5/100))</f>
        <v>30.15</v>
      </c>
    </row>
    <row r="235" spans="3:23">
      <c r="C235">
        <v>2001808118</v>
      </c>
      <c r="D235" s="2">
        <v>8904223815859</v>
      </c>
      <c r="E235">
        <v>1</v>
      </c>
      <c r="H235">
        <f t="shared" si="17"/>
        <v>165</v>
      </c>
      <c r="I235">
        <f t="shared" si="18"/>
        <v>0.16500000000000001</v>
      </c>
      <c r="J235" s="3">
        <f t="shared" si="19"/>
        <v>0</v>
      </c>
      <c r="U235" t="s">
        <v>13</v>
      </c>
      <c r="V235">
        <v>951</v>
      </c>
      <c r="W235" cm="1">
        <f t="array" ref="W235">_xlfn.IFS(U235="Prepaid",0,U235="COD",IF(V235*E235&lt;=300,15,(V235*E235)*5/100))</f>
        <v>0</v>
      </c>
    </row>
    <row r="236" spans="3:23">
      <c r="C236">
        <v>2001808118</v>
      </c>
      <c r="D236" s="2">
        <v>8904223817273</v>
      </c>
      <c r="E236">
        <v>1</v>
      </c>
      <c r="H236">
        <f t="shared" si="17"/>
        <v>65</v>
      </c>
      <c r="I236">
        <f t="shared" si="18"/>
        <v>6.5000000000000002E-2</v>
      </c>
      <c r="J236" s="3">
        <f t="shared" si="19"/>
        <v>0</v>
      </c>
      <c r="U236" t="s">
        <v>13</v>
      </c>
      <c r="V236">
        <v>403</v>
      </c>
      <c r="W236" cm="1">
        <f t="array" ref="W236">_xlfn.IFS(U236="Prepaid",0,U236="COD",IF(V236*E236&lt;=300,15,(V236*E236)*5/100))</f>
        <v>0</v>
      </c>
    </row>
    <row r="237" spans="3:23">
      <c r="C237">
        <v>2001808118</v>
      </c>
      <c r="D237" s="2">
        <v>8904223818751</v>
      </c>
      <c r="E237">
        <v>1</v>
      </c>
      <c r="H237">
        <f t="shared" si="17"/>
        <v>113</v>
      </c>
      <c r="I237">
        <f t="shared" si="18"/>
        <v>0.113</v>
      </c>
      <c r="J237" s="3">
        <f t="shared" si="19"/>
        <v>0</v>
      </c>
      <c r="U237" t="s">
        <v>13</v>
      </c>
      <c r="V237">
        <v>948</v>
      </c>
      <c r="W237" cm="1">
        <f t="array" ref="W237">_xlfn.IFS(U237="Prepaid",0,U237="COD",IF(V237*E237&lt;=300,15,(V237*E237)*5/100))</f>
        <v>0</v>
      </c>
    </row>
    <row r="238" spans="3:23">
      <c r="C238">
        <v>2001808102</v>
      </c>
      <c r="D238" s="2">
        <v>8904223819291</v>
      </c>
      <c r="E238">
        <v>2</v>
      </c>
      <c r="H238">
        <f t="shared" si="17"/>
        <v>112</v>
      </c>
      <c r="I238">
        <f t="shared" si="18"/>
        <v>0.224</v>
      </c>
      <c r="J238" s="3">
        <f t="shared" si="19"/>
        <v>0</v>
      </c>
      <c r="U238" t="s">
        <v>13</v>
      </c>
      <c r="V238">
        <v>1954</v>
      </c>
      <c r="W238" cm="1">
        <f t="array" ref="W238">_xlfn.IFS(U238="Prepaid",0,U238="COD",IF(V238*E238&lt;=300,15,(V238*E238)*5/100))</f>
        <v>0</v>
      </c>
    </row>
    <row r="239" spans="3:23">
      <c r="C239">
        <v>2001808102</v>
      </c>
      <c r="D239" s="2">
        <v>8904223819031</v>
      </c>
      <c r="E239">
        <v>2</v>
      </c>
      <c r="H239">
        <f t="shared" si="17"/>
        <v>112</v>
      </c>
      <c r="I239">
        <f t="shared" si="18"/>
        <v>0.224</v>
      </c>
      <c r="J239" s="3">
        <f t="shared" si="19"/>
        <v>0</v>
      </c>
      <c r="U239" t="s">
        <v>13</v>
      </c>
      <c r="V239">
        <v>1031</v>
      </c>
      <c r="W239" cm="1">
        <f t="array" ref="W239">_xlfn.IFS(U239="Prepaid",0,U239="COD",IF(V239*E239&lt;=300,15,(V239*E239)*5/100))</f>
        <v>0</v>
      </c>
    </row>
    <row r="240" spans="3:23">
      <c r="C240">
        <v>2001808102</v>
      </c>
      <c r="D240" s="2">
        <v>8904223819024</v>
      </c>
      <c r="E240">
        <v>2</v>
      </c>
      <c r="H240">
        <f t="shared" si="17"/>
        <v>112</v>
      </c>
      <c r="I240">
        <f t="shared" si="18"/>
        <v>0.224</v>
      </c>
      <c r="J240" s="3">
        <f t="shared" si="19"/>
        <v>0</v>
      </c>
      <c r="U240" t="s">
        <v>13</v>
      </c>
      <c r="V240">
        <v>1818</v>
      </c>
      <c r="W240" cm="1">
        <f t="array" ref="W240">_xlfn.IFS(U240="Prepaid",0,U240="COD",IF(V240*E240&lt;=300,15,(V240*E240)*5/100))</f>
        <v>0</v>
      </c>
    </row>
    <row r="241" spans="3:23">
      <c r="C241">
        <v>2001808102</v>
      </c>
      <c r="D241" s="2">
        <v>8904223819161</v>
      </c>
      <c r="E241">
        <v>1</v>
      </c>
      <c r="H241">
        <f t="shared" si="17"/>
        <v>115</v>
      </c>
      <c r="I241">
        <f t="shared" si="18"/>
        <v>0.115</v>
      </c>
      <c r="J241" s="3">
        <f t="shared" si="19"/>
        <v>0</v>
      </c>
      <c r="U241" t="s">
        <v>13</v>
      </c>
      <c r="V241">
        <v>810</v>
      </c>
      <c r="W241" cm="1">
        <f t="array" ref="W241">_xlfn.IFS(U241="Prepaid",0,U241="COD",IF(V241*E241&lt;=300,15,(V241*E241)*5/100))</f>
        <v>0</v>
      </c>
    </row>
    <row r="242" spans="3:23">
      <c r="C242">
        <v>2001808102</v>
      </c>
      <c r="D242" s="2">
        <v>8904223819260</v>
      </c>
      <c r="E242">
        <v>1</v>
      </c>
      <c r="H242">
        <f t="shared" si="17"/>
        <v>130</v>
      </c>
      <c r="I242">
        <f t="shared" si="18"/>
        <v>0.13</v>
      </c>
      <c r="J242" s="3">
        <f t="shared" si="19"/>
        <v>0</v>
      </c>
      <c r="U242" t="s">
        <v>13</v>
      </c>
      <c r="V242">
        <v>676</v>
      </c>
      <c r="W242" cm="1">
        <f t="array" ref="W242">_xlfn.IFS(U242="Prepaid",0,U242="COD",IF(V242*E242&lt;=300,15,(V242*E242)*5/100))</f>
        <v>0</v>
      </c>
    </row>
    <row r="243" spans="3:23">
      <c r="C243">
        <v>2001808102</v>
      </c>
      <c r="D243" s="2">
        <v>8904223819468</v>
      </c>
      <c r="E243">
        <v>1</v>
      </c>
      <c r="H243">
        <f t="shared" si="17"/>
        <v>240</v>
      </c>
      <c r="I243">
        <f t="shared" si="18"/>
        <v>0.24</v>
      </c>
      <c r="J243" s="3">
        <f t="shared" si="19"/>
        <v>0</v>
      </c>
      <c r="U243" t="s">
        <v>13</v>
      </c>
      <c r="V243">
        <v>603</v>
      </c>
      <c r="W243" cm="1">
        <f t="array" ref="W243">_xlfn.IFS(U243="Prepaid",0,U243="COD",IF(V243*E243&lt;=300,15,(V243*E243)*5/100))</f>
        <v>0</v>
      </c>
    </row>
    <row r="244" spans="3:23">
      <c r="C244">
        <v>2001807981</v>
      </c>
      <c r="D244" s="2">
        <v>8904223818706</v>
      </c>
      <c r="E244">
        <v>1</v>
      </c>
      <c r="H244">
        <f t="shared" si="17"/>
        <v>127</v>
      </c>
      <c r="I244">
        <f t="shared" si="18"/>
        <v>0.127</v>
      </c>
      <c r="J244" s="3">
        <f t="shared" si="19"/>
        <v>0</v>
      </c>
      <c r="U244" t="s">
        <v>10</v>
      </c>
      <c r="V244">
        <v>233</v>
      </c>
      <c r="W244" cm="1">
        <f t="array" ref="W244">_xlfn.IFS(U244="Prepaid",0,U244="COD",IF(V244*E244&lt;=300,15,(V244*E244)*5/100))</f>
        <v>15</v>
      </c>
    </row>
    <row r="245" spans="3:23">
      <c r="C245">
        <v>2001807981</v>
      </c>
      <c r="D245" s="2">
        <v>8904223818942</v>
      </c>
      <c r="E245">
        <v>1</v>
      </c>
      <c r="H245">
        <f t="shared" si="17"/>
        <v>133</v>
      </c>
      <c r="I245">
        <f t="shared" si="18"/>
        <v>0.13300000000000001</v>
      </c>
      <c r="J245" s="3">
        <f t="shared" si="19"/>
        <v>0</v>
      </c>
      <c r="U245" t="s">
        <v>10</v>
      </c>
      <c r="V245">
        <v>286</v>
      </c>
      <c r="W245" cm="1">
        <f t="array" ref="W245">_xlfn.IFS(U245="Prepaid",0,U245="COD",IF(V245*E245&lt;=300,15,(V245*E245)*5/100))</f>
        <v>15</v>
      </c>
    </row>
    <row r="246" spans="3:23">
      <c r="C246">
        <v>2001807981</v>
      </c>
      <c r="D246" s="2">
        <v>8904223818850</v>
      </c>
      <c r="E246">
        <v>1</v>
      </c>
      <c r="H246">
        <f t="shared" si="17"/>
        <v>240</v>
      </c>
      <c r="I246">
        <f t="shared" si="18"/>
        <v>0.24</v>
      </c>
      <c r="J246" s="3">
        <f t="shared" si="19"/>
        <v>0</v>
      </c>
      <c r="U246" t="s">
        <v>10</v>
      </c>
      <c r="V246">
        <v>563</v>
      </c>
      <c r="W246" cm="1">
        <f t="array" ref="W246">_xlfn.IFS(U246="Prepaid",0,U246="COD",IF(V246*E246&lt;=300,15,(V246*E246)*5/100))</f>
        <v>28.15</v>
      </c>
    </row>
    <row r="247" spans="3:23">
      <c r="C247">
        <v>2001807976</v>
      </c>
      <c r="D247" s="2">
        <v>8904223819468</v>
      </c>
      <c r="E247">
        <v>1</v>
      </c>
      <c r="H247">
        <f t="shared" si="17"/>
        <v>240</v>
      </c>
      <c r="I247">
        <f t="shared" si="18"/>
        <v>0.24</v>
      </c>
      <c r="J247" s="3">
        <f t="shared" si="19"/>
        <v>0</v>
      </c>
      <c r="U247" t="s">
        <v>13</v>
      </c>
      <c r="V247">
        <v>603</v>
      </c>
      <c r="W247" cm="1">
        <f t="array" ref="W247">_xlfn.IFS(U247="Prepaid",0,U247="COD",IF(V247*E247&lt;=300,15,(V247*E247)*5/100))</f>
        <v>0</v>
      </c>
    </row>
    <row r="248" spans="3:23">
      <c r="C248">
        <v>2001807976</v>
      </c>
      <c r="D248" s="2">
        <v>8904223818669</v>
      </c>
      <c r="E248">
        <v>1</v>
      </c>
      <c r="H248">
        <f t="shared" si="17"/>
        <v>240</v>
      </c>
      <c r="I248">
        <f t="shared" si="18"/>
        <v>0.24</v>
      </c>
      <c r="J248" s="3">
        <f t="shared" si="19"/>
        <v>0</v>
      </c>
      <c r="U248" t="s">
        <v>13</v>
      </c>
      <c r="V248">
        <v>301</v>
      </c>
      <c r="W248" cm="1">
        <f t="array" ref="W248">_xlfn.IFS(U248="Prepaid",0,U248="COD",IF(V248*E248&lt;=300,15,(V248*E248)*5/100))</f>
        <v>0</v>
      </c>
    </row>
    <row r="249" spans="3:23">
      <c r="C249">
        <v>2001807976</v>
      </c>
      <c r="D249" s="2">
        <v>8904223818683</v>
      </c>
      <c r="E249">
        <v>1</v>
      </c>
      <c r="H249">
        <f t="shared" si="17"/>
        <v>121</v>
      </c>
      <c r="I249">
        <f t="shared" si="18"/>
        <v>0.121</v>
      </c>
      <c r="J249" s="3">
        <f t="shared" si="19"/>
        <v>0</v>
      </c>
      <c r="U249" t="s">
        <v>13</v>
      </c>
      <c r="V249">
        <v>999</v>
      </c>
      <c r="W249" cm="1">
        <f t="array" ref="W249">_xlfn.IFS(U249="Prepaid",0,U249="COD",IF(V249*E249&lt;=300,15,(V249*E249)*5/100))</f>
        <v>0</v>
      </c>
    </row>
    <row r="250" spans="3:23">
      <c r="C250">
        <v>2001807976</v>
      </c>
      <c r="D250" s="2">
        <v>8904223818713</v>
      </c>
      <c r="E250">
        <v>1</v>
      </c>
      <c r="H250">
        <f t="shared" si="17"/>
        <v>120</v>
      </c>
      <c r="I250">
        <f t="shared" si="18"/>
        <v>0.12</v>
      </c>
      <c r="J250" s="3">
        <f t="shared" si="19"/>
        <v>0</v>
      </c>
      <c r="U250" t="s">
        <v>13</v>
      </c>
      <c r="V250">
        <v>195</v>
      </c>
      <c r="W250" cm="1">
        <f t="array" ref="W250">_xlfn.IFS(U250="Prepaid",0,U250="COD",IF(V250*E250&lt;=300,15,(V250*E250)*5/100))</f>
        <v>0</v>
      </c>
    </row>
    <row r="251" spans="3:23">
      <c r="C251">
        <v>2001807970</v>
      </c>
      <c r="D251" s="2">
        <v>8904223819321</v>
      </c>
      <c r="E251">
        <v>1</v>
      </c>
      <c r="H251">
        <f t="shared" si="17"/>
        <v>600</v>
      </c>
      <c r="I251">
        <f t="shared" si="18"/>
        <v>0.6</v>
      </c>
      <c r="J251" s="3">
        <f t="shared" si="19"/>
        <v>0</v>
      </c>
      <c r="U251" t="s">
        <v>13</v>
      </c>
      <c r="V251">
        <v>777</v>
      </c>
      <c r="W251" cm="1">
        <f t="array" ref="W251">_xlfn.IFS(U251="Prepaid",0,U251="COD",IF(V251*E251&lt;=300,15,(V251*E251)*5/100))</f>
        <v>0</v>
      </c>
    </row>
    <row r="252" spans="3:23">
      <c r="C252">
        <v>2001807970</v>
      </c>
      <c r="D252" s="2">
        <v>8904223818430</v>
      </c>
      <c r="E252">
        <v>1</v>
      </c>
      <c r="H252">
        <f t="shared" si="17"/>
        <v>165</v>
      </c>
      <c r="I252">
        <f t="shared" si="18"/>
        <v>0.16500000000000001</v>
      </c>
      <c r="J252" s="3">
        <f t="shared" si="19"/>
        <v>0</v>
      </c>
      <c r="U252" t="s">
        <v>13</v>
      </c>
      <c r="V252">
        <v>470</v>
      </c>
      <c r="W252" cm="1">
        <f t="array" ref="W252">_xlfn.IFS(U252="Prepaid",0,U252="COD",IF(V252*E252&lt;=300,15,(V252*E252)*5/100))</f>
        <v>0</v>
      </c>
    </row>
    <row r="253" spans="3:23">
      <c r="C253">
        <v>2001807960</v>
      </c>
      <c r="D253" s="2">
        <v>8904223818669</v>
      </c>
      <c r="E253">
        <v>1</v>
      </c>
      <c r="H253">
        <f t="shared" si="17"/>
        <v>240</v>
      </c>
      <c r="I253">
        <f t="shared" si="18"/>
        <v>0.24</v>
      </c>
      <c r="J253" s="3">
        <f t="shared" si="19"/>
        <v>0</v>
      </c>
      <c r="U253" t="s">
        <v>13</v>
      </c>
      <c r="V253">
        <v>301</v>
      </c>
      <c r="W253" cm="1">
        <f t="array" ref="W253">_xlfn.IFS(U253="Prepaid",0,U253="COD",IF(V253*E253&lt;=300,15,(V253*E253)*5/100))</f>
        <v>0</v>
      </c>
    </row>
    <row r="254" spans="3:23">
      <c r="C254">
        <v>2001807960</v>
      </c>
      <c r="D254" s="2">
        <v>8904223819147</v>
      </c>
      <c r="E254">
        <v>1</v>
      </c>
      <c r="H254">
        <f t="shared" si="17"/>
        <v>240</v>
      </c>
      <c r="I254">
        <f t="shared" si="18"/>
        <v>0.24</v>
      </c>
      <c r="J254" s="3">
        <f t="shared" si="19"/>
        <v>0</v>
      </c>
      <c r="U254" t="s">
        <v>13</v>
      </c>
      <c r="V254">
        <v>233</v>
      </c>
      <c r="W254" cm="1">
        <f t="array" ref="W254">_xlfn.IFS(U254="Prepaid",0,U254="COD",IF(V254*E254&lt;=300,15,(V254*E254)*5/100))</f>
        <v>0</v>
      </c>
    </row>
    <row r="255" spans="3:23">
      <c r="C255">
        <v>2001807960</v>
      </c>
      <c r="D255" s="2">
        <v>8904223818850</v>
      </c>
      <c r="E255">
        <v>1</v>
      </c>
      <c r="H255">
        <f t="shared" si="17"/>
        <v>240</v>
      </c>
      <c r="I255">
        <f t="shared" si="18"/>
        <v>0.24</v>
      </c>
      <c r="J255" s="3">
        <f t="shared" si="19"/>
        <v>0</v>
      </c>
      <c r="U255" t="s">
        <v>13</v>
      </c>
      <c r="V255">
        <v>563</v>
      </c>
      <c r="W255" cm="1">
        <f t="array" ref="W255">_xlfn.IFS(U255="Prepaid",0,U255="COD",IF(V255*E255&lt;=300,15,(V255*E255)*5/100))</f>
        <v>0</v>
      </c>
    </row>
    <row r="256" spans="3:23">
      <c r="C256">
        <v>2001807960</v>
      </c>
      <c r="D256" s="2">
        <v>8904223819505</v>
      </c>
      <c r="E256">
        <v>1</v>
      </c>
      <c r="H256">
        <f t="shared" si="17"/>
        <v>210</v>
      </c>
      <c r="I256">
        <f t="shared" si="18"/>
        <v>0.21</v>
      </c>
      <c r="J256" s="3">
        <f t="shared" si="19"/>
        <v>0</v>
      </c>
      <c r="U256" t="s">
        <v>13</v>
      </c>
      <c r="V256">
        <v>350</v>
      </c>
      <c r="W256" cm="1">
        <f t="array" ref="W256">_xlfn.IFS(U256="Prepaid",0,U256="COD",IF(V256*E256&lt;=300,15,(V256*E256)*5/100))</f>
        <v>0</v>
      </c>
    </row>
    <row r="257" spans="3:23">
      <c r="C257">
        <v>2001807956</v>
      </c>
      <c r="D257" s="2">
        <v>8904223818706</v>
      </c>
      <c r="E257">
        <v>1</v>
      </c>
      <c r="H257">
        <f t="shared" si="17"/>
        <v>127</v>
      </c>
      <c r="I257">
        <f t="shared" si="18"/>
        <v>0.127</v>
      </c>
      <c r="J257" s="3">
        <f t="shared" si="19"/>
        <v>0</v>
      </c>
      <c r="U257" t="s">
        <v>13</v>
      </c>
      <c r="V257">
        <v>233</v>
      </c>
      <c r="W257" cm="1">
        <f t="array" ref="W257">_xlfn.IFS(U257="Prepaid",0,U257="COD",IF(V257*E257&lt;=300,15,(V257*E257)*5/100))</f>
        <v>0</v>
      </c>
    </row>
    <row r="258" spans="3:23">
      <c r="C258">
        <v>2001807956</v>
      </c>
      <c r="D258" s="2">
        <v>8904223818942</v>
      </c>
      <c r="E258">
        <v>1</v>
      </c>
      <c r="H258">
        <f t="shared" si="17"/>
        <v>133</v>
      </c>
      <c r="I258">
        <f t="shared" si="18"/>
        <v>0.13300000000000001</v>
      </c>
      <c r="J258" s="3">
        <f t="shared" si="19"/>
        <v>0</v>
      </c>
      <c r="U258" t="s">
        <v>13</v>
      </c>
      <c r="V258">
        <v>286</v>
      </c>
      <c r="W258" cm="1">
        <f t="array" ref="W258">_xlfn.IFS(U258="Prepaid",0,U258="COD",IF(V258*E258&lt;=300,15,(V258*E258)*5/100))</f>
        <v>0</v>
      </c>
    </row>
    <row r="259" spans="3:23">
      <c r="C259">
        <v>2001807956</v>
      </c>
      <c r="D259" s="2">
        <v>8904223818850</v>
      </c>
      <c r="E259">
        <v>1</v>
      </c>
      <c r="H259">
        <f t="shared" ref="H259:H322" si="20">_xlfn.XLOOKUP(D259,$F$1:$F$67,$G$1:$G$67,0,0,)</f>
        <v>240</v>
      </c>
      <c r="I259">
        <f t="shared" ref="I259:I322" si="21">E259*(H259/1000)</f>
        <v>0.24</v>
      </c>
      <c r="J259" s="3">
        <f t="shared" ref="J259:J322" si="22">SUMIF($C$2:$C$401,A259,$I$2:$I$401)</f>
        <v>0</v>
      </c>
      <c r="U259" t="s">
        <v>13</v>
      </c>
      <c r="V259">
        <v>563</v>
      </c>
      <c r="W259" cm="1">
        <f t="array" ref="W259">_xlfn.IFS(U259="Prepaid",0,U259="COD",IF(V259*E259&lt;=300,15,(V259*E259)*5/100))</f>
        <v>0</v>
      </c>
    </row>
    <row r="260" spans="3:23">
      <c r="C260">
        <v>2001807956</v>
      </c>
      <c r="D260" s="2">
        <v>8904223819246</v>
      </c>
      <c r="E260">
        <v>2</v>
      </c>
      <c r="H260">
        <f t="shared" si="20"/>
        <v>290</v>
      </c>
      <c r="I260">
        <f t="shared" si="21"/>
        <v>0.57999999999999996</v>
      </c>
      <c r="J260" s="3">
        <f t="shared" si="22"/>
        <v>0</v>
      </c>
      <c r="U260" t="s">
        <v>13</v>
      </c>
      <c r="V260">
        <v>444</v>
      </c>
      <c r="W260" cm="1">
        <f t="array" ref="W260">_xlfn.IFS(U260="Prepaid",0,U260="COD",IF(V260*E260&lt;=300,15,(V260*E260)*5/100))</f>
        <v>0</v>
      </c>
    </row>
    <row r="261" spans="3:23">
      <c r="C261">
        <v>2001807931</v>
      </c>
      <c r="D261" s="2">
        <v>8904223818706</v>
      </c>
      <c r="E261">
        <v>1</v>
      </c>
      <c r="H261">
        <f t="shared" si="20"/>
        <v>127</v>
      </c>
      <c r="I261">
        <f t="shared" si="21"/>
        <v>0.127</v>
      </c>
      <c r="J261" s="3">
        <f t="shared" si="22"/>
        <v>0</v>
      </c>
      <c r="U261" t="s">
        <v>10</v>
      </c>
      <c r="V261">
        <v>233</v>
      </c>
      <c r="W261" cm="1">
        <f t="array" ref="W261">_xlfn.IFS(U261="Prepaid",0,U261="COD",IF(V261*E261&lt;=300,15,(V261*E261)*5/100))</f>
        <v>15</v>
      </c>
    </row>
    <row r="262" spans="3:23">
      <c r="C262">
        <v>2001807931</v>
      </c>
      <c r="D262" s="2">
        <v>8904223818850</v>
      </c>
      <c r="E262">
        <v>1</v>
      </c>
      <c r="H262">
        <f t="shared" si="20"/>
        <v>240</v>
      </c>
      <c r="I262">
        <f t="shared" si="21"/>
        <v>0.24</v>
      </c>
      <c r="J262" s="3">
        <f t="shared" si="22"/>
        <v>0</v>
      </c>
      <c r="U262" t="s">
        <v>10</v>
      </c>
      <c r="V262">
        <v>563</v>
      </c>
      <c r="W262" cm="1">
        <f t="array" ref="W262">_xlfn.IFS(U262="Prepaid",0,U262="COD",IF(V262*E262&lt;=300,15,(V262*E262)*5/100))</f>
        <v>28.15</v>
      </c>
    </row>
    <row r="263" spans="3:23">
      <c r="C263">
        <v>2001807931</v>
      </c>
      <c r="D263" s="2">
        <v>8904223819468</v>
      </c>
      <c r="E263">
        <v>1</v>
      </c>
      <c r="H263">
        <f t="shared" si="20"/>
        <v>240</v>
      </c>
      <c r="I263">
        <f t="shared" si="21"/>
        <v>0.24</v>
      </c>
      <c r="J263" s="3">
        <f t="shared" si="22"/>
        <v>0</v>
      </c>
      <c r="U263" t="s">
        <v>10</v>
      </c>
      <c r="V263">
        <v>603</v>
      </c>
      <c r="W263" cm="1">
        <f t="array" ref="W263">_xlfn.IFS(U263="Prepaid",0,U263="COD",IF(V263*E263&lt;=300,15,(V263*E263)*5/100))</f>
        <v>30.15</v>
      </c>
    </row>
    <row r="264" spans="3:23">
      <c r="C264">
        <v>2001807930</v>
      </c>
      <c r="D264" s="2">
        <v>8904223819468</v>
      </c>
      <c r="E264">
        <v>1</v>
      </c>
      <c r="H264">
        <f t="shared" si="20"/>
        <v>240</v>
      </c>
      <c r="I264">
        <f t="shared" si="21"/>
        <v>0.24</v>
      </c>
      <c r="J264" s="3">
        <f t="shared" si="22"/>
        <v>0</v>
      </c>
      <c r="U264" t="s">
        <v>13</v>
      </c>
      <c r="V264">
        <v>603</v>
      </c>
      <c r="W264" cm="1">
        <f t="array" ref="W264">_xlfn.IFS(U264="Prepaid",0,U264="COD",IF(V264*E264&lt;=300,15,(V264*E264)*5/100))</f>
        <v>0</v>
      </c>
    </row>
    <row r="265" spans="3:23">
      <c r="C265">
        <v>2001807852</v>
      </c>
      <c r="D265" s="2">
        <v>8904223818706</v>
      </c>
      <c r="E265">
        <v>1</v>
      </c>
      <c r="H265">
        <f t="shared" si="20"/>
        <v>127</v>
      </c>
      <c r="I265">
        <f t="shared" si="21"/>
        <v>0.127</v>
      </c>
      <c r="J265" s="3">
        <f t="shared" si="22"/>
        <v>0</v>
      </c>
      <c r="U265" t="s">
        <v>13</v>
      </c>
      <c r="V265">
        <v>233</v>
      </c>
      <c r="W265" cm="1">
        <f t="array" ref="W265">_xlfn.IFS(U265="Prepaid",0,U265="COD",IF(V265*E265&lt;=300,15,(V265*E265)*5/100))</f>
        <v>0</v>
      </c>
    </row>
    <row r="266" spans="3:23">
      <c r="C266">
        <v>2001807852</v>
      </c>
      <c r="D266" s="2">
        <v>8904223818942</v>
      </c>
      <c r="E266">
        <v>1</v>
      </c>
      <c r="H266">
        <f t="shared" si="20"/>
        <v>133</v>
      </c>
      <c r="I266">
        <f t="shared" si="21"/>
        <v>0.13300000000000001</v>
      </c>
      <c r="J266" s="3">
        <f t="shared" si="22"/>
        <v>0</v>
      </c>
      <c r="U266" t="s">
        <v>13</v>
      </c>
      <c r="V266">
        <v>286</v>
      </c>
      <c r="W266" cm="1">
        <f t="array" ref="W266">_xlfn.IFS(U266="Prepaid",0,U266="COD",IF(V266*E266&lt;=300,15,(V266*E266)*5/100))</f>
        <v>0</v>
      </c>
    </row>
    <row r="267" spans="3:23">
      <c r="C267">
        <v>2001807852</v>
      </c>
      <c r="D267" s="2">
        <v>8904223818850</v>
      </c>
      <c r="E267">
        <v>1</v>
      </c>
      <c r="H267">
        <f t="shared" si="20"/>
        <v>240</v>
      </c>
      <c r="I267">
        <f t="shared" si="21"/>
        <v>0.24</v>
      </c>
      <c r="J267" s="3">
        <f t="shared" si="22"/>
        <v>0</v>
      </c>
      <c r="U267" t="s">
        <v>13</v>
      </c>
      <c r="V267">
        <v>563</v>
      </c>
      <c r="W267" cm="1">
        <f t="array" ref="W267">_xlfn.IFS(U267="Prepaid",0,U267="COD",IF(V267*E267&lt;=300,15,(V267*E267)*5/100))</f>
        <v>0</v>
      </c>
    </row>
    <row r="268" spans="3:23">
      <c r="C268">
        <v>2001807814</v>
      </c>
      <c r="D268" s="2">
        <v>8904223818706</v>
      </c>
      <c r="E268">
        <v>1</v>
      </c>
      <c r="H268">
        <f t="shared" si="20"/>
        <v>127</v>
      </c>
      <c r="I268">
        <f t="shared" si="21"/>
        <v>0.127</v>
      </c>
      <c r="J268" s="3">
        <f t="shared" si="22"/>
        <v>0</v>
      </c>
      <c r="U268" t="s">
        <v>13</v>
      </c>
      <c r="V268">
        <v>233</v>
      </c>
      <c r="W268" cm="1">
        <f t="array" ref="W268">_xlfn.IFS(U268="Prepaid",0,U268="COD",IF(V268*E268&lt;=300,15,(V268*E268)*5/100))</f>
        <v>0</v>
      </c>
    </row>
    <row r="269" spans="3:23">
      <c r="C269">
        <v>2001807814</v>
      </c>
      <c r="D269" s="2">
        <v>8904223818850</v>
      </c>
      <c r="E269">
        <v>1</v>
      </c>
      <c r="H269">
        <f t="shared" si="20"/>
        <v>240</v>
      </c>
      <c r="I269">
        <f t="shared" si="21"/>
        <v>0.24</v>
      </c>
      <c r="J269" s="3">
        <f t="shared" si="22"/>
        <v>0</v>
      </c>
      <c r="U269" t="s">
        <v>13</v>
      </c>
      <c r="V269">
        <v>563</v>
      </c>
      <c r="W269" cm="1">
        <f t="array" ref="W269">_xlfn.IFS(U269="Prepaid",0,U269="COD",IF(V269*E269&lt;=300,15,(V269*E269)*5/100))</f>
        <v>0</v>
      </c>
    </row>
    <row r="270" spans="3:23">
      <c r="C270">
        <v>2001807814</v>
      </c>
      <c r="D270" s="2">
        <v>8904223819468</v>
      </c>
      <c r="E270">
        <v>1</v>
      </c>
      <c r="H270">
        <f t="shared" si="20"/>
        <v>240</v>
      </c>
      <c r="I270">
        <f t="shared" si="21"/>
        <v>0.24</v>
      </c>
      <c r="J270" s="3">
        <f t="shared" si="22"/>
        <v>0</v>
      </c>
      <c r="U270" t="s">
        <v>13</v>
      </c>
      <c r="V270">
        <v>603</v>
      </c>
      <c r="W270" cm="1">
        <f t="array" ref="W270">_xlfn.IFS(U270="Prepaid",0,U270="COD",IF(V270*E270&lt;=300,15,(V270*E270)*5/100))</f>
        <v>0</v>
      </c>
    </row>
    <row r="271" spans="3:23">
      <c r="C271">
        <v>2001807785</v>
      </c>
      <c r="D271" s="2">
        <v>8904223818706</v>
      </c>
      <c r="E271">
        <v>1</v>
      </c>
      <c r="H271">
        <f t="shared" si="20"/>
        <v>127</v>
      </c>
      <c r="I271">
        <f t="shared" si="21"/>
        <v>0.127</v>
      </c>
      <c r="J271" s="3">
        <f t="shared" si="22"/>
        <v>0</v>
      </c>
      <c r="U271" t="s">
        <v>13</v>
      </c>
      <c r="V271">
        <v>233</v>
      </c>
      <c r="W271" cm="1">
        <f t="array" ref="W271">_xlfn.IFS(U271="Prepaid",0,U271="COD",IF(V271*E271&lt;=300,15,(V271*E271)*5/100))</f>
        <v>0</v>
      </c>
    </row>
    <row r="272" spans="3:23">
      <c r="C272">
        <v>2001807785</v>
      </c>
      <c r="D272" s="2">
        <v>8904223818942</v>
      </c>
      <c r="E272">
        <v>1</v>
      </c>
      <c r="H272">
        <f t="shared" si="20"/>
        <v>133</v>
      </c>
      <c r="I272">
        <f t="shared" si="21"/>
        <v>0.13300000000000001</v>
      </c>
      <c r="J272" s="3">
        <f t="shared" si="22"/>
        <v>0</v>
      </c>
      <c r="U272" t="s">
        <v>13</v>
      </c>
      <c r="V272">
        <v>286</v>
      </c>
      <c r="W272" cm="1">
        <f t="array" ref="W272">_xlfn.IFS(U272="Prepaid",0,U272="COD",IF(V272*E272&lt;=300,15,(V272*E272)*5/100))</f>
        <v>0</v>
      </c>
    </row>
    <row r="273" spans="3:23">
      <c r="C273">
        <v>2001807785</v>
      </c>
      <c r="D273" s="2">
        <v>8904223818850</v>
      </c>
      <c r="E273">
        <v>1</v>
      </c>
      <c r="H273">
        <f t="shared" si="20"/>
        <v>240</v>
      </c>
      <c r="I273">
        <f t="shared" si="21"/>
        <v>0.24</v>
      </c>
      <c r="J273" s="3">
        <f t="shared" si="22"/>
        <v>0</v>
      </c>
      <c r="U273" t="s">
        <v>13</v>
      </c>
      <c r="V273">
        <v>563</v>
      </c>
      <c r="W273" cm="1">
        <f t="array" ref="W273">_xlfn.IFS(U273="Prepaid",0,U273="COD",IF(V273*E273&lt;=300,15,(V273*E273)*5/100))</f>
        <v>0</v>
      </c>
    </row>
    <row r="274" spans="3:23">
      <c r="C274">
        <v>2001807613</v>
      </c>
      <c r="D274" s="2">
        <v>8904223819147</v>
      </c>
      <c r="E274">
        <v>1</v>
      </c>
      <c r="H274">
        <f t="shared" si="20"/>
        <v>240</v>
      </c>
      <c r="I274">
        <f t="shared" si="21"/>
        <v>0.24</v>
      </c>
      <c r="J274" s="3">
        <f t="shared" si="22"/>
        <v>0</v>
      </c>
      <c r="U274" t="s">
        <v>10</v>
      </c>
      <c r="V274">
        <v>233</v>
      </c>
      <c r="W274" cm="1">
        <f t="array" ref="W274">_xlfn.IFS(U274="Prepaid",0,U274="COD",IF(V274*E274&lt;=300,15,(V274*E274)*5/100))</f>
        <v>15</v>
      </c>
    </row>
    <row r="275" spans="3:23">
      <c r="C275">
        <v>2001807613</v>
      </c>
      <c r="D275" s="2">
        <v>8904223819468</v>
      </c>
      <c r="E275">
        <v>1</v>
      </c>
      <c r="H275">
        <f t="shared" si="20"/>
        <v>240</v>
      </c>
      <c r="I275">
        <f t="shared" si="21"/>
        <v>0.24</v>
      </c>
      <c r="J275" s="3">
        <f t="shared" si="22"/>
        <v>0</v>
      </c>
      <c r="U275" t="s">
        <v>10</v>
      </c>
      <c r="V275">
        <v>603</v>
      </c>
      <c r="W275" cm="1">
        <f t="array" ref="W275">_xlfn.IFS(U275="Prepaid",0,U275="COD",IF(V275*E275&lt;=300,15,(V275*E275)*5/100))</f>
        <v>30.15</v>
      </c>
    </row>
    <row r="276" spans="3:23">
      <c r="C276">
        <v>2001807613</v>
      </c>
      <c r="D276" s="2">
        <v>8904223819277</v>
      </c>
      <c r="E276">
        <v>1</v>
      </c>
      <c r="H276">
        <f t="shared" si="20"/>
        <v>350</v>
      </c>
      <c r="I276">
        <f t="shared" si="21"/>
        <v>0.35</v>
      </c>
      <c r="J276" s="3">
        <f t="shared" si="22"/>
        <v>0</v>
      </c>
      <c r="U276" t="s">
        <v>10</v>
      </c>
      <c r="V276">
        <v>233</v>
      </c>
      <c r="W276" cm="1">
        <f t="array" ref="W276">_xlfn.IFS(U276="Prepaid",0,U276="COD",IF(V276*E276&lt;=300,15,(V276*E276)*5/100))</f>
        <v>15</v>
      </c>
    </row>
    <row r="277" spans="3:23">
      <c r="C277">
        <v>2001807415</v>
      </c>
      <c r="D277" s="2">
        <v>8904223818850</v>
      </c>
      <c r="E277">
        <v>2</v>
      </c>
      <c r="H277">
        <f t="shared" si="20"/>
        <v>240</v>
      </c>
      <c r="I277">
        <f t="shared" si="21"/>
        <v>0.48</v>
      </c>
      <c r="J277" s="3">
        <f t="shared" si="22"/>
        <v>0</v>
      </c>
      <c r="U277" t="s">
        <v>13</v>
      </c>
      <c r="V277">
        <v>1125</v>
      </c>
      <c r="W277" cm="1">
        <f t="array" ref="W277">_xlfn.IFS(U277="Prepaid",0,U277="COD",IF(V277*E277&lt;=300,15,(V277*E277)*5/100))</f>
        <v>0</v>
      </c>
    </row>
    <row r="278" spans="3:23">
      <c r="C278">
        <v>2001807415</v>
      </c>
      <c r="D278" s="2">
        <v>8904223818713</v>
      </c>
      <c r="E278">
        <v>1</v>
      </c>
      <c r="H278">
        <f t="shared" si="20"/>
        <v>120</v>
      </c>
      <c r="I278">
        <f t="shared" si="21"/>
        <v>0.12</v>
      </c>
      <c r="J278" s="3">
        <f t="shared" si="22"/>
        <v>0</v>
      </c>
      <c r="U278" t="s">
        <v>13</v>
      </c>
      <c r="V278">
        <v>195</v>
      </c>
      <c r="W278" cm="1">
        <f t="array" ref="W278">_xlfn.IFS(U278="Prepaid",0,U278="COD",IF(V278*E278&lt;=300,15,(V278*E278)*5/100))</f>
        <v>0</v>
      </c>
    </row>
    <row r="279" spans="3:23">
      <c r="C279">
        <v>2001807415</v>
      </c>
      <c r="D279" s="2">
        <v>8904223819024</v>
      </c>
      <c r="E279">
        <v>4</v>
      </c>
      <c r="H279">
        <f t="shared" si="20"/>
        <v>112</v>
      </c>
      <c r="I279">
        <f t="shared" si="21"/>
        <v>0.44800000000000001</v>
      </c>
      <c r="J279" s="3">
        <f t="shared" si="22"/>
        <v>0</v>
      </c>
      <c r="U279" t="s">
        <v>13</v>
      </c>
      <c r="V279">
        <v>3636</v>
      </c>
      <c r="W279" cm="1">
        <f t="array" ref="W279">_xlfn.IFS(U279="Prepaid",0,U279="COD",IF(V279*E279&lt;=300,15,(V279*E279)*5/100))</f>
        <v>0</v>
      </c>
    </row>
    <row r="280" spans="3:23">
      <c r="C280">
        <v>2001807362</v>
      </c>
      <c r="D280" s="2">
        <v>8904223819031</v>
      </c>
      <c r="E280">
        <v>6</v>
      </c>
      <c r="H280">
        <f t="shared" si="20"/>
        <v>112</v>
      </c>
      <c r="I280">
        <f t="shared" si="21"/>
        <v>0.67200000000000004</v>
      </c>
      <c r="J280" s="3">
        <f t="shared" si="22"/>
        <v>0</v>
      </c>
      <c r="U280" t="s">
        <v>13</v>
      </c>
      <c r="V280">
        <v>3091</v>
      </c>
      <c r="W280" cm="1">
        <f t="array" ref="W280">_xlfn.IFS(U280="Prepaid",0,U280="COD",IF(V280*E280&lt;=300,15,(V280*E280)*5/100))</f>
        <v>0</v>
      </c>
    </row>
    <row r="281" spans="3:23">
      <c r="C281">
        <v>2001807362</v>
      </c>
      <c r="D281" s="2">
        <v>8904223819024</v>
      </c>
      <c r="E281">
        <v>6</v>
      </c>
      <c r="H281">
        <f t="shared" si="20"/>
        <v>112</v>
      </c>
      <c r="I281">
        <f t="shared" si="21"/>
        <v>0.67200000000000004</v>
      </c>
      <c r="J281" s="3">
        <f t="shared" si="22"/>
        <v>0</v>
      </c>
      <c r="U281" t="s">
        <v>13</v>
      </c>
      <c r="V281">
        <v>5454</v>
      </c>
      <c r="W281" cm="1">
        <f t="array" ref="W281">_xlfn.IFS(U281="Prepaid",0,U281="COD",IF(V281*E281&lt;=300,15,(V281*E281)*5/100))</f>
        <v>0</v>
      </c>
    </row>
    <row r="282" spans="3:23">
      <c r="C282">
        <v>2001807362</v>
      </c>
      <c r="D282" s="2">
        <v>8904223819291</v>
      </c>
      <c r="E282">
        <v>2</v>
      </c>
      <c r="H282">
        <f t="shared" si="20"/>
        <v>112</v>
      </c>
      <c r="I282">
        <f t="shared" si="21"/>
        <v>0.224</v>
      </c>
      <c r="J282" s="3">
        <f t="shared" si="22"/>
        <v>0</v>
      </c>
      <c r="U282" t="s">
        <v>13</v>
      </c>
      <c r="V282">
        <v>1954</v>
      </c>
      <c r="W282" cm="1">
        <f t="array" ref="W282">_xlfn.IFS(U282="Prepaid",0,U282="COD",IF(V282*E282&lt;=300,15,(V282*E282)*5/100))</f>
        <v>0</v>
      </c>
    </row>
    <row r="283" spans="3:23">
      <c r="C283">
        <v>2001807362</v>
      </c>
      <c r="D283" s="2">
        <v>8904223819031</v>
      </c>
      <c r="E283">
        <v>2</v>
      </c>
      <c r="H283">
        <f t="shared" si="20"/>
        <v>112</v>
      </c>
      <c r="I283">
        <f t="shared" si="21"/>
        <v>0.224</v>
      </c>
      <c r="J283" s="3">
        <f t="shared" si="22"/>
        <v>0</v>
      </c>
      <c r="U283" t="s">
        <v>13</v>
      </c>
      <c r="V283">
        <v>1031</v>
      </c>
      <c r="W283" cm="1">
        <f t="array" ref="W283">_xlfn.IFS(U283="Prepaid",0,U283="COD",IF(V283*E283&lt;=300,15,(V283*E283)*5/100))</f>
        <v>0</v>
      </c>
    </row>
    <row r="284" spans="3:23">
      <c r="C284">
        <v>2001807362</v>
      </c>
      <c r="D284" s="2">
        <v>8904223819024</v>
      </c>
      <c r="E284">
        <v>2</v>
      </c>
      <c r="H284">
        <f t="shared" si="20"/>
        <v>112</v>
      </c>
      <c r="I284">
        <f t="shared" si="21"/>
        <v>0.224</v>
      </c>
      <c r="J284" s="3">
        <f t="shared" si="22"/>
        <v>0</v>
      </c>
      <c r="U284" t="s">
        <v>13</v>
      </c>
      <c r="V284">
        <v>1818</v>
      </c>
      <c r="W284" cm="1">
        <f t="array" ref="W284">_xlfn.IFS(U284="Prepaid",0,U284="COD",IF(V284*E284&lt;=300,15,(V284*E284)*5/100))</f>
        <v>0</v>
      </c>
    </row>
    <row r="285" spans="3:23">
      <c r="C285">
        <v>2001807329</v>
      </c>
      <c r="D285" s="2">
        <v>8904223818706</v>
      </c>
      <c r="E285">
        <v>1</v>
      </c>
      <c r="H285">
        <f t="shared" si="20"/>
        <v>127</v>
      </c>
      <c r="I285">
        <f t="shared" si="21"/>
        <v>0.127</v>
      </c>
      <c r="J285" s="3">
        <f t="shared" si="22"/>
        <v>0</v>
      </c>
      <c r="U285" t="s">
        <v>13</v>
      </c>
      <c r="V285">
        <v>233</v>
      </c>
      <c r="W285" cm="1">
        <f t="array" ref="W285">_xlfn.IFS(U285="Prepaid",0,U285="COD",IF(V285*E285&lt;=300,15,(V285*E285)*5/100))</f>
        <v>0</v>
      </c>
    </row>
    <row r="286" spans="3:23">
      <c r="C286">
        <v>2001807329</v>
      </c>
      <c r="D286" s="2">
        <v>8904223818942</v>
      </c>
      <c r="E286">
        <v>1</v>
      </c>
      <c r="H286">
        <f t="shared" si="20"/>
        <v>133</v>
      </c>
      <c r="I286">
        <f t="shared" si="21"/>
        <v>0.13300000000000001</v>
      </c>
      <c r="J286" s="3">
        <f t="shared" si="22"/>
        <v>0</v>
      </c>
      <c r="U286" t="s">
        <v>13</v>
      </c>
      <c r="V286">
        <v>286</v>
      </c>
      <c r="W286" cm="1">
        <f t="array" ref="W286">_xlfn.IFS(U286="Prepaid",0,U286="COD",IF(V286*E286&lt;=300,15,(V286*E286)*5/100))</f>
        <v>0</v>
      </c>
    </row>
    <row r="287" spans="3:23">
      <c r="C287">
        <v>2001807329</v>
      </c>
      <c r="D287" s="2">
        <v>8904223818850</v>
      </c>
      <c r="E287">
        <v>1</v>
      </c>
      <c r="H287">
        <f t="shared" si="20"/>
        <v>240</v>
      </c>
      <c r="I287">
        <f t="shared" si="21"/>
        <v>0.24</v>
      </c>
      <c r="J287" s="3">
        <f t="shared" si="22"/>
        <v>0</v>
      </c>
      <c r="U287" t="s">
        <v>13</v>
      </c>
      <c r="V287">
        <v>563</v>
      </c>
      <c r="W287" cm="1">
        <f t="array" ref="W287">_xlfn.IFS(U287="Prepaid",0,U287="COD",IF(V287*E287&lt;=300,15,(V287*E287)*5/100))</f>
        <v>0</v>
      </c>
    </row>
    <row r="288" spans="3:23">
      <c r="C288">
        <v>2001807328</v>
      </c>
      <c r="D288" s="2">
        <v>8904223818997</v>
      </c>
      <c r="E288">
        <v>1</v>
      </c>
      <c r="H288">
        <f t="shared" si="20"/>
        <v>490</v>
      </c>
      <c r="I288">
        <f t="shared" si="21"/>
        <v>0.49</v>
      </c>
      <c r="J288" s="3">
        <f t="shared" si="22"/>
        <v>0</v>
      </c>
      <c r="U288" t="s">
        <v>10</v>
      </c>
      <c r="V288">
        <v>233</v>
      </c>
      <c r="W288" cm="1">
        <f t="array" ref="W288">_xlfn.IFS(U288="Prepaid",0,U288="COD",IF(V288*E288&lt;=300,15,(V288*E288)*5/100))</f>
        <v>15</v>
      </c>
    </row>
    <row r="289" spans="3:23">
      <c r="C289">
        <v>2001807290</v>
      </c>
      <c r="D289" s="2">
        <v>8904223818706</v>
      </c>
      <c r="E289">
        <v>1</v>
      </c>
      <c r="H289">
        <f t="shared" si="20"/>
        <v>127</v>
      </c>
      <c r="I289">
        <f t="shared" si="21"/>
        <v>0.127</v>
      </c>
      <c r="J289" s="3">
        <f t="shared" si="22"/>
        <v>0</v>
      </c>
      <c r="U289" t="s">
        <v>13</v>
      </c>
      <c r="V289">
        <v>233</v>
      </c>
      <c r="W289" cm="1">
        <f t="array" ref="W289">_xlfn.IFS(U289="Prepaid",0,U289="COD",IF(V289*E289&lt;=300,15,(V289*E289)*5/100))</f>
        <v>0</v>
      </c>
    </row>
    <row r="290" spans="3:23">
      <c r="C290">
        <v>2001807290</v>
      </c>
      <c r="D290" s="2">
        <v>8904223818942</v>
      </c>
      <c r="E290">
        <v>1</v>
      </c>
      <c r="H290">
        <f t="shared" si="20"/>
        <v>133</v>
      </c>
      <c r="I290">
        <f t="shared" si="21"/>
        <v>0.13300000000000001</v>
      </c>
      <c r="J290" s="3">
        <f t="shared" si="22"/>
        <v>0</v>
      </c>
      <c r="U290" t="s">
        <v>13</v>
      </c>
      <c r="V290">
        <v>286</v>
      </c>
      <c r="W290" cm="1">
        <f t="array" ref="W290">_xlfn.IFS(U290="Prepaid",0,U290="COD",IF(V290*E290&lt;=300,15,(V290*E290)*5/100))</f>
        <v>0</v>
      </c>
    </row>
    <row r="291" spans="3:23">
      <c r="C291">
        <v>2001807290</v>
      </c>
      <c r="D291" s="2">
        <v>8904223818850</v>
      </c>
      <c r="E291">
        <v>1</v>
      </c>
      <c r="H291">
        <f t="shared" si="20"/>
        <v>240</v>
      </c>
      <c r="I291">
        <f t="shared" si="21"/>
        <v>0.24</v>
      </c>
      <c r="J291" s="3">
        <f t="shared" si="22"/>
        <v>0</v>
      </c>
      <c r="U291" t="s">
        <v>13</v>
      </c>
      <c r="V291">
        <v>563</v>
      </c>
      <c r="W291" cm="1">
        <f t="array" ref="W291">_xlfn.IFS(U291="Prepaid",0,U291="COD",IF(V291*E291&lt;=300,15,(V291*E291)*5/100))</f>
        <v>0</v>
      </c>
    </row>
    <row r="292" spans="3:23">
      <c r="C292">
        <v>2001807241</v>
      </c>
      <c r="D292" s="2">
        <v>8904223818706</v>
      </c>
      <c r="E292">
        <v>1</v>
      </c>
      <c r="H292">
        <f t="shared" si="20"/>
        <v>127</v>
      </c>
      <c r="I292">
        <f t="shared" si="21"/>
        <v>0.127</v>
      </c>
      <c r="J292" s="3">
        <f t="shared" si="22"/>
        <v>0</v>
      </c>
      <c r="U292" t="s">
        <v>13</v>
      </c>
      <c r="V292">
        <v>233</v>
      </c>
      <c r="W292" cm="1">
        <f t="array" ref="W292">_xlfn.IFS(U292="Prepaid",0,U292="COD",IF(V292*E292&lt;=300,15,(V292*E292)*5/100))</f>
        <v>0</v>
      </c>
    </row>
    <row r="293" spans="3:23">
      <c r="C293">
        <v>2001807241</v>
      </c>
      <c r="D293" s="2">
        <v>8904223818850</v>
      </c>
      <c r="E293">
        <v>1</v>
      </c>
      <c r="H293">
        <f t="shared" si="20"/>
        <v>240</v>
      </c>
      <c r="I293">
        <f t="shared" si="21"/>
        <v>0.24</v>
      </c>
      <c r="J293" s="3">
        <f t="shared" si="22"/>
        <v>0</v>
      </c>
      <c r="U293" t="s">
        <v>13</v>
      </c>
      <c r="V293">
        <v>563</v>
      </c>
      <c r="W293" cm="1">
        <f t="array" ref="W293">_xlfn.IFS(U293="Prepaid",0,U293="COD",IF(V293*E293&lt;=300,15,(V293*E293)*5/100))</f>
        <v>0</v>
      </c>
    </row>
    <row r="294" spans="3:23">
      <c r="C294">
        <v>2001807241</v>
      </c>
      <c r="D294" s="2">
        <v>8904223819468</v>
      </c>
      <c r="E294">
        <v>1</v>
      </c>
      <c r="H294">
        <f t="shared" si="20"/>
        <v>240</v>
      </c>
      <c r="I294">
        <f t="shared" si="21"/>
        <v>0.24</v>
      </c>
      <c r="J294" s="3">
        <f t="shared" si="22"/>
        <v>0</v>
      </c>
      <c r="U294" t="s">
        <v>13</v>
      </c>
      <c r="V294">
        <v>603</v>
      </c>
      <c r="W294" cm="1">
        <f t="array" ref="W294">_xlfn.IFS(U294="Prepaid",0,U294="COD",IF(V294*E294&lt;=300,15,(V294*E294)*5/100))</f>
        <v>0</v>
      </c>
    </row>
    <row r="295" spans="3:23">
      <c r="C295">
        <v>2001807186</v>
      </c>
      <c r="D295" s="2">
        <v>8904223818706</v>
      </c>
      <c r="E295">
        <v>1</v>
      </c>
      <c r="H295">
        <f t="shared" si="20"/>
        <v>127</v>
      </c>
      <c r="I295">
        <f t="shared" si="21"/>
        <v>0.127</v>
      </c>
      <c r="J295" s="3">
        <f t="shared" si="22"/>
        <v>0</v>
      </c>
      <c r="U295" t="s">
        <v>13</v>
      </c>
      <c r="V295">
        <v>233</v>
      </c>
      <c r="W295" cm="1">
        <f t="array" ref="W295">_xlfn.IFS(U295="Prepaid",0,U295="COD",IF(V295*E295&lt;=300,15,(V295*E295)*5/100))</f>
        <v>0</v>
      </c>
    </row>
    <row r="296" spans="3:23">
      <c r="C296">
        <v>2001807186</v>
      </c>
      <c r="D296" s="2">
        <v>8904223818942</v>
      </c>
      <c r="E296">
        <v>1</v>
      </c>
      <c r="H296">
        <f t="shared" si="20"/>
        <v>133</v>
      </c>
      <c r="I296">
        <f t="shared" si="21"/>
        <v>0.13300000000000001</v>
      </c>
      <c r="J296" s="3">
        <f t="shared" si="22"/>
        <v>0</v>
      </c>
      <c r="U296" t="s">
        <v>13</v>
      </c>
      <c r="V296">
        <v>286</v>
      </c>
      <c r="W296" cm="1">
        <f t="array" ref="W296">_xlfn.IFS(U296="Prepaid",0,U296="COD",IF(V296*E296&lt;=300,15,(V296*E296)*5/100))</f>
        <v>0</v>
      </c>
    </row>
    <row r="297" spans="3:23">
      <c r="C297">
        <v>2001807186</v>
      </c>
      <c r="D297" s="2">
        <v>8904223818850</v>
      </c>
      <c r="E297">
        <v>1</v>
      </c>
      <c r="H297">
        <f t="shared" si="20"/>
        <v>240</v>
      </c>
      <c r="I297">
        <f t="shared" si="21"/>
        <v>0.24</v>
      </c>
      <c r="J297" s="3">
        <f t="shared" si="22"/>
        <v>0</v>
      </c>
      <c r="U297" t="s">
        <v>13</v>
      </c>
      <c r="V297">
        <v>563</v>
      </c>
      <c r="W297" cm="1">
        <f t="array" ref="W297">_xlfn.IFS(U297="Prepaid",0,U297="COD",IF(V297*E297&lt;=300,15,(V297*E297)*5/100))</f>
        <v>0</v>
      </c>
    </row>
    <row r="298" spans="3:23">
      <c r="C298">
        <v>2001807084</v>
      </c>
      <c r="D298" s="2">
        <v>8904223818706</v>
      </c>
      <c r="E298">
        <v>1</v>
      </c>
      <c r="H298">
        <f t="shared" si="20"/>
        <v>127</v>
      </c>
      <c r="I298">
        <f t="shared" si="21"/>
        <v>0.127</v>
      </c>
      <c r="J298" s="3">
        <f t="shared" si="22"/>
        <v>0</v>
      </c>
      <c r="U298" t="s">
        <v>10</v>
      </c>
      <c r="V298">
        <v>233</v>
      </c>
      <c r="W298" cm="1">
        <f t="array" ref="W298">_xlfn.IFS(U298="Prepaid",0,U298="COD",IF(V298*E298&lt;=300,15,(V298*E298)*5/100))</f>
        <v>15</v>
      </c>
    </row>
    <row r="299" spans="3:23">
      <c r="C299">
        <v>2001807084</v>
      </c>
      <c r="D299" s="2">
        <v>8904223818942</v>
      </c>
      <c r="E299">
        <v>1</v>
      </c>
      <c r="H299">
        <f t="shared" si="20"/>
        <v>133</v>
      </c>
      <c r="I299">
        <f t="shared" si="21"/>
        <v>0.13300000000000001</v>
      </c>
      <c r="J299" s="3">
        <f t="shared" si="22"/>
        <v>0</v>
      </c>
      <c r="U299" t="s">
        <v>10</v>
      </c>
      <c r="V299">
        <v>286</v>
      </c>
      <c r="W299" cm="1">
        <f t="array" ref="W299">_xlfn.IFS(U299="Prepaid",0,U299="COD",IF(V299*E299&lt;=300,15,(V299*E299)*5/100))</f>
        <v>15</v>
      </c>
    </row>
    <row r="300" spans="3:23">
      <c r="C300">
        <v>2001807084</v>
      </c>
      <c r="D300" s="2">
        <v>8904223818850</v>
      </c>
      <c r="E300">
        <v>1</v>
      </c>
      <c r="H300">
        <f t="shared" si="20"/>
        <v>240</v>
      </c>
      <c r="I300">
        <f t="shared" si="21"/>
        <v>0.24</v>
      </c>
      <c r="J300" s="3">
        <f t="shared" si="22"/>
        <v>0</v>
      </c>
      <c r="U300" t="s">
        <v>10</v>
      </c>
      <c r="V300">
        <v>563</v>
      </c>
      <c r="W300" cm="1">
        <f t="array" ref="W300">_xlfn.IFS(U300="Prepaid",0,U300="COD",IF(V300*E300&lt;=300,15,(V300*E300)*5/100))</f>
        <v>28.15</v>
      </c>
    </row>
    <row r="301" spans="3:23">
      <c r="C301">
        <v>2001807058</v>
      </c>
      <c r="D301" s="2">
        <v>8904223819239</v>
      </c>
      <c r="E301">
        <v>1</v>
      </c>
      <c r="H301">
        <f t="shared" si="20"/>
        <v>290</v>
      </c>
      <c r="I301">
        <f t="shared" si="21"/>
        <v>0.28999999999999998</v>
      </c>
      <c r="J301" s="3">
        <f t="shared" si="22"/>
        <v>0</v>
      </c>
      <c r="U301" t="s">
        <v>13</v>
      </c>
      <c r="V301">
        <v>233</v>
      </c>
      <c r="W301" cm="1">
        <f t="array" ref="W301">_xlfn.IFS(U301="Prepaid",0,U301="COD",IF(V301*E301&lt;=300,15,(V301*E301)*5/100))</f>
        <v>0</v>
      </c>
    </row>
    <row r="302" spans="3:23">
      <c r="C302">
        <v>2001807058</v>
      </c>
      <c r="D302" s="2">
        <v>8904223819246</v>
      </c>
      <c r="E302">
        <v>1</v>
      </c>
      <c r="H302">
        <f t="shared" si="20"/>
        <v>290</v>
      </c>
      <c r="I302">
        <f t="shared" si="21"/>
        <v>0.28999999999999998</v>
      </c>
      <c r="J302" s="3">
        <f t="shared" si="22"/>
        <v>0</v>
      </c>
      <c r="U302" t="s">
        <v>13</v>
      </c>
      <c r="V302">
        <v>222</v>
      </c>
      <c r="W302" cm="1">
        <f t="array" ref="W302">_xlfn.IFS(U302="Prepaid",0,U302="COD",IF(V302*E302&lt;=300,15,(V302*E302)*5/100))</f>
        <v>0</v>
      </c>
    </row>
    <row r="303" spans="3:23">
      <c r="C303">
        <v>2001807058</v>
      </c>
      <c r="D303" s="2">
        <v>8904223819253</v>
      </c>
      <c r="E303">
        <v>1</v>
      </c>
      <c r="H303">
        <f t="shared" si="20"/>
        <v>290</v>
      </c>
      <c r="I303">
        <f t="shared" si="21"/>
        <v>0.28999999999999998</v>
      </c>
      <c r="J303" s="3">
        <f t="shared" si="22"/>
        <v>0</v>
      </c>
      <c r="U303" t="s">
        <v>13</v>
      </c>
      <c r="V303">
        <v>668</v>
      </c>
      <c r="W303" cm="1">
        <f t="array" ref="W303">_xlfn.IFS(U303="Prepaid",0,U303="COD",IF(V303*E303&lt;=300,15,(V303*E303)*5/100))</f>
        <v>0</v>
      </c>
    </row>
    <row r="304" spans="3:23">
      <c r="C304">
        <v>2001807058</v>
      </c>
      <c r="D304" s="2">
        <v>8904223818713</v>
      </c>
      <c r="E304">
        <v>1</v>
      </c>
      <c r="H304">
        <f t="shared" si="20"/>
        <v>120</v>
      </c>
      <c r="I304">
        <f t="shared" si="21"/>
        <v>0.12</v>
      </c>
      <c r="J304" s="3">
        <f t="shared" si="22"/>
        <v>0</v>
      </c>
      <c r="U304" t="s">
        <v>13</v>
      </c>
      <c r="V304">
        <v>195</v>
      </c>
      <c r="W304" cm="1">
        <f t="array" ref="W304">_xlfn.IFS(U304="Prepaid",0,U304="COD",IF(V304*E304&lt;=300,15,(V304*E304)*5/100))</f>
        <v>0</v>
      </c>
    </row>
    <row r="305" spans="3:23">
      <c r="C305">
        <v>2001807058</v>
      </c>
      <c r="D305" s="2">
        <v>8904223817273</v>
      </c>
      <c r="E305">
        <v>1</v>
      </c>
      <c r="H305">
        <f t="shared" si="20"/>
        <v>65</v>
      </c>
      <c r="I305">
        <f t="shared" si="21"/>
        <v>6.5000000000000002E-2</v>
      </c>
      <c r="J305" s="3">
        <f t="shared" si="22"/>
        <v>0</v>
      </c>
      <c r="U305" t="s">
        <v>13</v>
      </c>
      <c r="V305">
        <v>403</v>
      </c>
      <c r="W305" cm="1">
        <f t="array" ref="W305">_xlfn.IFS(U305="Prepaid",0,U305="COD",IF(V305*E305&lt;=300,15,(V305*E305)*5/100))</f>
        <v>0</v>
      </c>
    </row>
    <row r="306" spans="3:23">
      <c r="C306">
        <v>2001807058</v>
      </c>
      <c r="D306" s="2">
        <v>8904223818751</v>
      </c>
      <c r="E306">
        <v>1</v>
      </c>
      <c r="H306">
        <f t="shared" si="20"/>
        <v>113</v>
      </c>
      <c r="I306">
        <f t="shared" si="21"/>
        <v>0.113</v>
      </c>
      <c r="J306" s="3">
        <f t="shared" si="22"/>
        <v>0</v>
      </c>
      <c r="U306" t="s">
        <v>13</v>
      </c>
      <c r="V306">
        <v>948</v>
      </c>
      <c r="W306" cm="1">
        <f t="array" ref="W306">_xlfn.IFS(U306="Prepaid",0,U306="COD",IF(V306*E306&lt;=300,15,(V306*E306)*5/100))</f>
        <v>0</v>
      </c>
    </row>
    <row r="307" spans="3:23">
      <c r="C307">
        <v>2001807036</v>
      </c>
      <c r="D307" s="2">
        <v>8904223819291</v>
      </c>
      <c r="E307">
        <v>4</v>
      </c>
      <c r="H307">
        <f t="shared" si="20"/>
        <v>112</v>
      </c>
      <c r="I307">
        <f t="shared" si="21"/>
        <v>0.44800000000000001</v>
      </c>
      <c r="J307" s="3">
        <f t="shared" si="22"/>
        <v>0</v>
      </c>
      <c r="U307" t="s">
        <v>10</v>
      </c>
      <c r="V307">
        <v>3907</v>
      </c>
      <c r="W307" cm="1">
        <f t="array" ref="W307">_xlfn.IFS(U307="Prepaid",0,U307="COD",IF(V307*E307&lt;=300,15,(V307*E307)*5/100))</f>
        <v>781.4</v>
      </c>
    </row>
    <row r="308" spans="3:23">
      <c r="C308">
        <v>2001807036</v>
      </c>
      <c r="D308" s="2">
        <v>8904223819031</v>
      </c>
      <c r="E308">
        <v>4</v>
      </c>
      <c r="H308">
        <f t="shared" si="20"/>
        <v>112</v>
      </c>
      <c r="I308">
        <f t="shared" si="21"/>
        <v>0.44800000000000001</v>
      </c>
      <c r="J308" s="3">
        <f t="shared" si="22"/>
        <v>0</v>
      </c>
      <c r="U308" t="s">
        <v>10</v>
      </c>
      <c r="V308">
        <v>2061</v>
      </c>
      <c r="W308" cm="1">
        <f t="array" ref="W308">_xlfn.IFS(U308="Prepaid",0,U308="COD",IF(V308*E308&lt;=300,15,(V308*E308)*5/100))</f>
        <v>412.2</v>
      </c>
    </row>
    <row r="309" spans="3:23">
      <c r="C309">
        <v>2001807036</v>
      </c>
      <c r="D309" s="2">
        <v>8904223819024</v>
      </c>
      <c r="E309">
        <v>4</v>
      </c>
      <c r="H309">
        <f t="shared" si="20"/>
        <v>112</v>
      </c>
      <c r="I309">
        <f t="shared" si="21"/>
        <v>0.44800000000000001</v>
      </c>
      <c r="J309" s="3">
        <f t="shared" si="22"/>
        <v>0</v>
      </c>
      <c r="U309" t="s">
        <v>10</v>
      </c>
      <c r="V309">
        <v>3636</v>
      </c>
      <c r="W309" cm="1">
        <f t="array" ref="W309">_xlfn.IFS(U309="Prepaid",0,U309="COD",IF(V309*E309&lt;=300,15,(V309*E309)*5/100))</f>
        <v>727.2</v>
      </c>
    </row>
    <row r="310" spans="3:23">
      <c r="C310">
        <v>2001807036</v>
      </c>
      <c r="D310" s="2">
        <v>8904223819017</v>
      </c>
      <c r="E310">
        <v>1</v>
      </c>
      <c r="H310">
        <f t="shared" si="20"/>
        <v>115</v>
      </c>
      <c r="I310">
        <f t="shared" si="21"/>
        <v>0.115</v>
      </c>
      <c r="J310" s="3">
        <f t="shared" si="22"/>
        <v>0</v>
      </c>
      <c r="U310" t="s">
        <v>10</v>
      </c>
      <c r="V310">
        <v>602</v>
      </c>
      <c r="W310" cm="1">
        <f t="array" ref="W310">_xlfn.IFS(U310="Prepaid",0,U310="COD",IF(V310*E310&lt;=300,15,(V310*E310)*5/100))</f>
        <v>30.1</v>
      </c>
    </row>
    <row r="311" spans="3:23">
      <c r="C311">
        <v>2001807012</v>
      </c>
      <c r="D311" s="2">
        <v>8904223819468</v>
      </c>
      <c r="E311">
        <v>1</v>
      </c>
      <c r="H311">
        <f t="shared" si="20"/>
        <v>240</v>
      </c>
      <c r="I311">
        <f t="shared" si="21"/>
        <v>0.24</v>
      </c>
      <c r="J311" s="3">
        <f t="shared" si="22"/>
        <v>0</v>
      </c>
      <c r="U311" t="s">
        <v>13</v>
      </c>
      <c r="V311">
        <v>603</v>
      </c>
      <c r="W311" cm="1">
        <f t="array" ref="W311">_xlfn.IFS(U311="Prepaid",0,U311="COD",IF(V311*E311&lt;=300,15,(V311*E311)*5/100))</f>
        <v>0</v>
      </c>
    </row>
    <row r="312" spans="3:23">
      <c r="C312">
        <v>2001807004</v>
      </c>
      <c r="D312" s="2">
        <v>8904223818706</v>
      </c>
      <c r="E312">
        <v>1</v>
      </c>
      <c r="H312">
        <f t="shared" si="20"/>
        <v>127</v>
      </c>
      <c r="I312">
        <f t="shared" si="21"/>
        <v>0.127</v>
      </c>
      <c r="J312" s="3">
        <f t="shared" si="22"/>
        <v>0</v>
      </c>
      <c r="U312" t="s">
        <v>13</v>
      </c>
      <c r="V312">
        <v>233</v>
      </c>
      <c r="W312" cm="1">
        <f t="array" ref="W312">_xlfn.IFS(U312="Prepaid",0,U312="COD",IF(V312*E312&lt;=300,15,(V312*E312)*5/100))</f>
        <v>0</v>
      </c>
    </row>
    <row r="313" spans="3:23">
      <c r="C313">
        <v>2001807004</v>
      </c>
      <c r="D313" s="2">
        <v>8904223818942</v>
      </c>
      <c r="E313">
        <v>1</v>
      </c>
      <c r="H313">
        <f t="shared" si="20"/>
        <v>133</v>
      </c>
      <c r="I313">
        <f t="shared" si="21"/>
        <v>0.13300000000000001</v>
      </c>
      <c r="J313" s="3">
        <f t="shared" si="22"/>
        <v>0</v>
      </c>
      <c r="U313" t="s">
        <v>13</v>
      </c>
      <c r="V313">
        <v>286</v>
      </c>
      <c r="W313" cm="1">
        <f t="array" ref="W313">_xlfn.IFS(U313="Prepaid",0,U313="COD",IF(V313*E313&lt;=300,15,(V313*E313)*5/100))</f>
        <v>0</v>
      </c>
    </row>
    <row r="314" spans="3:23">
      <c r="C314">
        <v>2001807004</v>
      </c>
      <c r="D314" s="2">
        <v>8904223818850</v>
      </c>
      <c r="E314">
        <v>1</v>
      </c>
      <c r="H314">
        <f t="shared" si="20"/>
        <v>240</v>
      </c>
      <c r="I314">
        <f t="shared" si="21"/>
        <v>0.24</v>
      </c>
      <c r="J314" s="3">
        <f t="shared" si="22"/>
        <v>0</v>
      </c>
      <c r="U314" t="s">
        <v>13</v>
      </c>
      <c r="V314">
        <v>563</v>
      </c>
      <c r="W314" cm="1">
        <f t="array" ref="W314">_xlfn.IFS(U314="Prepaid",0,U314="COD",IF(V314*E314&lt;=300,15,(V314*E314)*5/100))</f>
        <v>0</v>
      </c>
    </row>
    <row r="315" spans="3:23">
      <c r="C315">
        <v>2001806968</v>
      </c>
      <c r="D315" s="2">
        <v>8904223818706</v>
      </c>
      <c r="E315">
        <v>1</v>
      </c>
      <c r="H315">
        <f t="shared" si="20"/>
        <v>127</v>
      </c>
      <c r="I315">
        <f t="shared" si="21"/>
        <v>0.127</v>
      </c>
      <c r="J315" s="3">
        <f t="shared" si="22"/>
        <v>0</v>
      </c>
      <c r="U315" t="s">
        <v>13</v>
      </c>
      <c r="V315">
        <v>233</v>
      </c>
      <c r="W315" cm="1">
        <f t="array" ref="W315">_xlfn.IFS(U315="Prepaid",0,U315="COD",IF(V315*E315&lt;=300,15,(V315*E315)*5/100))</f>
        <v>0</v>
      </c>
    </row>
    <row r="316" spans="3:23">
      <c r="C316">
        <v>2001806968</v>
      </c>
      <c r="D316" s="2">
        <v>8904223818942</v>
      </c>
      <c r="E316">
        <v>1</v>
      </c>
      <c r="H316">
        <f t="shared" si="20"/>
        <v>133</v>
      </c>
      <c r="I316">
        <f t="shared" si="21"/>
        <v>0.13300000000000001</v>
      </c>
      <c r="J316" s="3">
        <f t="shared" si="22"/>
        <v>0</v>
      </c>
      <c r="U316" t="s">
        <v>13</v>
      </c>
      <c r="V316">
        <v>286</v>
      </c>
      <c r="W316" cm="1">
        <f t="array" ref="W316">_xlfn.IFS(U316="Prepaid",0,U316="COD",IF(V316*E316&lt;=300,15,(V316*E316)*5/100))</f>
        <v>0</v>
      </c>
    </row>
    <row r="317" spans="3:23">
      <c r="C317">
        <v>2001806968</v>
      </c>
      <c r="D317" s="2">
        <v>8904223818850</v>
      </c>
      <c r="E317">
        <v>1</v>
      </c>
      <c r="H317">
        <f t="shared" si="20"/>
        <v>240</v>
      </c>
      <c r="I317">
        <f t="shared" si="21"/>
        <v>0.24</v>
      </c>
      <c r="J317" s="3">
        <f t="shared" si="22"/>
        <v>0</v>
      </c>
      <c r="U317" t="s">
        <v>13</v>
      </c>
      <c r="V317">
        <v>563</v>
      </c>
      <c r="W317" cm="1">
        <f t="array" ref="W317">_xlfn.IFS(U317="Prepaid",0,U317="COD",IF(V317*E317&lt;=300,15,(V317*E317)*5/100))</f>
        <v>0</v>
      </c>
    </row>
    <row r="318" spans="3:23">
      <c r="C318">
        <v>2001806885</v>
      </c>
      <c r="D318" s="2">
        <v>8904223819499</v>
      </c>
      <c r="E318">
        <v>2</v>
      </c>
      <c r="H318">
        <f t="shared" si="20"/>
        <v>210</v>
      </c>
      <c r="I318">
        <f t="shared" si="21"/>
        <v>0.42</v>
      </c>
      <c r="J318" s="3">
        <f t="shared" si="22"/>
        <v>0</v>
      </c>
      <c r="U318" t="s">
        <v>10</v>
      </c>
      <c r="V318">
        <v>1920</v>
      </c>
      <c r="W318" cm="1">
        <f t="array" ref="W318">_xlfn.IFS(U318="Prepaid",0,U318="COD",IF(V318*E318&lt;=300,15,(V318*E318)*5/100))</f>
        <v>192</v>
      </c>
    </row>
    <row r="319" spans="3:23">
      <c r="C319">
        <v>2001806885</v>
      </c>
      <c r="D319" s="2">
        <v>8904223819499</v>
      </c>
      <c r="E319">
        <v>2</v>
      </c>
      <c r="H319">
        <f t="shared" si="20"/>
        <v>210</v>
      </c>
      <c r="I319">
        <f t="shared" si="21"/>
        <v>0.42</v>
      </c>
      <c r="J319" s="3">
        <f t="shared" si="22"/>
        <v>0</v>
      </c>
      <c r="U319" t="s">
        <v>10</v>
      </c>
      <c r="V319">
        <v>1920</v>
      </c>
      <c r="W319" cm="1">
        <f t="array" ref="W319">_xlfn.IFS(U319="Prepaid",0,U319="COD",IF(V319*E319&lt;=300,15,(V319*E319)*5/100))</f>
        <v>192</v>
      </c>
    </row>
    <row r="320" spans="3:23">
      <c r="C320">
        <v>2001806828</v>
      </c>
      <c r="D320" s="2">
        <v>8904223818706</v>
      </c>
      <c r="E320">
        <v>1</v>
      </c>
      <c r="H320">
        <f t="shared" si="20"/>
        <v>127</v>
      </c>
      <c r="I320">
        <f t="shared" si="21"/>
        <v>0.127</v>
      </c>
      <c r="J320" s="3">
        <f t="shared" si="22"/>
        <v>0</v>
      </c>
      <c r="U320" t="s">
        <v>10</v>
      </c>
      <c r="V320">
        <v>233</v>
      </c>
      <c r="W320" cm="1">
        <f t="array" ref="W320">_xlfn.IFS(U320="Prepaid",0,U320="COD",IF(V320*E320&lt;=300,15,(V320*E320)*5/100))</f>
        <v>15</v>
      </c>
    </row>
    <row r="321" spans="3:23">
      <c r="C321">
        <v>2001806828</v>
      </c>
      <c r="D321" s="2">
        <v>8904223818942</v>
      </c>
      <c r="E321">
        <v>1</v>
      </c>
      <c r="H321">
        <f t="shared" si="20"/>
        <v>133</v>
      </c>
      <c r="I321">
        <f t="shared" si="21"/>
        <v>0.13300000000000001</v>
      </c>
      <c r="J321" s="3">
        <f t="shared" si="22"/>
        <v>0</v>
      </c>
      <c r="U321" t="s">
        <v>10</v>
      </c>
      <c r="V321">
        <v>286</v>
      </c>
      <c r="W321" cm="1">
        <f t="array" ref="W321">_xlfn.IFS(U321="Prepaid",0,U321="COD",IF(V321*E321&lt;=300,15,(V321*E321)*5/100))</f>
        <v>15</v>
      </c>
    </row>
    <row r="322" spans="3:23">
      <c r="C322">
        <v>2001806828</v>
      </c>
      <c r="D322" s="2">
        <v>8904223818850</v>
      </c>
      <c r="E322">
        <v>1</v>
      </c>
      <c r="H322">
        <f t="shared" si="20"/>
        <v>240</v>
      </c>
      <c r="I322">
        <f t="shared" si="21"/>
        <v>0.24</v>
      </c>
      <c r="J322" s="3">
        <f t="shared" si="22"/>
        <v>0</v>
      </c>
      <c r="U322" t="s">
        <v>10</v>
      </c>
      <c r="V322">
        <v>563</v>
      </c>
      <c r="W322" cm="1">
        <f t="array" ref="W322">_xlfn.IFS(U322="Prepaid",0,U322="COD",IF(V322*E322&lt;=300,15,(V322*E322)*5/100))</f>
        <v>28.15</v>
      </c>
    </row>
    <row r="323" spans="3:23">
      <c r="C323">
        <v>2001806823</v>
      </c>
      <c r="D323" s="2">
        <v>8904223818706</v>
      </c>
      <c r="E323">
        <v>1</v>
      </c>
      <c r="H323">
        <f t="shared" ref="H323:H386" si="23">_xlfn.XLOOKUP(D323,$F$1:$F$67,$G$1:$G$67,0,0,)</f>
        <v>127</v>
      </c>
      <c r="I323">
        <f t="shared" ref="I323:I386" si="24">E323*(H323/1000)</f>
        <v>0.127</v>
      </c>
      <c r="J323" s="3">
        <f t="shared" ref="J323:J386" si="25">SUMIF($C$2:$C$401,A323,$I$2:$I$401)</f>
        <v>0</v>
      </c>
      <c r="U323" t="s">
        <v>10</v>
      </c>
      <c r="V323">
        <v>233</v>
      </c>
      <c r="W323" cm="1">
        <f t="array" ref="W323">_xlfn.IFS(U323="Prepaid",0,U323="COD",IF(V323*E323&lt;=300,15,(V323*E323)*5/100))</f>
        <v>15</v>
      </c>
    </row>
    <row r="324" spans="3:23">
      <c r="C324">
        <v>2001806801</v>
      </c>
      <c r="D324" s="2">
        <v>8904223818850</v>
      </c>
      <c r="E324">
        <v>1</v>
      </c>
      <c r="H324">
        <f t="shared" si="23"/>
        <v>240</v>
      </c>
      <c r="I324">
        <f t="shared" si="24"/>
        <v>0.24</v>
      </c>
      <c r="J324" s="3">
        <f t="shared" si="25"/>
        <v>0</v>
      </c>
      <c r="U324" t="s">
        <v>13</v>
      </c>
      <c r="V324">
        <v>563</v>
      </c>
      <c r="W324" cm="1">
        <f t="array" ref="W324">_xlfn.IFS(U324="Prepaid",0,U324="COD",IF(V324*E324&lt;=300,15,(V324*E324)*5/100))</f>
        <v>0</v>
      </c>
    </row>
    <row r="325" spans="3:23">
      <c r="C325">
        <v>2001806801</v>
      </c>
      <c r="D325" s="2">
        <v>8904223818683</v>
      </c>
      <c r="E325">
        <v>1</v>
      </c>
      <c r="H325">
        <f t="shared" si="23"/>
        <v>121</v>
      </c>
      <c r="I325">
        <f t="shared" si="24"/>
        <v>0.121</v>
      </c>
      <c r="J325" s="3">
        <f t="shared" si="25"/>
        <v>0</v>
      </c>
      <c r="U325" t="s">
        <v>13</v>
      </c>
      <c r="V325">
        <v>999</v>
      </c>
      <c r="W325" cm="1">
        <f t="array" ref="W325">_xlfn.IFS(U325="Prepaid",0,U325="COD",IF(V325*E325&lt;=300,15,(V325*E325)*5/100))</f>
        <v>0</v>
      </c>
    </row>
    <row r="326" spans="3:23">
      <c r="C326">
        <v>2001806776</v>
      </c>
      <c r="D326" s="2">
        <v>8904223818706</v>
      </c>
      <c r="E326">
        <v>1</v>
      </c>
      <c r="H326">
        <f t="shared" si="23"/>
        <v>127</v>
      </c>
      <c r="I326">
        <f t="shared" si="24"/>
        <v>0.127</v>
      </c>
      <c r="J326" s="3">
        <f t="shared" si="25"/>
        <v>0</v>
      </c>
      <c r="U326" t="s">
        <v>13</v>
      </c>
      <c r="V326">
        <v>233</v>
      </c>
      <c r="W326" cm="1">
        <f t="array" ref="W326">_xlfn.IFS(U326="Prepaid",0,U326="COD",IF(V326*E326&lt;=300,15,(V326*E326)*5/100))</f>
        <v>0</v>
      </c>
    </row>
    <row r="327" spans="3:23">
      <c r="C327">
        <v>2001806776</v>
      </c>
      <c r="D327" s="2">
        <v>8904223818638</v>
      </c>
      <c r="E327">
        <v>2</v>
      </c>
      <c r="H327">
        <f t="shared" si="23"/>
        <v>137</v>
      </c>
      <c r="I327">
        <f t="shared" si="24"/>
        <v>0.27400000000000002</v>
      </c>
      <c r="J327" s="3">
        <f t="shared" si="25"/>
        <v>0</v>
      </c>
      <c r="U327" t="s">
        <v>13</v>
      </c>
      <c r="V327">
        <v>570</v>
      </c>
      <c r="W327" cm="1">
        <f t="array" ref="W327">_xlfn.IFS(U327="Prepaid",0,U327="COD",IF(V327*E327&lt;=300,15,(V327*E327)*5/100))</f>
        <v>0</v>
      </c>
    </row>
    <row r="328" spans="3:23">
      <c r="C328">
        <v>2001806776</v>
      </c>
      <c r="D328" s="2">
        <v>8904223819505</v>
      </c>
      <c r="E328">
        <v>1</v>
      </c>
      <c r="H328">
        <f t="shared" si="23"/>
        <v>210</v>
      </c>
      <c r="I328">
        <f t="shared" si="24"/>
        <v>0.21</v>
      </c>
      <c r="J328" s="3">
        <f t="shared" si="25"/>
        <v>0</v>
      </c>
      <c r="U328" t="s">
        <v>13</v>
      </c>
      <c r="V328">
        <v>350</v>
      </c>
      <c r="W328" cm="1">
        <f t="array" ref="W328">_xlfn.IFS(U328="Prepaid",0,U328="COD",IF(V328*E328&lt;=300,15,(V328*E328)*5/100))</f>
        <v>0</v>
      </c>
    </row>
    <row r="329" spans="3:23">
      <c r="C329">
        <v>2001806768</v>
      </c>
      <c r="D329" s="2">
        <v>8904223819512</v>
      </c>
      <c r="E329">
        <v>4</v>
      </c>
      <c r="H329">
        <f t="shared" si="23"/>
        <v>210</v>
      </c>
      <c r="I329">
        <f t="shared" si="24"/>
        <v>0.84</v>
      </c>
      <c r="J329" s="3">
        <f t="shared" si="25"/>
        <v>0</v>
      </c>
      <c r="U329" t="s">
        <v>10</v>
      </c>
      <c r="V329">
        <v>2133</v>
      </c>
      <c r="W329" cm="1">
        <f t="array" ref="W329">_xlfn.IFS(U329="Prepaid",0,U329="COD",IF(V329*E329&lt;=300,15,(V329*E329)*5/100))</f>
        <v>426.6</v>
      </c>
    </row>
    <row r="330" spans="3:23">
      <c r="C330">
        <v>2001806735</v>
      </c>
      <c r="D330" s="2">
        <v>8904223818706</v>
      </c>
      <c r="E330">
        <v>1</v>
      </c>
      <c r="H330">
        <f t="shared" si="23"/>
        <v>127</v>
      </c>
      <c r="I330">
        <f t="shared" si="24"/>
        <v>0.127</v>
      </c>
      <c r="J330" s="3">
        <f t="shared" si="25"/>
        <v>0</v>
      </c>
      <c r="U330" t="s">
        <v>13</v>
      </c>
      <c r="V330">
        <v>233</v>
      </c>
      <c r="W330" cm="1">
        <f t="array" ref="W330">_xlfn.IFS(U330="Prepaid",0,U330="COD",IF(V330*E330&lt;=300,15,(V330*E330)*5/100))</f>
        <v>0</v>
      </c>
    </row>
    <row r="331" spans="3:23">
      <c r="C331">
        <v>2001806735</v>
      </c>
      <c r="D331" s="2">
        <v>8904223818942</v>
      </c>
      <c r="E331">
        <v>1</v>
      </c>
      <c r="H331">
        <f t="shared" si="23"/>
        <v>133</v>
      </c>
      <c r="I331">
        <f t="shared" si="24"/>
        <v>0.13300000000000001</v>
      </c>
      <c r="J331" s="3">
        <f t="shared" si="25"/>
        <v>0</v>
      </c>
      <c r="U331" t="s">
        <v>13</v>
      </c>
      <c r="V331">
        <v>286</v>
      </c>
      <c r="W331" cm="1">
        <f t="array" ref="W331">_xlfn.IFS(U331="Prepaid",0,U331="COD",IF(V331*E331&lt;=300,15,(V331*E331)*5/100))</f>
        <v>0</v>
      </c>
    </row>
    <row r="332" spans="3:23">
      <c r="C332">
        <v>2001806735</v>
      </c>
      <c r="D332" s="2">
        <v>8904223818850</v>
      </c>
      <c r="E332">
        <v>1</v>
      </c>
      <c r="H332">
        <f t="shared" si="23"/>
        <v>240</v>
      </c>
      <c r="I332">
        <f t="shared" si="24"/>
        <v>0.24</v>
      </c>
      <c r="J332" s="3">
        <f t="shared" si="25"/>
        <v>0</v>
      </c>
      <c r="U332" t="s">
        <v>13</v>
      </c>
      <c r="V332">
        <v>563</v>
      </c>
      <c r="W332" cm="1">
        <f t="array" ref="W332">_xlfn.IFS(U332="Prepaid",0,U332="COD",IF(V332*E332&lt;=300,15,(V332*E332)*5/100))</f>
        <v>0</v>
      </c>
    </row>
    <row r="333" spans="3:23">
      <c r="C333">
        <v>2001806733</v>
      </c>
      <c r="D333" s="2">
        <v>8904223819031</v>
      </c>
      <c r="E333">
        <v>1</v>
      </c>
      <c r="H333">
        <f t="shared" si="23"/>
        <v>112</v>
      </c>
      <c r="I333">
        <f t="shared" si="24"/>
        <v>0.112</v>
      </c>
      <c r="J333" s="3">
        <f t="shared" si="25"/>
        <v>0</v>
      </c>
      <c r="U333" t="s">
        <v>13</v>
      </c>
      <c r="V333">
        <v>516</v>
      </c>
      <c r="W333" cm="1">
        <f t="array" ref="W333">_xlfn.IFS(U333="Prepaid",0,U333="COD",IF(V333*E333&lt;=300,15,(V333*E333)*5/100))</f>
        <v>0</v>
      </c>
    </row>
    <row r="334" spans="3:23">
      <c r="C334">
        <v>2001806733</v>
      </c>
      <c r="D334" s="2">
        <v>8904223818430</v>
      </c>
      <c r="E334">
        <v>1</v>
      </c>
      <c r="H334">
        <f t="shared" si="23"/>
        <v>165</v>
      </c>
      <c r="I334">
        <f t="shared" si="24"/>
        <v>0.16500000000000001</v>
      </c>
      <c r="J334" s="3">
        <f t="shared" si="25"/>
        <v>0</v>
      </c>
      <c r="U334" t="s">
        <v>13</v>
      </c>
      <c r="V334">
        <v>470</v>
      </c>
      <c r="W334" cm="1">
        <f t="array" ref="W334">_xlfn.IFS(U334="Prepaid",0,U334="COD",IF(V334*E334&lt;=300,15,(V334*E334)*5/100))</f>
        <v>0</v>
      </c>
    </row>
    <row r="335" spans="3:23">
      <c r="C335">
        <v>2001806733</v>
      </c>
      <c r="D335" s="2">
        <v>8904223818850</v>
      </c>
      <c r="E335">
        <v>1</v>
      </c>
      <c r="H335">
        <f t="shared" si="23"/>
        <v>240</v>
      </c>
      <c r="I335">
        <f t="shared" si="24"/>
        <v>0.24</v>
      </c>
      <c r="J335" s="3">
        <f t="shared" si="25"/>
        <v>0</v>
      </c>
      <c r="U335" t="s">
        <v>13</v>
      </c>
      <c r="V335">
        <v>563</v>
      </c>
      <c r="W335" cm="1">
        <f t="array" ref="W335">_xlfn.IFS(U335="Prepaid",0,U335="COD",IF(V335*E335&lt;=300,15,(V335*E335)*5/100))</f>
        <v>0</v>
      </c>
    </row>
    <row r="336" spans="3:23">
      <c r="C336">
        <v>2001806733</v>
      </c>
      <c r="D336" s="2">
        <v>8904223819512</v>
      </c>
      <c r="E336">
        <v>1</v>
      </c>
      <c r="H336">
        <f t="shared" si="23"/>
        <v>210</v>
      </c>
      <c r="I336">
        <f t="shared" si="24"/>
        <v>0.21</v>
      </c>
      <c r="J336" s="3">
        <f t="shared" si="25"/>
        <v>0</v>
      </c>
      <c r="U336" t="s">
        <v>13</v>
      </c>
      <c r="V336">
        <v>534</v>
      </c>
      <c r="W336" cm="1">
        <f t="array" ref="W336">_xlfn.IFS(U336="Prepaid",0,U336="COD",IF(V336*E336&lt;=300,15,(V336*E336)*5/100))</f>
        <v>0</v>
      </c>
    </row>
    <row r="337" spans="3:23">
      <c r="C337">
        <v>2001806733</v>
      </c>
      <c r="D337" s="2">
        <v>8904223819468</v>
      </c>
      <c r="E337">
        <v>1</v>
      </c>
      <c r="H337">
        <f t="shared" si="23"/>
        <v>240</v>
      </c>
      <c r="I337">
        <f t="shared" si="24"/>
        <v>0.24</v>
      </c>
      <c r="J337" s="3">
        <f t="shared" si="25"/>
        <v>0</v>
      </c>
      <c r="U337" t="s">
        <v>13</v>
      </c>
      <c r="V337">
        <v>603</v>
      </c>
      <c r="W337" cm="1">
        <f t="array" ref="W337">_xlfn.IFS(U337="Prepaid",0,U337="COD",IF(V337*E337&lt;=300,15,(V337*E337)*5/100))</f>
        <v>0</v>
      </c>
    </row>
    <row r="338" spans="3:23">
      <c r="C338">
        <v>2001806726</v>
      </c>
      <c r="D338" s="2">
        <v>8904223818706</v>
      </c>
      <c r="E338">
        <v>1</v>
      </c>
      <c r="H338">
        <f t="shared" si="23"/>
        <v>127</v>
      </c>
      <c r="I338">
        <f t="shared" si="24"/>
        <v>0.127</v>
      </c>
      <c r="J338" s="3">
        <f t="shared" si="25"/>
        <v>0</v>
      </c>
      <c r="U338" t="s">
        <v>10</v>
      </c>
      <c r="V338">
        <v>233</v>
      </c>
      <c r="W338" cm="1">
        <f t="array" ref="W338">_xlfn.IFS(U338="Prepaid",0,U338="COD",IF(V338*E338&lt;=300,15,(V338*E338)*5/100))</f>
        <v>15</v>
      </c>
    </row>
    <row r="339" spans="3:23">
      <c r="C339">
        <v>2001806726</v>
      </c>
      <c r="D339" s="2">
        <v>8904223818942</v>
      </c>
      <c r="E339">
        <v>1</v>
      </c>
      <c r="H339">
        <f t="shared" si="23"/>
        <v>133</v>
      </c>
      <c r="I339">
        <f t="shared" si="24"/>
        <v>0.13300000000000001</v>
      </c>
      <c r="J339" s="3">
        <f t="shared" si="25"/>
        <v>0</v>
      </c>
      <c r="U339" t="s">
        <v>10</v>
      </c>
      <c r="V339">
        <v>286</v>
      </c>
      <c r="W339" cm="1">
        <f t="array" ref="W339">_xlfn.IFS(U339="Prepaid",0,U339="COD",IF(V339*E339&lt;=300,15,(V339*E339)*5/100))</f>
        <v>15</v>
      </c>
    </row>
    <row r="340" spans="3:23">
      <c r="C340">
        <v>2001806726</v>
      </c>
      <c r="D340" s="2">
        <v>8904223818850</v>
      </c>
      <c r="E340">
        <v>1</v>
      </c>
      <c r="H340">
        <f t="shared" si="23"/>
        <v>240</v>
      </c>
      <c r="I340">
        <f t="shared" si="24"/>
        <v>0.24</v>
      </c>
      <c r="J340" s="3">
        <f t="shared" si="25"/>
        <v>0</v>
      </c>
      <c r="U340" t="s">
        <v>10</v>
      </c>
      <c r="V340">
        <v>563</v>
      </c>
      <c r="W340" cm="1">
        <f t="array" ref="W340">_xlfn.IFS(U340="Prepaid",0,U340="COD",IF(V340*E340&lt;=300,15,(V340*E340)*5/100))</f>
        <v>28.15</v>
      </c>
    </row>
    <row r="341" spans="3:23">
      <c r="C341">
        <v>2001806686</v>
      </c>
      <c r="D341" s="2">
        <v>8904223819468</v>
      </c>
      <c r="E341">
        <v>1</v>
      </c>
      <c r="H341">
        <f t="shared" si="23"/>
        <v>240</v>
      </c>
      <c r="I341">
        <f t="shared" si="24"/>
        <v>0.24</v>
      </c>
      <c r="J341" s="3">
        <f t="shared" si="25"/>
        <v>0</v>
      </c>
      <c r="U341" t="s">
        <v>10</v>
      </c>
      <c r="V341">
        <v>603</v>
      </c>
      <c r="W341" cm="1">
        <f t="array" ref="W341">_xlfn.IFS(U341="Prepaid",0,U341="COD",IF(V341*E341&lt;=300,15,(V341*E341)*5/100))</f>
        <v>30.15</v>
      </c>
    </row>
    <row r="342" spans="3:23">
      <c r="C342">
        <v>2001806652</v>
      </c>
      <c r="D342" s="2">
        <v>8904223818706</v>
      </c>
      <c r="E342">
        <v>1</v>
      </c>
      <c r="H342">
        <f t="shared" si="23"/>
        <v>127</v>
      </c>
      <c r="I342">
        <f t="shared" si="24"/>
        <v>0.127</v>
      </c>
      <c r="J342" s="3">
        <f t="shared" si="25"/>
        <v>0</v>
      </c>
      <c r="U342" t="s">
        <v>10</v>
      </c>
      <c r="V342">
        <v>233</v>
      </c>
      <c r="W342" cm="1">
        <f t="array" ref="W342">_xlfn.IFS(U342="Prepaid",0,U342="COD",IF(V342*E342&lt;=300,15,(V342*E342)*5/100))</f>
        <v>15</v>
      </c>
    </row>
    <row r="343" spans="3:23">
      <c r="C343">
        <v>2001806652</v>
      </c>
      <c r="D343" s="2">
        <v>8904223818942</v>
      </c>
      <c r="E343">
        <v>1</v>
      </c>
      <c r="H343">
        <f t="shared" si="23"/>
        <v>133</v>
      </c>
      <c r="I343">
        <f t="shared" si="24"/>
        <v>0.13300000000000001</v>
      </c>
      <c r="J343" s="3">
        <f t="shared" si="25"/>
        <v>0</v>
      </c>
      <c r="U343" t="s">
        <v>10</v>
      </c>
      <c r="V343">
        <v>286</v>
      </c>
      <c r="W343" cm="1">
        <f t="array" ref="W343">_xlfn.IFS(U343="Prepaid",0,U343="COD",IF(V343*E343&lt;=300,15,(V343*E343)*5/100))</f>
        <v>15</v>
      </c>
    </row>
    <row r="344" spans="3:23">
      <c r="C344">
        <v>2001806652</v>
      </c>
      <c r="D344" s="2">
        <v>8904223818850</v>
      </c>
      <c r="E344">
        <v>1</v>
      </c>
      <c r="H344">
        <f t="shared" si="23"/>
        <v>240</v>
      </c>
      <c r="I344">
        <f t="shared" si="24"/>
        <v>0.24</v>
      </c>
      <c r="J344" s="3">
        <f t="shared" si="25"/>
        <v>0</v>
      </c>
      <c r="U344" t="s">
        <v>10</v>
      </c>
      <c r="V344">
        <v>563</v>
      </c>
      <c r="W344" cm="1">
        <f t="array" ref="W344">_xlfn.IFS(U344="Prepaid",0,U344="COD",IF(V344*E344&lt;=300,15,(V344*E344)*5/100))</f>
        <v>28.15</v>
      </c>
    </row>
    <row r="345" spans="3:23">
      <c r="C345">
        <v>2001806616</v>
      </c>
      <c r="D345" s="2">
        <v>8904223818669</v>
      </c>
      <c r="E345">
        <v>1</v>
      </c>
      <c r="H345">
        <f t="shared" si="23"/>
        <v>240</v>
      </c>
      <c r="I345">
        <f t="shared" si="24"/>
        <v>0.24</v>
      </c>
      <c r="J345" s="3">
        <f t="shared" si="25"/>
        <v>0</v>
      </c>
      <c r="U345" t="s">
        <v>10</v>
      </c>
      <c r="V345">
        <v>301</v>
      </c>
      <c r="W345" cm="1">
        <f t="array" ref="W345">_xlfn.IFS(U345="Prepaid",0,U345="COD",IF(V345*E345&lt;=300,15,(V345*E345)*5/100))</f>
        <v>15.05</v>
      </c>
    </row>
    <row r="346" spans="3:23">
      <c r="C346">
        <v>2001806616</v>
      </c>
      <c r="D346" s="2">
        <v>8904223818683</v>
      </c>
      <c r="E346">
        <v>1</v>
      </c>
      <c r="H346">
        <f t="shared" si="23"/>
        <v>121</v>
      </c>
      <c r="I346">
        <f t="shared" si="24"/>
        <v>0.121</v>
      </c>
      <c r="J346" s="3">
        <f t="shared" si="25"/>
        <v>0</v>
      </c>
      <c r="U346" t="s">
        <v>10</v>
      </c>
      <c r="V346">
        <v>999</v>
      </c>
      <c r="W346" cm="1">
        <f t="array" ref="W346">_xlfn.IFS(U346="Prepaid",0,U346="COD",IF(V346*E346&lt;=300,15,(V346*E346)*5/100))</f>
        <v>49.95</v>
      </c>
    </row>
    <row r="347" spans="3:23">
      <c r="C347">
        <v>2001806616</v>
      </c>
      <c r="D347" s="2">
        <v>8904223818935</v>
      </c>
      <c r="E347">
        <v>1</v>
      </c>
      <c r="H347">
        <f t="shared" si="23"/>
        <v>120</v>
      </c>
      <c r="I347">
        <f t="shared" si="24"/>
        <v>0.12</v>
      </c>
      <c r="J347" s="3">
        <f t="shared" si="25"/>
        <v>0</v>
      </c>
      <c r="U347" t="s">
        <v>10</v>
      </c>
      <c r="V347">
        <v>233</v>
      </c>
      <c r="W347" cm="1">
        <f t="array" ref="W347">_xlfn.IFS(U347="Prepaid",0,U347="COD",IF(V347*E347&lt;=300,15,(V347*E347)*5/100))</f>
        <v>15</v>
      </c>
    </row>
    <row r="348" spans="3:23">
      <c r="C348">
        <v>2001806616</v>
      </c>
      <c r="D348" s="2">
        <v>8904223818713</v>
      </c>
      <c r="E348">
        <v>1</v>
      </c>
      <c r="H348">
        <f t="shared" si="23"/>
        <v>120</v>
      </c>
      <c r="I348">
        <f t="shared" si="24"/>
        <v>0.12</v>
      </c>
      <c r="J348" s="3">
        <f t="shared" si="25"/>
        <v>0</v>
      </c>
      <c r="U348" t="s">
        <v>10</v>
      </c>
      <c r="V348">
        <v>195</v>
      </c>
      <c r="W348" cm="1">
        <f t="array" ref="W348">_xlfn.IFS(U348="Prepaid",0,U348="COD",IF(V348*E348&lt;=300,15,(V348*E348)*5/100))</f>
        <v>15</v>
      </c>
    </row>
    <row r="349" spans="3:23">
      <c r="C349">
        <v>2001806616</v>
      </c>
      <c r="D349" s="2">
        <v>8904223819024</v>
      </c>
      <c r="E349">
        <v>1</v>
      </c>
      <c r="H349">
        <f t="shared" si="23"/>
        <v>112</v>
      </c>
      <c r="I349">
        <f t="shared" si="24"/>
        <v>0.112</v>
      </c>
      <c r="J349" s="3">
        <f t="shared" si="25"/>
        <v>0</v>
      </c>
      <c r="U349" t="s">
        <v>10</v>
      </c>
      <c r="V349">
        <v>909</v>
      </c>
      <c r="W349" cm="1">
        <f t="array" ref="W349">_xlfn.IFS(U349="Prepaid",0,U349="COD",IF(V349*E349&lt;=300,15,(V349*E349)*5/100))</f>
        <v>45.45</v>
      </c>
    </row>
    <row r="350" spans="3:23">
      <c r="C350">
        <v>2001806616</v>
      </c>
      <c r="D350" s="2">
        <v>8904223819123</v>
      </c>
      <c r="E350">
        <v>1</v>
      </c>
      <c r="H350">
        <f t="shared" si="23"/>
        <v>250</v>
      </c>
      <c r="I350">
        <f t="shared" si="24"/>
        <v>0.25</v>
      </c>
      <c r="J350" s="3">
        <f t="shared" si="25"/>
        <v>0</v>
      </c>
      <c r="U350" t="s">
        <v>10</v>
      </c>
      <c r="V350">
        <v>442</v>
      </c>
      <c r="W350" cm="1">
        <f t="array" ref="W350">_xlfn.IFS(U350="Prepaid",0,U350="COD",IF(V350*E350&lt;=300,15,(V350*E350)*5/100))</f>
        <v>22.1</v>
      </c>
    </row>
    <row r="351" spans="3:23">
      <c r="C351">
        <v>2001806575</v>
      </c>
      <c r="D351" s="2">
        <v>8904223818706</v>
      </c>
      <c r="E351">
        <v>1</v>
      </c>
      <c r="H351">
        <f t="shared" si="23"/>
        <v>127</v>
      </c>
      <c r="I351">
        <f t="shared" si="24"/>
        <v>0.127</v>
      </c>
      <c r="J351" s="3">
        <f t="shared" si="25"/>
        <v>0</v>
      </c>
      <c r="U351" t="s">
        <v>10</v>
      </c>
      <c r="V351">
        <v>233</v>
      </c>
      <c r="W351" cm="1">
        <f t="array" ref="W351">_xlfn.IFS(U351="Prepaid",0,U351="COD",IF(V351*E351&lt;=300,15,(V351*E351)*5/100))</f>
        <v>15</v>
      </c>
    </row>
    <row r="352" spans="3:23">
      <c r="C352">
        <v>2001806575</v>
      </c>
      <c r="D352" s="2">
        <v>8904223818942</v>
      </c>
      <c r="E352">
        <v>1</v>
      </c>
      <c r="H352">
        <f t="shared" si="23"/>
        <v>133</v>
      </c>
      <c r="I352">
        <f t="shared" si="24"/>
        <v>0.13300000000000001</v>
      </c>
      <c r="J352" s="3">
        <f t="shared" si="25"/>
        <v>0</v>
      </c>
      <c r="U352" t="s">
        <v>10</v>
      </c>
      <c r="V352">
        <v>286</v>
      </c>
      <c r="W352" cm="1">
        <f t="array" ref="W352">_xlfn.IFS(U352="Prepaid",0,U352="COD",IF(V352*E352&lt;=300,15,(V352*E352)*5/100))</f>
        <v>15</v>
      </c>
    </row>
    <row r="353" spans="3:23">
      <c r="C353">
        <v>2001806575</v>
      </c>
      <c r="D353" s="2">
        <v>8904223818850</v>
      </c>
      <c r="E353">
        <v>1</v>
      </c>
      <c r="H353">
        <f t="shared" si="23"/>
        <v>240</v>
      </c>
      <c r="I353">
        <f t="shared" si="24"/>
        <v>0.24</v>
      </c>
      <c r="J353" s="3">
        <f t="shared" si="25"/>
        <v>0</v>
      </c>
      <c r="U353" t="s">
        <v>10</v>
      </c>
      <c r="V353">
        <v>563</v>
      </c>
      <c r="W353" cm="1">
        <f t="array" ref="W353">_xlfn.IFS(U353="Prepaid",0,U353="COD",IF(V353*E353&lt;=300,15,(V353*E353)*5/100))</f>
        <v>28.15</v>
      </c>
    </row>
    <row r="354" spans="3:23">
      <c r="C354">
        <v>2001806567</v>
      </c>
      <c r="D354" s="2">
        <v>8904223818591</v>
      </c>
      <c r="E354">
        <v>1</v>
      </c>
      <c r="H354">
        <f t="shared" si="23"/>
        <v>120</v>
      </c>
      <c r="I354">
        <f t="shared" si="24"/>
        <v>0.12</v>
      </c>
      <c r="J354" s="3">
        <f t="shared" si="25"/>
        <v>0</v>
      </c>
      <c r="U354" t="s">
        <v>10</v>
      </c>
      <c r="V354">
        <v>237</v>
      </c>
      <c r="W354" cm="1">
        <f t="array" ref="W354">_xlfn.IFS(U354="Prepaid",0,U354="COD",IF(V354*E354&lt;=300,15,(V354*E354)*5/100))</f>
        <v>15</v>
      </c>
    </row>
    <row r="355" spans="3:23">
      <c r="C355">
        <v>2001806567</v>
      </c>
      <c r="D355" s="2">
        <v>8904223816214</v>
      </c>
      <c r="E355">
        <v>1</v>
      </c>
      <c r="H355">
        <f t="shared" si="23"/>
        <v>120</v>
      </c>
      <c r="I355">
        <f t="shared" si="24"/>
        <v>0.12</v>
      </c>
      <c r="J355" s="3">
        <f t="shared" si="25"/>
        <v>0</v>
      </c>
      <c r="U355" t="s">
        <v>10</v>
      </c>
      <c r="V355">
        <v>402</v>
      </c>
      <c r="W355" cm="1">
        <f t="array" ref="W355">_xlfn.IFS(U355="Prepaid",0,U355="COD",IF(V355*E355&lt;=300,15,(V355*E355)*5/100))</f>
        <v>20.100000000000001</v>
      </c>
    </row>
    <row r="356" spans="3:23">
      <c r="C356">
        <v>2001806567</v>
      </c>
      <c r="D356" s="2">
        <v>8904223819024</v>
      </c>
      <c r="E356">
        <v>1</v>
      </c>
      <c r="H356">
        <f t="shared" si="23"/>
        <v>112</v>
      </c>
      <c r="I356">
        <f t="shared" si="24"/>
        <v>0.112</v>
      </c>
      <c r="J356" s="3">
        <f t="shared" si="25"/>
        <v>0</v>
      </c>
      <c r="U356" t="s">
        <v>10</v>
      </c>
      <c r="V356">
        <v>909</v>
      </c>
      <c r="W356" cm="1">
        <f t="array" ref="W356">_xlfn.IFS(U356="Prepaid",0,U356="COD",IF(V356*E356&lt;=300,15,(V356*E356)*5/100))</f>
        <v>45.45</v>
      </c>
    </row>
    <row r="357" spans="3:23">
      <c r="C357">
        <v>2001806567</v>
      </c>
      <c r="D357" s="2">
        <v>8904223819253</v>
      </c>
      <c r="E357">
        <v>1</v>
      </c>
      <c r="H357">
        <f t="shared" si="23"/>
        <v>290</v>
      </c>
      <c r="I357">
        <f t="shared" si="24"/>
        <v>0.28999999999999998</v>
      </c>
      <c r="J357" s="3">
        <f t="shared" si="25"/>
        <v>0</v>
      </c>
      <c r="U357" t="s">
        <v>10</v>
      </c>
      <c r="V357">
        <v>668</v>
      </c>
      <c r="W357" cm="1">
        <f t="array" ref="W357">_xlfn.IFS(U357="Prepaid",0,U357="COD",IF(V357*E357&lt;=300,15,(V357*E357)*5/100))</f>
        <v>33.4</v>
      </c>
    </row>
    <row r="358" spans="3:23">
      <c r="C358">
        <v>2001806567</v>
      </c>
      <c r="D358" s="2">
        <v>8904223815804</v>
      </c>
      <c r="E358">
        <v>1</v>
      </c>
      <c r="H358">
        <f t="shared" si="23"/>
        <v>160</v>
      </c>
      <c r="I358">
        <f t="shared" si="24"/>
        <v>0.16</v>
      </c>
      <c r="J358" s="3">
        <f t="shared" si="25"/>
        <v>0</v>
      </c>
      <c r="U358" t="s">
        <v>10</v>
      </c>
      <c r="V358">
        <v>834</v>
      </c>
      <c r="W358" cm="1">
        <f t="array" ref="W358">_xlfn.IFS(U358="Prepaid",0,U358="COD",IF(V358*E358&lt;=300,15,(V358*E358)*5/100))</f>
        <v>41.7</v>
      </c>
    </row>
    <row r="359" spans="3:23">
      <c r="C359">
        <v>2001806567</v>
      </c>
      <c r="D359" s="2">
        <v>8904223818577</v>
      </c>
      <c r="E359">
        <v>1</v>
      </c>
      <c r="H359">
        <f t="shared" si="23"/>
        <v>150</v>
      </c>
      <c r="I359">
        <f t="shared" si="24"/>
        <v>0.15</v>
      </c>
      <c r="J359" s="3">
        <f t="shared" si="25"/>
        <v>0</v>
      </c>
      <c r="U359" t="s">
        <v>10</v>
      </c>
      <c r="V359">
        <v>946</v>
      </c>
      <c r="W359" cm="1">
        <f t="array" ref="W359">_xlfn.IFS(U359="Prepaid",0,U359="COD",IF(V359*E359&lt;=300,15,(V359*E359)*5/100))</f>
        <v>47.3</v>
      </c>
    </row>
    <row r="360" spans="3:23">
      <c r="C360">
        <v>2001806547</v>
      </c>
      <c r="D360" s="2">
        <v>8904223818706</v>
      </c>
      <c r="E360">
        <v>1</v>
      </c>
      <c r="H360">
        <f t="shared" si="23"/>
        <v>127</v>
      </c>
      <c r="I360">
        <f t="shared" si="24"/>
        <v>0.127</v>
      </c>
      <c r="J360" s="3">
        <f t="shared" si="25"/>
        <v>0</v>
      </c>
      <c r="U360" t="s">
        <v>10</v>
      </c>
      <c r="V360">
        <v>233</v>
      </c>
      <c r="W360" cm="1">
        <f t="array" ref="W360">_xlfn.IFS(U360="Prepaid",0,U360="COD",IF(V360*E360&lt;=300,15,(V360*E360)*5/100))</f>
        <v>15</v>
      </c>
    </row>
    <row r="361" spans="3:23">
      <c r="C361">
        <v>2001806533</v>
      </c>
      <c r="D361" s="2">
        <v>8904223818706</v>
      </c>
      <c r="E361">
        <v>1</v>
      </c>
      <c r="H361">
        <f t="shared" si="23"/>
        <v>127</v>
      </c>
      <c r="I361">
        <f t="shared" si="24"/>
        <v>0.127</v>
      </c>
      <c r="J361" s="3">
        <f t="shared" si="25"/>
        <v>0</v>
      </c>
      <c r="U361" t="s">
        <v>13</v>
      </c>
      <c r="V361">
        <v>233</v>
      </c>
      <c r="W361" cm="1">
        <f t="array" ref="W361">_xlfn.IFS(U361="Prepaid",0,U361="COD",IF(V361*E361&lt;=300,15,(V361*E361)*5/100))</f>
        <v>0</v>
      </c>
    </row>
    <row r="362" spans="3:23">
      <c r="C362">
        <v>2001806533</v>
      </c>
      <c r="D362" s="2">
        <v>8904223818942</v>
      </c>
      <c r="E362">
        <v>1</v>
      </c>
      <c r="H362">
        <f t="shared" si="23"/>
        <v>133</v>
      </c>
      <c r="I362">
        <f t="shared" si="24"/>
        <v>0.13300000000000001</v>
      </c>
      <c r="J362" s="3">
        <f t="shared" si="25"/>
        <v>0</v>
      </c>
      <c r="U362" t="s">
        <v>13</v>
      </c>
      <c r="V362">
        <v>286</v>
      </c>
      <c r="W362" cm="1">
        <f t="array" ref="W362">_xlfn.IFS(U362="Prepaid",0,U362="COD",IF(V362*E362&lt;=300,15,(V362*E362)*5/100))</f>
        <v>0</v>
      </c>
    </row>
    <row r="363" spans="3:23">
      <c r="C363">
        <v>2001806533</v>
      </c>
      <c r="D363" s="2">
        <v>8904223818850</v>
      </c>
      <c r="E363">
        <v>1</v>
      </c>
      <c r="H363">
        <f t="shared" si="23"/>
        <v>240</v>
      </c>
      <c r="I363">
        <f t="shared" si="24"/>
        <v>0.24</v>
      </c>
      <c r="J363" s="3">
        <f t="shared" si="25"/>
        <v>0</v>
      </c>
      <c r="U363" t="s">
        <v>13</v>
      </c>
      <c r="V363">
        <v>563</v>
      </c>
      <c r="W363" cm="1">
        <f t="array" ref="W363">_xlfn.IFS(U363="Prepaid",0,U363="COD",IF(V363*E363&lt;=300,15,(V363*E363)*5/100))</f>
        <v>0</v>
      </c>
    </row>
    <row r="364" spans="3:23">
      <c r="C364">
        <v>2001806471</v>
      </c>
      <c r="D364" s="2">
        <v>8904223818706</v>
      </c>
      <c r="E364">
        <v>2</v>
      </c>
      <c r="H364">
        <f t="shared" si="23"/>
        <v>127</v>
      </c>
      <c r="I364">
        <f t="shared" si="24"/>
        <v>0.254</v>
      </c>
      <c r="J364" s="3">
        <f t="shared" si="25"/>
        <v>0</v>
      </c>
      <c r="U364" t="s">
        <v>10</v>
      </c>
      <c r="V364">
        <v>466</v>
      </c>
      <c r="W364" cm="1">
        <f t="array" ref="W364">_xlfn.IFS(U364="Prepaid",0,U364="COD",IF(V364*E364&lt;=300,15,(V364*E364)*5/100))</f>
        <v>46.6</v>
      </c>
    </row>
    <row r="365" spans="3:23">
      <c r="C365">
        <v>2001806471</v>
      </c>
      <c r="D365" s="2">
        <v>8904223818942</v>
      </c>
      <c r="E365">
        <v>2</v>
      </c>
      <c r="H365">
        <f t="shared" si="23"/>
        <v>133</v>
      </c>
      <c r="I365">
        <f t="shared" si="24"/>
        <v>0.26600000000000001</v>
      </c>
      <c r="J365" s="3">
        <f t="shared" si="25"/>
        <v>0</v>
      </c>
      <c r="U365" t="s">
        <v>10</v>
      </c>
      <c r="V365">
        <v>571</v>
      </c>
      <c r="W365" cm="1">
        <f t="array" ref="W365">_xlfn.IFS(U365="Prepaid",0,U365="COD",IF(V365*E365&lt;=300,15,(V365*E365)*5/100))</f>
        <v>57.1</v>
      </c>
    </row>
    <row r="366" spans="3:23">
      <c r="C366">
        <v>2001806471</v>
      </c>
      <c r="D366" s="2">
        <v>8904223818850</v>
      </c>
      <c r="E366">
        <v>2</v>
      </c>
      <c r="H366">
        <f t="shared" si="23"/>
        <v>240</v>
      </c>
      <c r="I366">
        <f t="shared" si="24"/>
        <v>0.48</v>
      </c>
      <c r="J366" s="3">
        <f t="shared" si="25"/>
        <v>0</v>
      </c>
      <c r="U366" t="s">
        <v>10</v>
      </c>
      <c r="V366">
        <v>1125</v>
      </c>
      <c r="W366" cm="1">
        <f t="array" ref="W366">_xlfn.IFS(U366="Prepaid",0,U366="COD",IF(V366*E366&lt;=300,15,(V366*E366)*5/100))</f>
        <v>112.5</v>
      </c>
    </row>
    <row r="367" spans="3:23">
      <c r="C367">
        <v>2001806471</v>
      </c>
      <c r="D367" s="2">
        <v>8904223818706</v>
      </c>
      <c r="E367">
        <v>1</v>
      </c>
      <c r="H367">
        <f t="shared" si="23"/>
        <v>127</v>
      </c>
      <c r="I367">
        <f t="shared" si="24"/>
        <v>0.127</v>
      </c>
      <c r="J367" s="3">
        <f t="shared" si="25"/>
        <v>0</v>
      </c>
      <c r="U367" t="s">
        <v>10</v>
      </c>
      <c r="V367">
        <v>233</v>
      </c>
      <c r="W367" cm="1">
        <f t="array" ref="W367">_xlfn.IFS(U367="Prepaid",0,U367="COD",IF(V367*E367&lt;=300,15,(V367*E367)*5/100))</f>
        <v>15</v>
      </c>
    </row>
    <row r="368" spans="3:23">
      <c r="C368">
        <v>2001806471</v>
      </c>
      <c r="D368" s="2">
        <v>8904223818942</v>
      </c>
      <c r="E368">
        <v>1</v>
      </c>
      <c r="H368">
        <f t="shared" si="23"/>
        <v>133</v>
      </c>
      <c r="I368">
        <f t="shared" si="24"/>
        <v>0.13300000000000001</v>
      </c>
      <c r="J368" s="3">
        <f t="shared" si="25"/>
        <v>0</v>
      </c>
      <c r="U368" t="s">
        <v>10</v>
      </c>
      <c r="V368">
        <v>286</v>
      </c>
      <c r="W368" cm="1">
        <f t="array" ref="W368">_xlfn.IFS(U368="Prepaid",0,U368="COD",IF(V368*E368&lt;=300,15,(V368*E368)*5/100))</f>
        <v>15</v>
      </c>
    </row>
    <row r="369" spans="3:23">
      <c r="C369">
        <v>2001806471</v>
      </c>
      <c r="D369" s="2">
        <v>8904223818850</v>
      </c>
      <c r="E369">
        <v>1</v>
      </c>
      <c r="H369">
        <f t="shared" si="23"/>
        <v>240</v>
      </c>
      <c r="I369">
        <f t="shared" si="24"/>
        <v>0.24</v>
      </c>
      <c r="J369" s="3">
        <f t="shared" si="25"/>
        <v>0</v>
      </c>
      <c r="U369" t="s">
        <v>10</v>
      </c>
      <c r="V369">
        <v>563</v>
      </c>
      <c r="W369" cm="1">
        <f t="array" ref="W369">_xlfn.IFS(U369="Prepaid",0,U369="COD",IF(V369*E369&lt;=300,15,(V369*E369)*5/100))</f>
        <v>28.15</v>
      </c>
    </row>
    <row r="370" spans="3:23">
      <c r="C370">
        <v>2001806471</v>
      </c>
      <c r="D370" s="2">
        <v>8904223818683</v>
      </c>
      <c r="E370">
        <v>1</v>
      </c>
      <c r="H370">
        <f t="shared" si="23"/>
        <v>121</v>
      </c>
      <c r="I370">
        <f t="shared" si="24"/>
        <v>0.121</v>
      </c>
      <c r="J370" s="3">
        <f t="shared" si="25"/>
        <v>0</v>
      </c>
      <c r="U370" t="s">
        <v>10</v>
      </c>
      <c r="V370">
        <v>999</v>
      </c>
      <c r="W370" cm="1">
        <f t="array" ref="W370">_xlfn.IFS(U370="Prepaid",0,U370="COD",IF(V370*E370&lt;=300,15,(V370*E370)*5/100))</f>
        <v>49.95</v>
      </c>
    </row>
    <row r="371" spans="3:23">
      <c r="C371">
        <v>2001806458</v>
      </c>
      <c r="D371" s="2">
        <v>8904223819284</v>
      </c>
      <c r="E371">
        <v>1</v>
      </c>
      <c r="H371">
        <f t="shared" si="23"/>
        <v>350</v>
      </c>
      <c r="I371">
        <f t="shared" si="24"/>
        <v>0.35</v>
      </c>
      <c r="J371" s="3">
        <f t="shared" si="25"/>
        <v>0</v>
      </c>
      <c r="U371" t="s">
        <v>13</v>
      </c>
      <c r="V371">
        <v>865</v>
      </c>
      <c r="W371" cm="1">
        <f t="array" ref="W371">_xlfn.IFS(U371="Prepaid",0,U371="COD",IF(V371*E371&lt;=300,15,(V371*E371)*5/100))</f>
        <v>0</v>
      </c>
    </row>
    <row r="372" spans="3:23">
      <c r="C372">
        <v>2001806458</v>
      </c>
      <c r="D372" s="2">
        <v>8904223818478</v>
      </c>
      <c r="E372">
        <v>1</v>
      </c>
      <c r="H372">
        <f t="shared" si="23"/>
        <v>350</v>
      </c>
      <c r="I372">
        <f t="shared" si="24"/>
        <v>0.35</v>
      </c>
      <c r="J372" s="3">
        <f t="shared" si="25"/>
        <v>0</v>
      </c>
      <c r="U372" t="s">
        <v>13</v>
      </c>
      <c r="V372">
        <v>626</v>
      </c>
      <c r="W372" cm="1">
        <f t="array" ref="W372">_xlfn.IFS(U372="Prepaid",0,U372="COD",IF(V372*E372&lt;=300,15,(V372*E372)*5/100))</f>
        <v>0</v>
      </c>
    </row>
    <row r="373" spans="3:23">
      <c r="C373">
        <v>2001806446</v>
      </c>
      <c r="D373" s="2">
        <v>8904223818706</v>
      </c>
      <c r="E373">
        <v>1</v>
      </c>
      <c r="H373">
        <f t="shared" si="23"/>
        <v>127</v>
      </c>
      <c r="I373">
        <f t="shared" si="24"/>
        <v>0.127</v>
      </c>
      <c r="J373" s="3">
        <f t="shared" si="25"/>
        <v>0</v>
      </c>
      <c r="U373" t="s">
        <v>13</v>
      </c>
      <c r="V373">
        <v>233</v>
      </c>
      <c r="W373" cm="1">
        <f t="array" ref="W373">_xlfn.IFS(U373="Prepaid",0,U373="COD",IF(V373*E373&lt;=300,15,(V373*E373)*5/100))</f>
        <v>0</v>
      </c>
    </row>
    <row r="374" spans="3:23">
      <c r="C374">
        <v>2001806446</v>
      </c>
      <c r="D374" s="2">
        <v>8904223818942</v>
      </c>
      <c r="E374">
        <v>1</v>
      </c>
      <c r="H374">
        <f t="shared" si="23"/>
        <v>133</v>
      </c>
      <c r="I374">
        <f t="shared" si="24"/>
        <v>0.13300000000000001</v>
      </c>
      <c r="J374" s="3">
        <f t="shared" si="25"/>
        <v>0</v>
      </c>
      <c r="U374" t="s">
        <v>13</v>
      </c>
      <c r="V374">
        <v>286</v>
      </c>
      <c r="W374" cm="1">
        <f t="array" ref="W374">_xlfn.IFS(U374="Prepaid",0,U374="COD",IF(V374*E374&lt;=300,15,(V374*E374)*5/100))</f>
        <v>0</v>
      </c>
    </row>
    <row r="375" spans="3:23">
      <c r="C375">
        <v>2001806446</v>
      </c>
      <c r="D375" s="2">
        <v>8904223818850</v>
      </c>
      <c r="E375">
        <v>1</v>
      </c>
      <c r="H375">
        <f t="shared" si="23"/>
        <v>240</v>
      </c>
      <c r="I375">
        <f t="shared" si="24"/>
        <v>0.24</v>
      </c>
      <c r="J375" s="3">
        <f t="shared" si="25"/>
        <v>0</v>
      </c>
      <c r="U375" t="s">
        <v>13</v>
      </c>
      <c r="V375">
        <v>563</v>
      </c>
      <c r="W375" cm="1">
        <f t="array" ref="W375">_xlfn.IFS(U375="Prepaid",0,U375="COD",IF(V375*E375&lt;=300,15,(V375*E375)*5/100))</f>
        <v>0</v>
      </c>
    </row>
    <row r="376" spans="3:23">
      <c r="C376">
        <v>2001806408</v>
      </c>
      <c r="D376" s="2">
        <v>8904223819437</v>
      </c>
      <c r="E376">
        <v>2</v>
      </c>
      <c r="H376">
        <f t="shared" si="23"/>
        <v>552</v>
      </c>
      <c r="I376">
        <f t="shared" si="24"/>
        <v>1.1040000000000001</v>
      </c>
      <c r="J376" s="3">
        <f t="shared" si="25"/>
        <v>0</v>
      </c>
      <c r="U376" t="s">
        <v>13</v>
      </c>
      <c r="V376">
        <v>1843</v>
      </c>
      <c r="W376" cm="1">
        <f t="array" ref="W376">_xlfn.IFS(U376="Prepaid",0,U376="COD",IF(V376*E376&lt;=300,15,(V376*E376)*5/100))</f>
        <v>0</v>
      </c>
    </row>
    <row r="377" spans="3:23">
      <c r="C377">
        <v>2001806408</v>
      </c>
      <c r="D377" s="2">
        <v>8904223819352</v>
      </c>
      <c r="E377">
        <v>1</v>
      </c>
      <c r="H377">
        <f t="shared" si="23"/>
        <v>165</v>
      </c>
      <c r="I377">
        <f t="shared" si="24"/>
        <v>0.16500000000000001</v>
      </c>
      <c r="J377" s="3">
        <f t="shared" si="25"/>
        <v>0</v>
      </c>
      <c r="U377" t="s">
        <v>13</v>
      </c>
      <c r="V377">
        <v>761</v>
      </c>
      <c r="W377" cm="1">
        <f t="array" ref="W377">_xlfn.IFS(U377="Prepaid",0,U377="COD",IF(V377*E377&lt;=300,15,(V377*E377)*5/100))</f>
        <v>0</v>
      </c>
    </row>
    <row r="378" spans="3:23">
      <c r="C378">
        <v>2001806408</v>
      </c>
      <c r="D378" s="2">
        <v>8904223819024</v>
      </c>
      <c r="E378">
        <v>8</v>
      </c>
      <c r="H378">
        <f t="shared" si="23"/>
        <v>112</v>
      </c>
      <c r="I378">
        <f t="shared" si="24"/>
        <v>0.89600000000000002</v>
      </c>
      <c r="J378" s="3">
        <f t="shared" si="25"/>
        <v>0</v>
      </c>
      <c r="U378" t="s">
        <v>13</v>
      </c>
      <c r="V378">
        <v>7271</v>
      </c>
      <c r="W378" cm="1">
        <f t="array" ref="W378">_xlfn.IFS(U378="Prepaid",0,U378="COD",IF(V378*E378&lt;=300,15,(V378*E378)*5/100))</f>
        <v>0</v>
      </c>
    </row>
    <row r="379" spans="3:23">
      <c r="C379">
        <v>2001806408</v>
      </c>
      <c r="D379" s="2">
        <v>8904223818874</v>
      </c>
      <c r="E379">
        <v>1</v>
      </c>
      <c r="H379">
        <f t="shared" si="23"/>
        <v>100</v>
      </c>
      <c r="I379">
        <f t="shared" si="24"/>
        <v>0.1</v>
      </c>
      <c r="J379" s="3">
        <f t="shared" si="25"/>
        <v>0</v>
      </c>
      <c r="U379" t="s">
        <v>13</v>
      </c>
      <c r="V379">
        <v>922</v>
      </c>
      <c r="W379" cm="1">
        <f t="array" ref="W379">_xlfn.IFS(U379="Prepaid",0,U379="COD",IF(V379*E379&lt;=300,15,(V379*E379)*5/100))</f>
        <v>0</v>
      </c>
    </row>
    <row r="380" spans="3:23">
      <c r="C380">
        <v>2001806338</v>
      </c>
      <c r="D380" s="2">
        <v>8904223818706</v>
      </c>
      <c r="E380">
        <v>1</v>
      </c>
      <c r="H380">
        <f t="shared" si="23"/>
        <v>127</v>
      </c>
      <c r="I380">
        <f t="shared" si="24"/>
        <v>0.127</v>
      </c>
      <c r="J380" s="3">
        <f t="shared" si="25"/>
        <v>0</v>
      </c>
      <c r="U380" t="s">
        <v>13</v>
      </c>
      <c r="V380">
        <v>233</v>
      </c>
      <c r="W380" cm="1">
        <f t="array" ref="W380">_xlfn.IFS(U380="Prepaid",0,U380="COD",IF(V380*E380&lt;=300,15,(V380*E380)*5/100))</f>
        <v>0</v>
      </c>
    </row>
    <row r="381" spans="3:23">
      <c r="C381">
        <v>2001806338</v>
      </c>
      <c r="D381" s="2">
        <v>8904223818942</v>
      </c>
      <c r="E381">
        <v>1</v>
      </c>
      <c r="H381">
        <f t="shared" si="23"/>
        <v>133</v>
      </c>
      <c r="I381">
        <f t="shared" si="24"/>
        <v>0.13300000000000001</v>
      </c>
      <c r="J381" s="3">
        <f t="shared" si="25"/>
        <v>0</v>
      </c>
      <c r="U381" t="s">
        <v>13</v>
      </c>
      <c r="V381">
        <v>286</v>
      </c>
      <c r="W381" cm="1">
        <f t="array" ref="W381">_xlfn.IFS(U381="Prepaid",0,U381="COD",IF(V381*E381&lt;=300,15,(V381*E381)*5/100))</f>
        <v>0</v>
      </c>
    </row>
    <row r="382" spans="3:23">
      <c r="C382">
        <v>2001806338</v>
      </c>
      <c r="D382" s="2">
        <v>8904223818850</v>
      </c>
      <c r="E382">
        <v>1</v>
      </c>
      <c r="H382">
        <f t="shared" si="23"/>
        <v>240</v>
      </c>
      <c r="I382">
        <f t="shared" si="24"/>
        <v>0.24</v>
      </c>
      <c r="J382" s="3">
        <f t="shared" si="25"/>
        <v>0</v>
      </c>
      <c r="U382" t="s">
        <v>13</v>
      </c>
      <c r="V382">
        <v>563</v>
      </c>
      <c r="W382" cm="1">
        <f t="array" ref="W382">_xlfn.IFS(U382="Prepaid",0,U382="COD",IF(V382*E382&lt;=300,15,(V382*E382)*5/100))</f>
        <v>0</v>
      </c>
    </row>
    <row r="383" spans="3:23">
      <c r="C383">
        <v>2001806304</v>
      </c>
      <c r="D383" s="2">
        <v>8904223818706</v>
      </c>
      <c r="E383">
        <v>1</v>
      </c>
      <c r="H383">
        <f t="shared" si="23"/>
        <v>127</v>
      </c>
      <c r="I383">
        <f t="shared" si="24"/>
        <v>0.127</v>
      </c>
      <c r="J383" s="3">
        <f t="shared" si="25"/>
        <v>0</v>
      </c>
      <c r="U383" t="s">
        <v>13</v>
      </c>
      <c r="V383">
        <v>233</v>
      </c>
      <c r="W383" cm="1">
        <f t="array" ref="W383">_xlfn.IFS(U383="Prepaid",0,U383="COD",IF(V383*E383&lt;=300,15,(V383*E383)*5/100))</f>
        <v>0</v>
      </c>
    </row>
    <row r="384" spans="3:23">
      <c r="C384">
        <v>2001806304</v>
      </c>
      <c r="D384" s="2">
        <v>8904223818942</v>
      </c>
      <c r="E384">
        <v>1</v>
      </c>
      <c r="H384">
        <f t="shared" si="23"/>
        <v>133</v>
      </c>
      <c r="I384">
        <f t="shared" si="24"/>
        <v>0.13300000000000001</v>
      </c>
      <c r="J384" s="3">
        <f t="shared" si="25"/>
        <v>0</v>
      </c>
      <c r="U384" t="s">
        <v>13</v>
      </c>
      <c r="V384">
        <v>286</v>
      </c>
      <c r="W384" cm="1">
        <f t="array" ref="W384">_xlfn.IFS(U384="Prepaid",0,U384="COD",IF(V384*E384&lt;=300,15,(V384*E384)*5/100))</f>
        <v>0</v>
      </c>
    </row>
    <row r="385" spans="3:23">
      <c r="C385">
        <v>2001806304</v>
      </c>
      <c r="D385" s="2">
        <v>8904223818850</v>
      </c>
      <c r="E385">
        <v>1</v>
      </c>
      <c r="H385">
        <f t="shared" si="23"/>
        <v>240</v>
      </c>
      <c r="I385">
        <f t="shared" si="24"/>
        <v>0.24</v>
      </c>
      <c r="J385" s="3">
        <f t="shared" si="25"/>
        <v>0</v>
      </c>
      <c r="U385" t="s">
        <v>13</v>
      </c>
      <c r="V385">
        <v>563</v>
      </c>
      <c r="W385" cm="1">
        <f t="array" ref="W385">_xlfn.IFS(U385="Prepaid",0,U385="COD",IF(V385*E385&lt;=300,15,(V385*E385)*5/100))</f>
        <v>0</v>
      </c>
    </row>
    <row r="386" spans="3:23">
      <c r="C386">
        <v>2001806273</v>
      </c>
      <c r="D386" s="2">
        <v>8904223819017</v>
      </c>
      <c r="E386">
        <v>1</v>
      </c>
      <c r="H386">
        <f t="shared" si="23"/>
        <v>115</v>
      </c>
      <c r="I386">
        <f t="shared" si="24"/>
        <v>0.115</v>
      </c>
      <c r="J386" s="3">
        <f t="shared" si="25"/>
        <v>0</v>
      </c>
      <c r="U386" t="s">
        <v>10</v>
      </c>
      <c r="V386">
        <v>602</v>
      </c>
      <c r="W386" cm="1">
        <f t="array" ref="W386">_xlfn.IFS(U386="Prepaid",0,U386="COD",IF(V386*E386&lt;=300,15,(V386*E386)*5/100))</f>
        <v>30.1</v>
      </c>
    </row>
    <row r="387" spans="3:23">
      <c r="C387">
        <v>2001806273</v>
      </c>
      <c r="D387" s="2">
        <v>8904223818706</v>
      </c>
      <c r="E387">
        <v>1</v>
      </c>
      <c r="H387">
        <f t="shared" ref="H387:H401" si="26">_xlfn.XLOOKUP(D387,$F$1:$F$67,$G$1:$G$67,0,0,)</f>
        <v>127</v>
      </c>
      <c r="I387">
        <f t="shared" ref="I387:I401" si="27">E387*(H387/1000)</f>
        <v>0.127</v>
      </c>
      <c r="J387" s="3">
        <f t="shared" ref="J387:J401" si="28">SUMIF($C$2:$C$401,A387,$I$2:$I$401)</f>
        <v>0</v>
      </c>
      <c r="U387" t="s">
        <v>10</v>
      </c>
      <c r="V387">
        <v>233</v>
      </c>
      <c r="W387" cm="1">
        <f t="array" ref="W387">_xlfn.IFS(U387="Prepaid",0,U387="COD",IF(V387*E387&lt;=300,15,(V387*E387)*5/100))</f>
        <v>15</v>
      </c>
    </row>
    <row r="388" spans="3:23">
      <c r="C388">
        <v>2001806273</v>
      </c>
      <c r="D388" s="2">
        <v>8904223818942</v>
      </c>
      <c r="E388">
        <v>1</v>
      </c>
      <c r="H388">
        <f t="shared" si="26"/>
        <v>133</v>
      </c>
      <c r="I388">
        <f t="shared" si="27"/>
        <v>0.13300000000000001</v>
      </c>
      <c r="J388" s="3">
        <f t="shared" si="28"/>
        <v>0</v>
      </c>
      <c r="U388" t="s">
        <v>10</v>
      </c>
      <c r="V388">
        <v>286</v>
      </c>
      <c r="W388" cm="1">
        <f t="array" ref="W388">_xlfn.IFS(U388="Prepaid",0,U388="COD",IF(V388*E388&lt;=300,15,(V388*E388)*5/100))</f>
        <v>15</v>
      </c>
    </row>
    <row r="389" spans="3:23">
      <c r="C389">
        <v>2001806273</v>
      </c>
      <c r="D389" s="2">
        <v>8904223818850</v>
      </c>
      <c r="E389">
        <v>1</v>
      </c>
      <c r="H389">
        <f t="shared" si="26"/>
        <v>240</v>
      </c>
      <c r="I389">
        <f t="shared" si="27"/>
        <v>0.24</v>
      </c>
      <c r="J389" s="3">
        <f t="shared" si="28"/>
        <v>0</v>
      </c>
      <c r="U389" t="s">
        <v>10</v>
      </c>
      <c r="V389">
        <v>563</v>
      </c>
      <c r="W389" cm="1">
        <f t="array" ref="W389">_xlfn.IFS(U389="Prepaid",0,U389="COD",IF(V389*E389&lt;=300,15,(V389*E389)*5/100))</f>
        <v>28.15</v>
      </c>
    </row>
    <row r="390" spans="3:23">
      <c r="C390">
        <v>2001806251</v>
      </c>
      <c r="D390" s="2">
        <v>8904223819161</v>
      </c>
      <c r="E390">
        <v>1</v>
      </c>
      <c r="H390">
        <f t="shared" si="26"/>
        <v>115</v>
      </c>
      <c r="I390">
        <f t="shared" si="27"/>
        <v>0.115</v>
      </c>
      <c r="J390" s="3">
        <f t="shared" si="28"/>
        <v>0</v>
      </c>
      <c r="U390" t="s">
        <v>13</v>
      </c>
      <c r="V390">
        <v>810</v>
      </c>
      <c r="W390" cm="1">
        <f t="array" ref="W390">_xlfn.IFS(U390="Prepaid",0,U390="COD",IF(V390*E390&lt;=300,15,(V390*E390)*5/100))</f>
        <v>0</v>
      </c>
    </row>
    <row r="391" spans="3:23">
      <c r="C391">
        <v>2001806251</v>
      </c>
      <c r="D391" s="2">
        <v>8904223819260</v>
      </c>
      <c r="E391">
        <v>1</v>
      </c>
      <c r="H391">
        <f t="shared" si="26"/>
        <v>130</v>
      </c>
      <c r="I391">
        <f t="shared" si="27"/>
        <v>0.13</v>
      </c>
      <c r="J391" s="3">
        <f t="shared" si="28"/>
        <v>0</v>
      </c>
      <c r="U391" t="s">
        <v>13</v>
      </c>
      <c r="V391">
        <v>676</v>
      </c>
      <c r="W391" cm="1">
        <f t="array" ref="W391">_xlfn.IFS(U391="Prepaid",0,U391="COD",IF(V391*E391&lt;=300,15,(V391*E391)*5/100))</f>
        <v>0</v>
      </c>
    </row>
    <row r="392" spans="3:23">
      <c r="C392">
        <v>2001806233</v>
      </c>
      <c r="D392" s="2">
        <v>8904223819161</v>
      </c>
      <c r="E392">
        <v>1</v>
      </c>
      <c r="H392">
        <f t="shared" si="26"/>
        <v>115</v>
      </c>
      <c r="I392">
        <f t="shared" si="27"/>
        <v>0.115</v>
      </c>
      <c r="J392" s="3">
        <f t="shared" si="28"/>
        <v>0</v>
      </c>
      <c r="U392" t="s">
        <v>13</v>
      </c>
      <c r="V392">
        <v>810</v>
      </c>
      <c r="W392" cm="1">
        <f t="array" ref="W392">_xlfn.IFS(U392="Prepaid",0,U392="COD",IF(V392*E392&lt;=300,15,(V392*E392)*5/100))</f>
        <v>0</v>
      </c>
    </row>
    <row r="393" spans="3:23">
      <c r="C393">
        <v>2001806233</v>
      </c>
      <c r="D393" s="2">
        <v>8904223819260</v>
      </c>
      <c r="E393">
        <v>1</v>
      </c>
      <c r="H393">
        <f t="shared" si="26"/>
        <v>130</v>
      </c>
      <c r="I393">
        <f t="shared" si="27"/>
        <v>0.13</v>
      </c>
      <c r="J393" s="3">
        <f t="shared" si="28"/>
        <v>0</v>
      </c>
      <c r="U393" t="s">
        <v>13</v>
      </c>
      <c r="V393">
        <v>676</v>
      </c>
      <c r="W393" cm="1">
        <f t="array" ref="W393">_xlfn.IFS(U393="Prepaid",0,U393="COD",IF(V393*E393&lt;=300,15,(V393*E393)*5/100))</f>
        <v>0</v>
      </c>
    </row>
    <row r="394" spans="3:23">
      <c r="C394">
        <v>2001806232</v>
      </c>
      <c r="D394" s="2">
        <v>8904223818645</v>
      </c>
      <c r="E394">
        <v>6</v>
      </c>
      <c r="H394">
        <f t="shared" si="26"/>
        <v>137</v>
      </c>
      <c r="I394">
        <f t="shared" si="27"/>
        <v>0.82200000000000006</v>
      </c>
      <c r="J394" s="3">
        <f t="shared" si="28"/>
        <v>0</v>
      </c>
      <c r="U394" t="s">
        <v>10</v>
      </c>
      <c r="V394">
        <v>1673</v>
      </c>
      <c r="W394" cm="1">
        <f t="array" ref="W394">_xlfn.IFS(U394="Prepaid",0,U394="COD",IF(V394*E394&lt;=300,15,(V394*E394)*5/100))</f>
        <v>501.9</v>
      </c>
    </row>
    <row r="395" spans="3:23">
      <c r="C395">
        <v>2001806232</v>
      </c>
      <c r="D395" s="2">
        <v>8904223819147</v>
      </c>
      <c r="E395">
        <v>2</v>
      </c>
      <c r="H395">
        <f t="shared" si="26"/>
        <v>240</v>
      </c>
      <c r="I395">
        <f t="shared" si="27"/>
        <v>0.48</v>
      </c>
      <c r="J395" s="3">
        <f t="shared" si="28"/>
        <v>0</v>
      </c>
      <c r="U395" t="s">
        <v>10</v>
      </c>
      <c r="V395">
        <v>466</v>
      </c>
      <c r="W395" cm="1">
        <f t="array" ref="W395">_xlfn.IFS(U395="Prepaid",0,U395="COD",IF(V395*E395&lt;=300,15,(V395*E395)*5/100))</f>
        <v>46.6</v>
      </c>
    </row>
    <row r="396" spans="3:23">
      <c r="C396">
        <v>2001806229</v>
      </c>
      <c r="D396" s="2">
        <v>8904223818706</v>
      </c>
      <c r="E396">
        <v>1</v>
      </c>
      <c r="H396">
        <f t="shared" si="26"/>
        <v>127</v>
      </c>
      <c r="I396">
        <f t="shared" si="27"/>
        <v>0.127</v>
      </c>
      <c r="J396" s="3">
        <f t="shared" si="28"/>
        <v>0</v>
      </c>
      <c r="U396" t="s">
        <v>10</v>
      </c>
      <c r="V396">
        <v>233</v>
      </c>
      <c r="W396" cm="1">
        <f t="array" ref="W396">_xlfn.IFS(U396="Prepaid",0,U396="COD",IF(V396*E396&lt;=300,15,(V396*E396)*5/100))</f>
        <v>15</v>
      </c>
    </row>
    <row r="397" spans="3:23">
      <c r="C397">
        <v>2001806229</v>
      </c>
      <c r="D397" s="2">
        <v>8904223818942</v>
      </c>
      <c r="E397">
        <v>1</v>
      </c>
      <c r="H397">
        <f t="shared" si="26"/>
        <v>133</v>
      </c>
      <c r="I397">
        <f t="shared" si="27"/>
        <v>0.13300000000000001</v>
      </c>
      <c r="J397" s="3">
        <f t="shared" si="28"/>
        <v>0</v>
      </c>
      <c r="U397" t="s">
        <v>10</v>
      </c>
      <c r="V397">
        <v>286</v>
      </c>
      <c r="W397" cm="1">
        <f t="array" ref="W397">_xlfn.IFS(U397="Prepaid",0,U397="COD",IF(V397*E397&lt;=300,15,(V397*E397)*5/100))</f>
        <v>15</v>
      </c>
    </row>
    <row r="398" spans="3:23">
      <c r="C398">
        <v>2001806229</v>
      </c>
      <c r="D398" s="2">
        <v>8904223818850</v>
      </c>
      <c r="E398">
        <v>1</v>
      </c>
      <c r="H398">
        <f t="shared" si="26"/>
        <v>240</v>
      </c>
      <c r="I398">
        <f t="shared" si="27"/>
        <v>0.24</v>
      </c>
      <c r="J398" s="3">
        <f t="shared" si="28"/>
        <v>0</v>
      </c>
      <c r="U398" t="s">
        <v>10</v>
      </c>
      <c r="V398">
        <v>563</v>
      </c>
      <c r="W398" cm="1">
        <f t="array" ref="W398">_xlfn.IFS(U398="Prepaid",0,U398="COD",IF(V398*E398&lt;=300,15,(V398*E398)*5/100))</f>
        <v>28.15</v>
      </c>
    </row>
    <row r="399" spans="3:23">
      <c r="C399">
        <v>2001806226</v>
      </c>
      <c r="D399" s="2">
        <v>8904223818850</v>
      </c>
      <c r="E399">
        <v>2</v>
      </c>
      <c r="H399">
        <f t="shared" si="26"/>
        <v>240</v>
      </c>
      <c r="I399">
        <f t="shared" si="27"/>
        <v>0.48</v>
      </c>
      <c r="J399" s="3">
        <f t="shared" si="28"/>
        <v>0</v>
      </c>
      <c r="U399" t="s">
        <v>10</v>
      </c>
      <c r="V399">
        <v>1125</v>
      </c>
      <c r="W399" cm="1">
        <f t="array" ref="W399">_xlfn.IFS(U399="Prepaid",0,U399="COD",IF(V399*E399&lt;=300,15,(V399*E399)*5/100))</f>
        <v>112.5</v>
      </c>
    </row>
    <row r="400" spans="3:23">
      <c r="C400">
        <v>2001806210</v>
      </c>
      <c r="D400" s="2">
        <v>8904223816214</v>
      </c>
      <c r="E400">
        <v>1</v>
      </c>
      <c r="H400">
        <f t="shared" si="26"/>
        <v>120</v>
      </c>
      <c r="I400">
        <f t="shared" si="27"/>
        <v>0.12</v>
      </c>
      <c r="J400" s="3">
        <f t="shared" si="28"/>
        <v>0</v>
      </c>
      <c r="U400" t="s">
        <v>10</v>
      </c>
      <c r="V400">
        <v>402</v>
      </c>
      <c r="W400" cm="1">
        <f t="array" ref="W400">_xlfn.IFS(U400="Prepaid",0,U400="COD",IF(V400*E400&lt;=300,15,(V400*E400)*5/100))</f>
        <v>20.100000000000001</v>
      </c>
    </row>
    <row r="401" spans="3:23">
      <c r="C401">
        <v>2001806210</v>
      </c>
      <c r="D401" s="2">
        <v>8904223818874</v>
      </c>
      <c r="E401">
        <v>1</v>
      </c>
      <c r="H401">
        <f t="shared" si="26"/>
        <v>100</v>
      </c>
      <c r="I401">
        <f t="shared" si="27"/>
        <v>0.1</v>
      </c>
      <c r="J401" s="3">
        <f t="shared" si="28"/>
        <v>0</v>
      </c>
      <c r="U401" t="s">
        <v>10</v>
      </c>
      <c r="V401">
        <v>922</v>
      </c>
      <c r="W401" cm="1">
        <f t="array" ref="W401">_xlfn.IFS(U401="Prepaid",0,U401="COD",IF(V401*E401&lt;=300,15,(V401*E401)*5/100))</f>
        <v>46.1</v>
      </c>
    </row>
  </sheetData>
  <autoFilter ref="A1:AD401" xr:uid="{9DBA4F0D-AA5C-4EAB-A775-9724AF3B7AD6}"/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223D-D9B9-4970-8C40-1862F2F61DF0}">
  <dimension ref="A1:F6"/>
  <sheetViews>
    <sheetView workbookViewId="0">
      <selection activeCell="D10" sqref="D10"/>
    </sheetView>
  </sheetViews>
  <sheetFormatPr defaultRowHeight="15"/>
  <cols>
    <col min="1" max="1" width="5.42578125" bestFit="1" customWidth="1"/>
    <col min="2" max="2" width="12.42578125" bestFit="1" customWidth="1"/>
    <col min="3" max="3" width="20.42578125" bestFit="1" customWidth="1"/>
    <col min="4" max="4" width="36.42578125" bestFit="1" customWidth="1"/>
    <col min="5" max="5" width="16.5703125" bestFit="1" customWidth="1"/>
    <col min="6" max="6" width="32.5703125" bestFit="1" customWidth="1"/>
  </cols>
  <sheetData>
    <row r="1" spans="1:6">
      <c r="A1" s="9" t="s">
        <v>180</v>
      </c>
      <c r="B1" s="9" t="s">
        <v>181</v>
      </c>
      <c r="C1" s="9" t="s">
        <v>182</v>
      </c>
      <c r="D1" s="9" t="s">
        <v>183</v>
      </c>
      <c r="E1" s="9" t="s">
        <v>184</v>
      </c>
      <c r="F1" s="9" t="s">
        <v>185</v>
      </c>
    </row>
    <row r="2" spans="1:6">
      <c r="A2" s="9" t="s">
        <v>186</v>
      </c>
      <c r="B2" s="10">
        <v>0.25</v>
      </c>
      <c r="C2" s="11">
        <v>29.5</v>
      </c>
      <c r="D2" s="11">
        <v>23.6</v>
      </c>
      <c r="E2" s="11">
        <v>13.6</v>
      </c>
      <c r="F2" s="11">
        <v>23.6</v>
      </c>
    </row>
    <row r="3" spans="1:6">
      <c r="A3" s="9" t="s">
        <v>187</v>
      </c>
      <c r="B3" s="10">
        <v>0.5</v>
      </c>
      <c r="C3" s="11">
        <v>33</v>
      </c>
      <c r="D3" s="11">
        <v>28.3</v>
      </c>
      <c r="E3" s="11">
        <v>20.5</v>
      </c>
      <c r="F3" s="11">
        <v>28.3</v>
      </c>
    </row>
    <row r="4" spans="1:6">
      <c r="A4" s="9" t="s">
        <v>188</v>
      </c>
      <c r="B4" s="10">
        <v>0.75</v>
      </c>
      <c r="C4" s="11">
        <v>40.1</v>
      </c>
      <c r="D4" s="11">
        <v>38.9</v>
      </c>
      <c r="E4" s="11">
        <v>31.9</v>
      </c>
      <c r="F4" s="11">
        <v>38.9</v>
      </c>
    </row>
    <row r="5" spans="1:6">
      <c r="A5" s="9" t="s">
        <v>189</v>
      </c>
      <c r="B5" s="10">
        <v>1.25</v>
      </c>
      <c r="C5" s="11">
        <v>45.4</v>
      </c>
      <c r="D5" s="11">
        <v>44.8</v>
      </c>
      <c r="E5" s="11">
        <v>41.3</v>
      </c>
      <c r="F5" s="11">
        <v>44.8</v>
      </c>
    </row>
    <row r="6" spans="1:6">
      <c r="A6" s="9" t="s">
        <v>190</v>
      </c>
      <c r="B6" s="10">
        <v>1.5</v>
      </c>
      <c r="C6" s="11">
        <v>56.6</v>
      </c>
      <c r="D6" s="11">
        <v>55.5</v>
      </c>
      <c r="E6" s="11">
        <v>50.7</v>
      </c>
      <c r="F6" s="11">
        <v>55.5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51A15F-F6E3-40AD-8A32-DA7B9DBF24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Vinit Maniar</dc:creator>
  <cp:keywords/>
  <dc:description/>
  <cp:lastModifiedBy>Tushar Jawale</cp:lastModifiedBy>
  <cp:revision/>
  <dcterms:created xsi:type="dcterms:W3CDTF">2021-10-08T11:26:24Z</dcterms:created>
  <dcterms:modified xsi:type="dcterms:W3CDTF">2023-10-21T16:16:12Z</dcterms:modified>
  <cp:category/>
  <cp:contentStatus/>
</cp:coreProperties>
</file>