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wa\Downloads\"/>
    </mc:Choice>
  </mc:AlternateContent>
  <xr:revisionPtr revIDLastSave="0" documentId="13_ncr:1_{D5B4D4F4-B431-4317-8928-66DD94884163}" xr6:coauthVersionLast="47" xr6:coauthVersionMax="47" xr10:uidLastSave="{00000000-0000-0000-0000-000000000000}"/>
  <bookViews>
    <workbookView xWindow="-108" yWindow="-108" windowWidth="23256" windowHeight="12456" tabRatio="837" activeTab="6" xr2:uid="{26D4546B-D2A1-4444-8EAF-A6228F96F0C1}"/>
  </bookViews>
  <sheets>
    <sheet name="Dashboard" sheetId="6" r:id="rId1"/>
    <sheet name="NZ_Data" sheetId="1" r:id="rId2"/>
    <sheet name="India Staff" sheetId="2" r:id="rId3"/>
    <sheet name="ALL DATA" sheetId="3" r:id="rId4"/>
    <sheet name="InfoFinder v2.0" sheetId="4" r:id="rId5"/>
    <sheet name="Report" sheetId="5" r:id="rId6"/>
    <sheet name="India vs NZ" sheetId="7" r:id="rId7"/>
  </sheets>
  <definedNames>
    <definedName name="_xlnm._FilterDatabase" localSheetId="2" hidden="1">'India Staff'!$B$2:$H$114</definedName>
    <definedName name="_xlnm._FilterDatabase" localSheetId="1" hidden="1">NZ_Data!$C$5:$I$105</definedName>
    <definedName name="_xlchart.v1.0" hidden="1">'ALL DATA'!$G$1</definedName>
    <definedName name="_xlchart.v1.1" hidden="1">'ALL DATA'!$G$2:$G$185</definedName>
    <definedName name="_xlchart.v1.2" hidden="1">'ALL DATA'!$G$1</definedName>
    <definedName name="_xlchart.v1.3" hidden="1">'ALL DATA'!$G$2:$G$185</definedName>
    <definedName name="_xlcn.WorksheetConnection_blankdatafileAutoRecovered.xlsxstaff1" hidden="1">staff[]</definedName>
    <definedName name="ExternalData_1" localSheetId="3" hidden="1">'ALL DATA'!$A$1:$H$185</definedName>
  </definedNames>
  <calcPr calcId="191029"/>
  <pivotCaches>
    <pivotCache cacheId="49" r:id="rId8"/>
    <pivotCache cacheId="64" r:id="rId9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taff" name="staff" connection="WorksheetConnection_blank-data-file(AutoRecovered).xlsx!staff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5" i="7" l="1"/>
  <c r="G5" i="7"/>
  <c r="L5" i="7"/>
  <c r="E5" i="7"/>
  <c r="J5" i="7"/>
  <c r="C5" i="7"/>
  <c r="D48" i="5"/>
  <c r="E48" i="5" s="1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47" i="5"/>
  <c r="B47" i="5" a="1"/>
  <c r="B47" i="5" s="1"/>
  <c r="J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O4" i="3"/>
  <c r="O3" i="3"/>
  <c r="O5" i="3" s="1"/>
  <c r="E49" i="5" l="1"/>
  <c r="E50" i="5" s="1"/>
  <c r="E51" i="5" s="1"/>
  <c r="E52" i="5" s="1"/>
  <c r="E53" i="5" s="1"/>
  <c r="E54" i="5" s="1"/>
  <c r="E55" i="5" s="1"/>
  <c r="E56" i="5" s="1"/>
  <c r="E57" i="5" s="1"/>
  <c r="E58" i="5" s="1"/>
  <c r="E59" i="5" s="1"/>
  <c r="E60" i="5" s="1"/>
  <c r="E61" i="5" s="1"/>
  <c r="E62" i="5" s="1"/>
  <c r="E63" i="5" s="1"/>
  <c r="E64" i="5" s="1"/>
  <c r="E65" i="5" s="1"/>
  <c r="E66" i="5" s="1"/>
  <c r="E67" i="5" s="1"/>
  <c r="E68" i="5" s="1"/>
  <c r="E69" i="5" s="1"/>
  <c r="E70" i="5" s="1"/>
  <c r="E71" i="5" s="1"/>
  <c r="E72" i="5" s="1"/>
  <c r="E73" i="5" s="1"/>
  <c r="E74" i="5" s="1"/>
  <c r="E75" i="5" s="1"/>
  <c r="E76" i="5" s="1"/>
  <c r="E77" i="5" s="1"/>
  <c r="E78" i="5" s="1"/>
  <c r="E79" i="5" s="1"/>
  <c r="E80" i="5" s="1"/>
  <c r="E81" i="5" s="1"/>
  <c r="E82" i="5" s="1"/>
  <c r="I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5" i="4" l="1" a="1"/>
  <c r="I5" i="4" s="1"/>
  <c r="O11" i="3" a="1"/>
  <c r="O11" i="3" s="1"/>
  <c r="E5" i="4" a="1"/>
  <c r="E5" i="4" s="1"/>
  <c r="O6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E3395F-91BE-461F-B186-E75C26512A0A}" keepAlive="1" name="Query - india_staff" description="Connection to the 'india_staff' query in the workbook." type="5" refreshedVersion="0" background="1">
    <dbPr connection="Provider=Microsoft.Mashup.OleDb.1;Data Source=$Workbook$;Location=india_staff;Extended Properties=&quot;&quot;" command="SELECT * FROM [india_staff]"/>
  </connection>
  <connection id="2" xr16:uid="{8B5F1162-9B0D-47A2-9E49-ABB999D64736}" keepAlive="1" name="Query - nz_Staff" description="Connection to the 'nz_Staff' query in the workbook." type="5" refreshedVersion="0" background="1">
    <dbPr connection="Provider=Microsoft.Mashup.OleDb.1;Data Source=$Workbook$;Location=nz_Staff;Extended Properties=&quot;&quot;" command="SELECT * FROM [nz_Staff]"/>
  </connection>
  <connection id="3" xr16:uid="{6436F9BF-3B9B-4440-A354-BE582A692EC1}" keepAlive="1" name="Query - staff" description="Connection to the 'staff' query in the workbook." type="5" refreshedVersion="0" background="1">
    <dbPr connection="Provider=Microsoft.Mashup.OleDb.1;Data Source=$Workbook$;Location=staff;Extended Properties=&quot;&quot;" command="SELECT * FROM [staff]"/>
  </connection>
  <connection id="4" xr16:uid="{F563E58F-A6EF-48A4-9530-6E2754F90CB1}" keepAlive="1" name="Query - staff (2)" description="Connection to the 'staff (2)' query in the workbook." type="5" refreshedVersion="8" background="1" saveData="1">
    <dbPr connection="Provider=Microsoft.Mashup.OleDb.1;Data Source=$Workbook$;Location=&quot;staff (2)&quot;;Extended Properties=&quot;&quot;" command="SELECT * FROM [staff (2)]"/>
  </connection>
  <connection id="5" xr16:uid="{1FDAE8EF-700E-4359-9361-57209469236F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6" xr16:uid="{523EB80D-CB78-4C39-A6B0-DB519F70EE1F}" name="WorksheetConnection_blank-data-file(AutoRecovered).xlsx!staff" type="102" refreshedVersion="8" minRefreshableVersion="5">
    <extLst>
      <ext xmlns:x15="http://schemas.microsoft.com/office/spreadsheetml/2010/11/main" uri="{DE250136-89BD-433C-8126-D09CA5730AF9}">
        <x15:connection id="staff" autoDelete="1">
          <x15:rangePr sourceName="_xlcn.WorksheetConnection_blankdatafileAutoRecovered.xlsxstaff1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<sst xmlns="http://schemas.openxmlformats.org/spreadsheetml/2006/main" count="1856" uniqueCount="241">
  <si>
    <t>Name</t>
  </si>
  <si>
    <t>Gender</t>
  </si>
  <si>
    <t>Department</t>
  </si>
  <si>
    <t>Age</t>
  </si>
  <si>
    <t>Date Joined</t>
  </si>
  <si>
    <t>Salary</t>
  </si>
  <si>
    <t>Rating</t>
  </si>
  <si>
    <t>Barr Faughny</t>
  </si>
  <si>
    <t>Female</t>
  </si>
  <si>
    <t>Procurement</t>
  </si>
  <si>
    <t>Exceptional</t>
  </si>
  <si>
    <t>Dennison Crosswaite</t>
  </si>
  <si>
    <t>Website</t>
  </si>
  <si>
    <t>Above average</t>
  </si>
  <si>
    <t>Gunar Cockshoot</t>
  </si>
  <si>
    <t>Male</t>
  </si>
  <si>
    <t>Average</t>
  </si>
  <si>
    <t>Wilone O'Kielt</t>
  </si>
  <si>
    <t>Gigi Bohling</t>
  </si>
  <si>
    <t>Sales</t>
  </si>
  <si>
    <t>Curtice Advani</t>
  </si>
  <si>
    <t>Finance</t>
  </si>
  <si>
    <t>Kaine Padly</t>
  </si>
  <si>
    <t>Ches Bonnell</t>
  </si>
  <si>
    <t>Poor</t>
  </si>
  <si>
    <t>Andria Kimpton</t>
  </si>
  <si>
    <t>Brien Boise</t>
  </si>
  <si>
    <t>Husein Augar</t>
  </si>
  <si>
    <t>Karlen McCaffrey</t>
  </si>
  <si>
    <t>Jan Morforth</t>
  </si>
  <si>
    <t>Dotty Strutley</t>
  </si>
  <si>
    <t>Kelci Walkden</t>
  </si>
  <si>
    <t>Marney O'Breen</t>
  </si>
  <si>
    <t>Rafaelita Blaksland</t>
  </si>
  <si>
    <t>Madelene Upcott</t>
  </si>
  <si>
    <t>Beverie Moffet</t>
  </si>
  <si>
    <t>Oby Sorrel</t>
  </si>
  <si>
    <t>Mallorie Waber</t>
  </si>
  <si>
    <t>Jehu Rudeforth</t>
  </si>
  <si>
    <t>Van Tuxwell</t>
  </si>
  <si>
    <t>Roddy Speechley</t>
  </si>
  <si>
    <t>Camilla Castle</t>
  </si>
  <si>
    <t>Very poor</t>
  </si>
  <si>
    <t>Janene Hairsine</t>
  </si>
  <si>
    <t>Niall Selesnick</t>
  </si>
  <si>
    <t>Ebonee Roxburgh</t>
  </si>
  <si>
    <t>Zach Polon</t>
  </si>
  <si>
    <t>Orton Livick</t>
  </si>
  <si>
    <t>Gray Seamon</t>
  </si>
  <si>
    <t>Benny Karolovsky</t>
  </si>
  <si>
    <t>Dyna Doucette</t>
  </si>
  <si>
    <t>Erin Androsik</t>
  </si>
  <si>
    <t>Madge McCloughen</t>
  </si>
  <si>
    <t>Esmaria Denecamp</t>
  </si>
  <si>
    <t>Hogan Iles</t>
  </si>
  <si>
    <t>Valentia Etteridge</t>
  </si>
  <si>
    <t>HR</t>
  </si>
  <si>
    <t>Archibald Filliskirk</t>
  </si>
  <si>
    <t>Lindy Guillet</t>
  </si>
  <si>
    <t>Dell Molloy</t>
  </si>
  <si>
    <t>Ewart Laphorn</t>
  </si>
  <si>
    <t>Vic Radolf</t>
  </si>
  <si>
    <t>Virginia McConville</t>
  </si>
  <si>
    <t>Kaye Crocroft</t>
  </si>
  <si>
    <t>Mollie Hanway</t>
  </si>
  <si>
    <t>Hoyt D'Alesco</t>
  </si>
  <si>
    <t>Crissie Cordel</t>
  </si>
  <si>
    <t>Myer McCory</t>
  </si>
  <si>
    <t>Enoch Dowrey</t>
  </si>
  <si>
    <t>Kissiah Maydway</t>
  </si>
  <si>
    <t>Ambros Murthwaite</t>
  </si>
  <si>
    <t>Torrance Collier</t>
  </si>
  <si>
    <t>Allene Gobbet</t>
  </si>
  <si>
    <t>Violante Courtonne</t>
  </si>
  <si>
    <t>Merrilee Plenty</t>
  </si>
  <si>
    <t>Tatum Hush</t>
  </si>
  <si>
    <t>Kath Bletsoe</t>
  </si>
  <si>
    <t>Hinda Label</t>
  </si>
  <si>
    <t>Shari McNee</t>
  </si>
  <si>
    <t>My Hanscome</t>
  </si>
  <si>
    <t>Drusy MacCombe</t>
  </si>
  <si>
    <t>Halimeda Kuscha</t>
  </si>
  <si>
    <t>William Reeveley</t>
  </si>
  <si>
    <t>Tracy Renad</t>
  </si>
  <si>
    <t>Kassi Jonson</t>
  </si>
  <si>
    <t>Constantino Espley</t>
  </si>
  <si>
    <t>Gretchen Callow</t>
  </si>
  <si>
    <t>Bev Lashley</t>
  </si>
  <si>
    <t>Sibyl Dunkirk</t>
  </si>
  <si>
    <t>Alta Kaszper</t>
  </si>
  <si>
    <t>Shayne Stegel</t>
  </si>
  <si>
    <t>Hyacinthie Braybrooke</t>
  </si>
  <si>
    <t>Agnes Collicott</t>
  </si>
  <si>
    <t>Teressa Udden</t>
  </si>
  <si>
    <t>Bennie Pepis</t>
  </si>
  <si>
    <t>Elia Cockton</t>
  </si>
  <si>
    <t>Cherlyn Barter</t>
  </si>
  <si>
    <t>Murry Dryburgh</t>
  </si>
  <si>
    <t>Mahalia Larcher</t>
  </si>
  <si>
    <t>Bili Sizey</t>
  </si>
  <si>
    <t>Lilyan Klimpt</t>
  </si>
  <si>
    <t>Caro Chappel</t>
  </si>
  <si>
    <t>Leilah Yesinin</t>
  </si>
  <si>
    <t>Collin Jagson</t>
  </si>
  <si>
    <t>Kellsie Waby</t>
  </si>
  <si>
    <t>Simon Kembery</t>
  </si>
  <si>
    <t>Tawnya Tickel</t>
  </si>
  <si>
    <t>Bernie Gorges</t>
  </si>
  <si>
    <t>Florinda Crace</t>
  </si>
  <si>
    <t>Oran Buxcy</t>
  </si>
  <si>
    <t>Employee Data</t>
  </si>
  <si>
    <t>Nanak Sapna</t>
  </si>
  <si>
    <t>Karuna Pashupathy</t>
  </si>
  <si>
    <t>Amal Nimesh</t>
  </si>
  <si>
    <t>Ramnath Ravuri</t>
  </si>
  <si>
    <t>Yauvani Tarpa</t>
  </si>
  <si>
    <t>Upendra Swati</t>
  </si>
  <si>
    <t>Hridaynath Tendulkar</t>
  </si>
  <si>
    <t>Gangadutt Ragha</t>
  </si>
  <si>
    <t>Rameshwari Chikodi</t>
  </si>
  <si>
    <t>Pratigya Rema</t>
  </si>
  <si>
    <t>Kantimoy Pritish</t>
  </si>
  <si>
    <t>Tarala Vishaal</t>
  </si>
  <si>
    <t>Ardhendu Abhichandra Jayakar</t>
  </si>
  <si>
    <t>Jagajeet Viraj</t>
  </si>
  <si>
    <t>Shattesh Utpat</t>
  </si>
  <si>
    <t>Agrata Rajarama</t>
  </si>
  <si>
    <t>Sawini Chandan</t>
  </si>
  <si>
    <t>Damayanti Thangavadivelu</t>
  </si>
  <si>
    <t>Indu Varada Sumedh</t>
  </si>
  <si>
    <t>Krittika Gaekwad</t>
  </si>
  <si>
    <t>Mardav Ramaswami</t>
  </si>
  <si>
    <t>Lalit Kothari</t>
  </si>
  <si>
    <t>Bhuvan Pals</t>
  </si>
  <si>
    <t>Sarayu Ragunathan</t>
  </si>
  <si>
    <t>Ayog Chakrabarti</t>
  </si>
  <si>
    <t>Shevantilal Muppala</t>
  </si>
  <si>
    <t>Suchira Bhanupriya Tapti</t>
  </si>
  <si>
    <t>Mahindra Sreedharan</t>
  </si>
  <si>
    <t>Chitrasen Laul</t>
  </si>
  <si>
    <t>Akbar Sorabhjee</t>
  </si>
  <si>
    <t>Shulabh Qutub Sundaramoorthy</t>
  </si>
  <si>
    <t>Sahila Chandrasekhar</t>
  </si>
  <si>
    <t>Satyendra Venkatadri</t>
  </si>
  <si>
    <t>Piyali Mahanthapa</t>
  </si>
  <si>
    <t>Rukma Vinita</t>
  </si>
  <si>
    <t>Vanmala Shriharsha</t>
  </si>
  <si>
    <t>Sarojini Naueshwara</t>
  </si>
  <si>
    <t>Kaishori Harathi Kateel</t>
  </si>
  <si>
    <t>Shobhana Samuel</t>
  </si>
  <si>
    <t>Krishnakanta Vellanki</t>
  </si>
  <si>
    <t>Shiuli Sapna</t>
  </si>
  <si>
    <t>Anjushri Chandiramani</t>
  </si>
  <si>
    <t>Fullara Sushanti Mokate</t>
  </si>
  <si>
    <t>Shreela Ramasubraman</t>
  </si>
  <si>
    <t>Gumwant Veera</t>
  </si>
  <si>
    <t>Deepali Charan</t>
  </si>
  <si>
    <t>Geena Raghavanpillai</t>
  </si>
  <si>
    <t>Prerana Nishita</t>
  </si>
  <si>
    <t>Shekhar Eswara</t>
  </si>
  <si>
    <t>Kamalakshi Mukundan</t>
  </si>
  <si>
    <t>Sahas Sanabhi Shrikant</t>
  </si>
  <si>
    <t>Ranajay Kailashnath Richa</t>
  </si>
  <si>
    <t>Sukhdev Nageshwar</t>
  </si>
  <si>
    <t>Rushil Kripa</t>
  </si>
  <si>
    <t>Daruka Ghazali</t>
  </si>
  <si>
    <t>Godavari Veena</t>
  </si>
  <si>
    <t>Anumati Shyamari Meherhomji</t>
  </si>
  <si>
    <t>Abhaya Priyavardhan</t>
  </si>
  <si>
    <t>Purnendu Vijayarangan</t>
  </si>
  <si>
    <t>Sameer Shashank Sapra</t>
  </si>
  <si>
    <t>Asija Pothireddy</t>
  </si>
  <si>
    <t>Rupak Mehra</t>
  </si>
  <si>
    <t>Makshi Vinutha</t>
  </si>
  <si>
    <t>Pragya Nilufar</t>
  </si>
  <si>
    <t>Dhruv Manjunath</t>
  </si>
  <si>
    <t>Yagna Sujeev</t>
  </si>
  <si>
    <t>Mithil Nadkarni</t>
  </si>
  <si>
    <t>Bandhula Sathyanna</t>
  </si>
  <si>
    <t>Shubhra Potla</t>
  </si>
  <si>
    <t>Narois Motiwala</t>
  </si>
  <si>
    <t>Madhumati Gazala Soumitra</t>
  </si>
  <si>
    <t>Sanchali Shirish</t>
  </si>
  <si>
    <t>Chandana Sannidhi Surnilla</t>
  </si>
  <si>
    <t>Devasree Fullara Saurin</t>
  </si>
  <si>
    <t>Kunja Prashanta Vibha</t>
  </si>
  <si>
    <t>Kevalkumar Solanki</t>
  </si>
  <si>
    <t>Kulbhushan Moorthy</t>
  </si>
  <si>
    <t>Hemavati Muthiah</t>
  </si>
  <si>
    <t>Sartaj Probal</t>
  </si>
  <si>
    <t>Jaishree Atasi Yavatkar</t>
  </si>
  <si>
    <t>Ilesh Dasgupta</t>
  </si>
  <si>
    <t>Waheeda Vasuman</t>
  </si>
  <si>
    <t>Vinanti Choudhari</t>
  </si>
  <si>
    <t>Manjusri Ruchi</t>
  </si>
  <si>
    <t>Deepit Ranjana</t>
  </si>
  <si>
    <t>Amlankusum Rajabhushan</t>
  </si>
  <si>
    <t>Udyan Lanka</t>
  </si>
  <si>
    <t>Baruna Ogale</t>
  </si>
  <si>
    <t>Heer Pennathur</t>
  </si>
  <si>
    <t>Vasu Nandin</t>
  </si>
  <si>
    <t>Madhavdas Buhpathi</t>
  </si>
  <si>
    <t>Mirium Seemantini Shivakumar</t>
  </si>
  <si>
    <t>Country</t>
  </si>
  <si>
    <t>IND</t>
  </si>
  <si>
    <t>other</t>
  </si>
  <si>
    <t>NZ</t>
  </si>
  <si>
    <t>Tenure</t>
  </si>
  <si>
    <t>Rating As Number</t>
  </si>
  <si>
    <t>Basic Information</t>
  </si>
  <si>
    <t>Number of Employees</t>
  </si>
  <si>
    <t>Average Salary</t>
  </si>
  <si>
    <t>Female Percentage</t>
  </si>
  <si>
    <t>Average Tenure</t>
  </si>
  <si>
    <t>Information Finder</t>
  </si>
  <si>
    <t>Enter Name =</t>
  </si>
  <si>
    <t>InfoFinder v2.0</t>
  </si>
  <si>
    <t xml:space="preserve">Enter Department = </t>
  </si>
  <si>
    <t>Males Vs Females</t>
  </si>
  <si>
    <t>Column Labels</t>
  </si>
  <si>
    <t>Average of Age</t>
  </si>
  <si>
    <t>Average of Salary</t>
  </si>
  <si>
    <t>Values</t>
  </si>
  <si>
    <t>Average of Tenure</t>
  </si>
  <si>
    <t>Salary Spread</t>
  </si>
  <si>
    <t>Salary and Rating</t>
  </si>
  <si>
    <t>Row Labels</t>
  </si>
  <si>
    <t>Count of Name</t>
  </si>
  <si>
    <t>Number of Employees Hired</t>
  </si>
  <si>
    <t>Month</t>
  </si>
  <si>
    <t>HeadCount</t>
  </si>
  <si>
    <t>Total Numbers</t>
  </si>
  <si>
    <t>Topic</t>
  </si>
  <si>
    <t>Links</t>
  </si>
  <si>
    <t>NZ_Data</t>
  </si>
  <si>
    <t>IND_data</t>
  </si>
  <si>
    <t>India VS New Zealand</t>
  </si>
  <si>
    <t>INDIA</t>
  </si>
  <si>
    <t>NEW ZEALAND</t>
  </si>
  <si>
    <t>No. of Employees</t>
  </si>
  <si>
    <t>Female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</si>
</sst>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409]* #,##0.00_ ;_-[$$-409]* \-#,##0.00\ ;_-[$$-409]* &quot;-&quot;??_ ;_-@_ "/>
    <numFmt numFmtId="170" formatCode="0.0"/>
  </numFmts>
  <fonts count="9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 Semibold"/>
      <family val="2"/>
    </font>
    <font>
      <b/>
      <sz val="26"/>
      <color theme="1"/>
      <name val="Segoe UI Variable Small Semibol"/>
    </font>
    <font>
      <b/>
      <sz val="20"/>
      <color theme="1"/>
      <name val="Segoe UI Variable Small Semibol"/>
    </font>
    <font>
      <sz val="26"/>
      <color theme="1"/>
      <name val="Segoe UI Variable Display"/>
    </font>
    <font>
      <b/>
      <sz val="14"/>
      <color theme="0"/>
      <name val="Segoe UI Black"/>
      <family val="2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1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15" fontId="0" fillId="0" borderId="0" xfId="0" applyNumberFormat="1"/>
    <xf numFmtId="14" fontId="0" fillId="0" borderId="0" xfId="0" applyNumberFormat="1"/>
    <xf numFmtId="0" fontId="3" fillId="4" borderId="0" xfId="0" applyFont="1" applyFill="1" applyAlignment="1">
      <alignment horizontal="center"/>
    </xf>
    <xf numFmtId="9" fontId="0" fillId="0" borderId="0" xfId="1" applyFont="1"/>
    <xf numFmtId="2" fontId="0" fillId="0" borderId="0" xfId="0" applyNumberFormat="1"/>
    <xf numFmtId="0" fontId="4" fillId="0" borderId="0" xfId="0" applyFont="1"/>
    <xf numFmtId="0" fontId="0" fillId="5" borderId="0" xfId="0" applyFill="1"/>
    <xf numFmtId="0" fontId="0" fillId="6" borderId="1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2" xfId="0" applyFill="1" applyBorder="1" applyAlignment="1">
      <alignment horizontal="left"/>
    </xf>
    <xf numFmtId="14" fontId="0" fillId="6" borderId="2" xfId="0" applyNumberFormat="1" applyFill="1" applyBorder="1" applyAlignment="1">
      <alignment horizontal="left"/>
    </xf>
    <xf numFmtId="164" fontId="0" fillId="6" borderId="2" xfId="0" applyNumberFormat="1" applyFill="1" applyBorder="1" applyAlignment="1">
      <alignment horizontal="left"/>
    </xf>
    <xf numFmtId="2" fontId="0" fillId="6" borderId="2" xfId="0" applyNumberForma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5" fillId="6" borderId="0" xfId="0" applyFont="1" applyFill="1" applyAlignment="1">
      <alignment horizontal="center" vertical="center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6" fillId="8" borderId="0" xfId="0" applyFont="1" applyFill="1" applyAlignment="1">
      <alignment horizontal="center" vertical="center"/>
    </xf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170" fontId="0" fillId="0" borderId="0" xfId="0" applyNumberFormat="1"/>
    <xf numFmtId="0" fontId="0" fillId="0" borderId="1" xfId="0" applyBorder="1" applyAlignment="1">
      <alignment horizontal="left"/>
    </xf>
    <xf numFmtId="0" fontId="0" fillId="0" borderId="1" xfId="0" applyBorder="1"/>
    <xf numFmtId="17" fontId="0" fillId="0" borderId="1" xfId="0" applyNumberFormat="1" applyBorder="1"/>
    <xf numFmtId="0" fontId="0" fillId="0" borderId="1" xfId="0" applyNumberFormat="1" applyBorder="1"/>
    <xf numFmtId="0" fontId="7" fillId="8" borderId="0" xfId="0" applyFont="1" applyFill="1" applyAlignment="1">
      <alignment horizontal="center"/>
    </xf>
    <xf numFmtId="0" fontId="8" fillId="7" borderId="0" xfId="0" applyFont="1" applyFill="1" applyAlignment="1">
      <alignment horizontal="center" vertical="center"/>
    </xf>
    <xf numFmtId="9" fontId="8" fillId="7" borderId="0" xfId="0" applyNumberFormat="1" applyFont="1" applyFill="1" applyAlignment="1">
      <alignment horizontal="center" vertical="center"/>
    </xf>
    <xf numFmtId="164" fontId="8" fillId="7" borderId="0" xfId="0" applyNumberFormat="1" applyFont="1" applyFill="1" applyAlignment="1">
      <alignment horizontal="center" vertical="center"/>
    </xf>
    <xf numFmtId="0" fontId="8" fillId="9" borderId="0" xfId="0" applyFont="1" applyFill="1" applyAlignment="1">
      <alignment horizontal="center" vertical="center"/>
    </xf>
    <xf numFmtId="9" fontId="8" fillId="9" borderId="0" xfId="0" applyNumberFormat="1" applyFont="1" applyFill="1" applyAlignment="1">
      <alignment horizontal="center" vertical="center"/>
    </xf>
    <xf numFmtId="164" fontId="8" fillId="9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10">
    <dxf>
      <numFmt numFmtId="0" formatCode="General"/>
    </dxf>
    <dxf>
      <numFmt numFmtId="170" formatCode="0.0"/>
    </dxf>
    <dxf>
      <numFmt numFmtId="170" formatCode="0.0"/>
    </dxf>
    <dxf>
      <numFmt numFmtId="2" formatCode="0.00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20" formatCode="dd/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powerPivotData" Target="model/item.data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'ALL DATA'!$J$1</c:f>
              <c:strCache>
                <c:ptCount val="1"/>
                <c:pt idx="0">
                  <c:v>Rating As Number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xVal>
            <c:numRef>
              <c:f>'ALL DATA'!$G$2:$G$185</c:f>
              <c:numCache>
                <c:formatCode>General</c:formatCode>
                <c:ptCount val="43"/>
                <c:pt idx="0">
                  <c:v>43840</c:v>
                </c:pt>
                <c:pt idx="1">
                  <c:v>45510</c:v>
                </c:pt>
                <c:pt idx="2">
                  <c:v>56870</c:v>
                </c:pt>
                <c:pt idx="3">
                  <c:v>92700</c:v>
                </c:pt>
                <c:pt idx="4">
                  <c:v>104410</c:v>
                </c:pt>
                <c:pt idx="5">
                  <c:v>49630</c:v>
                </c:pt>
                <c:pt idx="6">
                  <c:v>76900</c:v>
                </c:pt>
                <c:pt idx="7">
                  <c:v>75000</c:v>
                </c:pt>
                <c:pt idx="8">
                  <c:v>58100</c:v>
                </c:pt>
                <c:pt idx="9">
                  <c:v>114870</c:v>
                </c:pt>
                <c:pt idx="10">
                  <c:v>41570</c:v>
                </c:pt>
                <c:pt idx="11">
                  <c:v>112570</c:v>
                </c:pt>
                <c:pt idx="12">
                  <c:v>65920</c:v>
                </c:pt>
                <c:pt idx="13">
                  <c:v>99970</c:v>
                </c:pt>
                <c:pt idx="14">
                  <c:v>80700</c:v>
                </c:pt>
                <c:pt idx="15">
                  <c:v>119110</c:v>
                </c:pt>
                <c:pt idx="16">
                  <c:v>114890</c:v>
                </c:pt>
                <c:pt idx="17">
                  <c:v>53240</c:v>
                </c:pt>
                <c:pt idx="18">
                  <c:v>85000</c:v>
                </c:pt>
                <c:pt idx="19">
                  <c:v>33920</c:v>
                </c:pt>
                <c:pt idx="20">
                  <c:v>75280</c:v>
                </c:pt>
                <c:pt idx="21">
                  <c:v>58940</c:v>
                </c:pt>
                <c:pt idx="22">
                  <c:v>104770</c:v>
                </c:pt>
                <c:pt idx="23">
                  <c:v>75970</c:v>
                </c:pt>
                <c:pt idx="24">
                  <c:v>65360</c:v>
                </c:pt>
                <c:pt idx="25">
                  <c:v>92450</c:v>
                </c:pt>
                <c:pt idx="26">
                  <c:v>83750</c:v>
                </c:pt>
                <c:pt idx="27">
                  <c:v>87620</c:v>
                </c:pt>
                <c:pt idx="28">
                  <c:v>68900</c:v>
                </c:pt>
                <c:pt idx="29">
                  <c:v>109160</c:v>
                </c:pt>
                <c:pt idx="30">
                  <c:v>41980</c:v>
                </c:pt>
                <c:pt idx="31">
                  <c:v>86570</c:v>
                </c:pt>
                <c:pt idx="32">
                  <c:v>67910</c:v>
                </c:pt>
                <c:pt idx="33">
                  <c:v>60130</c:v>
                </c:pt>
                <c:pt idx="34">
                  <c:v>118100</c:v>
                </c:pt>
                <c:pt idx="35">
                  <c:v>78390</c:v>
                </c:pt>
                <c:pt idx="36">
                  <c:v>114180</c:v>
                </c:pt>
                <c:pt idx="37">
                  <c:v>104120</c:v>
                </c:pt>
                <c:pt idx="38">
                  <c:v>34980</c:v>
                </c:pt>
                <c:pt idx="39">
                  <c:v>62780</c:v>
                </c:pt>
                <c:pt idx="40">
                  <c:v>75480</c:v>
                </c:pt>
                <c:pt idx="41">
                  <c:v>78540</c:v>
                </c:pt>
                <c:pt idx="42">
                  <c:v>96140</c:v>
                </c:pt>
              </c:numCache>
            </c:numRef>
          </c:xVal>
          <c:yVal>
            <c:numRef>
              <c:f>'ALL DATA'!$J$2:$J$185</c:f>
              <c:numCache>
                <c:formatCode>General</c:formatCode>
                <c:ptCount val="43"/>
                <c:pt idx="0">
                  <c:v>4</c:v>
                </c:pt>
                <c:pt idx="1">
                  <c:v>3</c:v>
                </c:pt>
                <c:pt idx="2">
                  <c:v>4</c:v>
                </c:pt>
                <c:pt idx="3">
                  <c:v>3</c:v>
                </c:pt>
                <c:pt idx="4">
                  <c:v>3</c:v>
                </c:pt>
                <c:pt idx="5">
                  <c:v>2</c:v>
                </c:pt>
                <c:pt idx="6">
                  <c:v>4</c:v>
                </c:pt>
                <c:pt idx="7">
                  <c:v>5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4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2</c:v>
                </c:pt>
                <c:pt idx="29">
                  <c:v>5</c:v>
                </c:pt>
                <c:pt idx="30">
                  <c:v>3</c:v>
                </c:pt>
                <c:pt idx="31">
                  <c:v>3</c:v>
                </c:pt>
                <c:pt idx="32">
                  <c:v>2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1</c:v>
                </c:pt>
                <c:pt idx="41">
                  <c:v>3</c:v>
                </c:pt>
                <c:pt idx="42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AC-41BB-AC6D-5684209B81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3232735"/>
        <c:axId val="743234655"/>
      </c:scatterChart>
      <c:valAx>
        <c:axId val="7432327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3234655"/>
        <c:crosses val="autoZero"/>
        <c:crossBetween val="midCat"/>
      </c:valAx>
      <c:valAx>
        <c:axId val="743234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32327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Employees Hired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Report!$E$46</c:f>
              <c:strCache>
                <c:ptCount val="1"/>
                <c:pt idx="0">
                  <c:v>Total Numbers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Report!$C$47:$C$82</c:f>
              <c:numCache>
                <c:formatCode>mmm\-yy</c:formatCode>
                <c:ptCount val="36"/>
                <c:pt idx="0">
                  <c:v>43952</c:v>
                </c:pt>
                <c:pt idx="1">
                  <c:v>43983</c:v>
                </c:pt>
                <c:pt idx="2">
                  <c:v>44013</c:v>
                </c:pt>
                <c:pt idx="3">
                  <c:v>44044</c:v>
                </c:pt>
                <c:pt idx="4">
                  <c:v>44075</c:v>
                </c:pt>
                <c:pt idx="5">
                  <c:v>44105</c:v>
                </c:pt>
                <c:pt idx="6">
                  <c:v>44136</c:v>
                </c:pt>
                <c:pt idx="7">
                  <c:v>44166</c:v>
                </c:pt>
                <c:pt idx="8">
                  <c:v>44197</c:v>
                </c:pt>
                <c:pt idx="9">
                  <c:v>44228</c:v>
                </c:pt>
                <c:pt idx="10">
                  <c:v>44256</c:v>
                </c:pt>
                <c:pt idx="11">
                  <c:v>44287</c:v>
                </c:pt>
                <c:pt idx="12">
                  <c:v>44317</c:v>
                </c:pt>
                <c:pt idx="13">
                  <c:v>44348</c:v>
                </c:pt>
                <c:pt idx="14">
                  <c:v>44378</c:v>
                </c:pt>
                <c:pt idx="15">
                  <c:v>44409</c:v>
                </c:pt>
                <c:pt idx="16">
                  <c:v>44440</c:v>
                </c:pt>
                <c:pt idx="17">
                  <c:v>44470</c:v>
                </c:pt>
                <c:pt idx="18">
                  <c:v>44501</c:v>
                </c:pt>
                <c:pt idx="19">
                  <c:v>44531</c:v>
                </c:pt>
                <c:pt idx="20">
                  <c:v>44562</c:v>
                </c:pt>
                <c:pt idx="21">
                  <c:v>44593</c:v>
                </c:pt>
                <c:pt idx="22">
                  <c:v>44621</c:v>
                </c:pt>
                <c:pt idx="23">
                  <c:v>44652</c:v>
                </c:pt>
                <c:pt idx="24">
                  <c:v>44682</c:v>
                </c:pt>
                <c:pt idx="25">
                  <c:v>44713</c:v>
                </c:pt>
                <c:pt idx="26">
                  <c:v>44743</c:v>
                </c:pt>
                <c:pt idx="27">
                  <c:v>44774</c:v>
                </c:pt>
                <c:pt idx="28">
                  <c:v>44805</c:v>
                </c:pt>
                <c:pt idx="29">
                  <c:v>44835</c:v>
                </c:pt>
                <c:pt idx="30">
                  <c:v>44866</c:v>
                </c:pt>
                <c:pt idx="31">
                  <c:v>44896</c:v>
                </c:pt>
                <c:pt idx="32">
                  <c:v>44927</c:v>
                </c:pt>
                <c:pt idx="33">
                  <c:v>44958</c:v>
                </c:pt>
                <c:pt idx="34">
                  <c:v>44986</c:v>
                </c:pt>
                <c:pt idx="35">
                  <c:v>45017</c:v>
                </c:pt>
              </c:numCache>
            </c:numRef>
          </c:cat>
          <c:val>
            <c:numRef>
              <c:f>Report!$E$47:$E$82</c:f>
              <c:numCache>
                <c:formatCode>General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9</c:v>
                </c:pt>
                <c:pt idx="3">
                  <c:v>12</c:v>
                </c:pt>
                <c:pt idx="4">
                  <c:v>18</c:v>
                </c:pt>
                <c:pt idx="5">
                  <c:v>24</c:v>
                </c:pt>
                <c:pt idx="6">
                  <c:v>30</c:v>
                </c:pt>
                <c:pt idx="7">
                  <c:v>37</c:v>
                </c:pt>
                <c:pt idx="8">
                  <c:v>43</c:v>
                </c:pt>
                <c:pt idx="9">
                  <c:v>47</c:v>
                </c:pt>
                <c:pt idx="10">
                  <c:v>56</c:v>
                </c:pt>
                <c:pt idx="11">
                  <c:v>61</c:v>
                </c:pt>
                <c:pt idx="12">
                  <c:v>71</c:v>
                </c:pt>
                <c:pt idx="13">
                  <c:v>77</c:v>
                </c:pt>
                <c:pt idx="14">
                  <c:v>90</c:v>
                </c:pt>
                <c:pt idx="15">
                  <c:v>94</c:v>
                </c:pt>
                <c:pt idx="16">
                  <c:v>105</c:v>
                </c:pt>
                <c:pt idx="17">
                  <c:v>108</c:v>
                </c:pt>
                <c:pt idx="18">
                  <c:v>112</c:v>
                </c:pt>
                <c:pt idx="19">
                  <c:v>119</c:v>
                </c:pt>
                <c:pt idx="20">
                  <c:v>122</c:v>
                </c:pt>
                <c:pt idx="21">
                  <c:v>132</c:v>
                </c:pt>
                <c:pt idx="22">
                  <c:v>141</c:v>
                </c:pt>
                <c:pt idx="23">
                  <c:v>150</c:v>
                </c:pt>
                <c:pt idx="24">
                  <c:v>160</c:v>
                </c:pt>
                <c:pt idx="25">
                  <c:v>167</c:v>
                </c:pt>
                <c:pt idx="26">
                  <c:v>172</c:v>
                </c:pt>
                <c:pt idx="27">
                  <c:v>177</c:v>
                </c:pt>
                <c:pt idx="28">
                  <c:v>179</c:v>
                </c:pt>
                <c:pt idx="29">
                  <c:v>182</c:v>
                </c:pt>
                <c:pt idx="30">
                  <c:v>182</c:v>
                </c:pt>
                <c:pt idx="31">
                  <c:v>182</c:v>
                </c:pt>
                <c:pt idx="32">
                  <c:v>182</c:v>
                </c:pt>
                <c:pt idx="33">
                  <c:v>183</c:v>
                </c:pt>
                <c:pt idx="34">
                  <c:v>183</c:v>
                </c:pt>
                <c:pt idx="35">
                  <c:v>184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B0-47FF-93AA-55029D3BBA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5264959"/>
        <c:axId val="1325275999"/>
      </c:lineChart>
      <c:dateAx>
        <c:axId val="1325264959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5275999"/>
        <c:crosses val="autoZero"/>
        <c:auto val="1"/>
        <c:lblOffset val="100"/>
        <c:baseTimeUnit val="months"/>
      </c:dateAx>
      <c:valAx>
        <c:axId val="1325275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526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NZ</c:v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Finance</c:v>
              </c:pt>
              <c:pt idx="1">
                <c:v>HR</c:v>
              </c:pt>
              <c:pt idx="2">
                <c:v>Procurement</c:v>
              </c:pt>
              <c:pt idx="3">
                <c:v>Sales</c:v>
              </c:pt>
              <c:pt idx="4">
                <c:v>Website</c:v>
              </c:pt>
            </c:strLit>
          </c:cat>
          <c:val>
            <c:numLit>
              <c:formatCode>General</c:formatCode>
              <c:ptCount val="5"/>
              <c:pt idx="0">
                <c:v>19</c:v>
              </c:pt>
              <c:pt idx="1">
                <c:v>4</c:v>
              </c:pt>
              <c:pt idx="2">
                <c:v>27</c:v>
              </c:pt>
              <c:pt idx="3">
                <c:v>14</c:v>
              </c:pt>
              <c:pt idx="4">
                <c:v>27</c:v>
              </c:pt>
            </c:numLit>
          </c:val>
          <c:extLst>
            <c:ext xmlns:c16="http://schemas.microsoft.com/office/drawing/2014/chart" uri="{C3380CC4-5D6E-409C-BE32-E72D297353CC}">
              <c16:uniqueId val="{00000000-DAC6-4725-8FF1-131A870CBD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09201327"/>
        <c:axId val="709201807"/>
      </c:barChart>
      <c:catAx>
        <c:axId val="709201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9201807"/>
        <c:crosses val="autoZero"/>
        <c:auto val="1"/>
        <c:lblAlgn val="ctr"/>
        <c:lblOffset val="100"/>
        <c:noMultiLvlLbl val="0"/>
      </c:catAx>
      <c:valAx>
        <c:axId val="709201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92013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IND</c:v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Finance</c:v>
              </c:pt>
              <c:pt idx="1">
                <c:v>HR</c:v>
              </c:pt>
              <c:pt idx="2">
                <c:v>Procurement</c:v>
              </c:pt>
              <c:pt idx="3">
                <c:v>Sales</c:v>
              </c:pt>
              <c:pt idx="4">
                <c:v>Website</c:v>
              </c:pt>
            </c:strLit>
          </c:cat>
          <c:val>
            <c:numLit>
              <c:formatCode>General</c:formatCode>
              <c:ptCount val="5"/>
              <c:pt idx="0">
                <c:v>19</c:v>
              </c:pt>
              <c:pt idx="1">
                <c:v>4</c:v>
              </c:pt>
              <c:pt idx="2">
                <c:v>28</c:v>
              </c:pt>
              <c:pt idx="3">
                <c:v>14</c:v>
              </c:pt>
              <c:pt idx="4">
                <c:v>27</c:v>
              </c:pt>
            </c:numLit>
          </c:val>
          <c:extLst>
            <c:ext xmlns:c16="http://schemas.microsoft.com/office/drawing/2014/chart" uri="{C3380CC4-5D6E-409C-BE32-E72D297353CC}">
              <c16:uniqueId val="{00000000-0335-4B3A-9387-0D57A466FF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5971695"/>
        <c:axId val="715968335"/>
      </c:barChart>
      <c:catAx>
        <c:axId val="715971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968335"/>
        <c:crosses val="autoZero"/>
        <c:auto val="1"/>
        <c:lblAlgn val="ctr"/>
        <c:lblOffset val="100"/>
        <c:noMultiLvlLbl val="0"/>
      </c:catAx>
      <c:valAx>
        <c:axId val="71596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971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Salary Spread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Salary Spread</a:t>
          </a:r>
        </a:p>
      </cx:txPr>
    </cx:title>
    <cx:plotArea>
      <cx:plotAreaRegion>
        <cx:series layoutId="clusteredColumn" uniqueId="{17CBF879-5681-4997-9395-F8B133E55710}">
          <cx:tx>
            <cx:txData>
              <cx:f>_xlchart.v1.0</cx:f>
              <cx:v>Salary</cx:v>
            </cx:txData>
          </cx:tx>
          <cx:spPr>
            <a:solidFill>
              <a:schemeClr val="accent6">
                <a:lumMod val="75000"/>
              </a:schemeClr>
            </a:solidFill>
          </cx:spPr>
          <cx:dataLabels>
            <cx:visibility seriesName="0" categoryName="0" value="1"/>
          </cx:dataLabels>
          <cx:dataId val="0"/>
          <cx:layoutPr>
            <cx:binning intervalClosed="r">
              <cx:binSize val="1000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10</xdr:row>
      <xdr:rowOff>0</xdr:rowOff>
    </xdr:from>
    <xdr:to>
      <xdr:col>9</xdr:col>
      <xdr:colOff>182880</xdr:colOff>
      <xdr:row>25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2532DEA-B54E-4F07-985E-85361C20334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01040" y="2567940"/>
              <a:ext cx="659892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815340</xdr:colOff>
      <xdr:row>27</xdr:row>
      <xdr:rowOff>152400</xdr:rowOff>
    </xdr:from>
    <xdr:to>
      <xdr:col>11</xdr:col>
      <xdr:colOff>182880</xdr:colOff>
      <xdr:row>42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0C0BB4F-C94F-442D-8B5C-E7AA4BF4BF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297180</xdr:colOff>
      <xdr:row>45</xdr:row>
      <xdr:rowOff>72390</xdr:rowOff>
    </xdr:from>
    <xdr:to>
      <xdr:col>10</xdr:col>
      <xdr:colOff>274320</xdr:colOff>
      <xdr:row>60</xdr:row>
      <xdr:rowOff>72390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0C1A9C3-9BF0-3D4A-898B-90BF0BE09D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137160</xdr:colOff>
      <xdr:row>7</xdr:row>
      <xdr:rowOff>114300</xdr:rowOff>
    </xdr:from>
    <xdr:to>
      <xdr:col>13</xdr:col>
      <xdr:colOff>1038497</xdr:colOff>
      <xdr:row>22</xdr:row>
      <xdr:rowOff>146957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DCF4E0-DAE2-4CEB-92CF-7B370ABEF0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27214</xdr:colOff>
      <xdr:row>7</xdr:row>
      <xdr:rowOff>25037</xdr:rowOff>
    </xdr:from>
    <xdr:to>
      <xdr:col>6</xdr:col>
      <xdr:colOff>926374</xdr:colOff>
      <xdr:row>22</xdr:row>
      <xdr:rowOff>57694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C713A9B-F0F3-478D-A98A-CE946DA758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601980</xdr:colOff>
      <xdr:row>1</xdr:row>
      <xdr:rowOff>30480</xdr:rowOff>
    </xdr:from>
    <xdr:to>
      <xdr:col>8</xdr:col>
      <xdr:colOff>0</xdr:colOff>
      <xdr:row>26</xdr:row>
      <xdr:rowOff>15240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B6796E8-86EB-72D4-2863-E16E91DD9A56}"/>
            </a:ext>
          </a:extLst>
        </xdr:cNvPr>
        <xdr:cNvCxnSpPr/>
      </xdr:nvCxnSpPr>
      <xdr:spPr>
        <a:xfrm>
          <a:off x="6195060" y="571500"/>
          <a:ext cx="7620" cy="5455920"/>
        </a:xfrm>
        <a:prstGeom prst="line">
          <a:avLst/>
        </a:prstGeom>
        <a:ln/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Tushar singh" refreshedDate="45135.52960347222" backgroundQuery="1" createdVersion="8" refreshedVersion="8" minRefreshableVersion="3" recordCount="0" supportSubquery="1" supportAdvancedDrill="1" xr:uid="{3190DCF9-200F-4401-BD8E-604D627F19EE}">
  <cacheSource type="external" connectionId="5"/>
  <cacheFields count="4">
    <cacheField name="[staff].[Gender].[Gender]" caption="Gender" numFmtId="0" hierarchy="1" level="1">
      <sharedItems count="2">
        <s v="Female"/>
        <s v="Male"/>
      </sharedItems>
    </cacheField>
    <cacheField name="[Measures].[Average of Age]" caption="Average of Age" numFmtId="0" hierarchy="13" level="32767"/>
    <cacheField name="[Measures].[Average of Salary]" caption="Average of Salary" numFmtId="0" hierarchy="15" level="32767"/>
    <cacheField name="[Measures].[Average of Tenure]" caption="Average of Tenure" numFmtId="0" hierarchy="17" level="32767"/>
  </cacheFields>
  <cacheHierarchies count="19">
    <cacheHierarchy uniqueName="[staff].[Name]" caption="Name" attribute="1" defaultMemberUniqueName="[staff].[Name].[All]" allUniqueName="[staff].[Name].[All]" dimensionUniqueName="[staff]" displayFolder="" count="0" memberValueDatatype="130" unbalanced="0"/>
    <cacheHierarchy uniqueName="[staff].[Gender]" caption="Gender" attribute="1" defaultMemberUniqueName="[staff].[Gender].[All]" allUniqueName="[staff].[Gender].[All]" dimensionUniqueName="[staff]" displayFolder="" count="2" memberValueDatatype="130" unbalanced="0">
      <fieldsUsage count="2">
        <fieldUsage x="-1"/>
        <fieldUsage x="0"/>
      </fieldsUsage>
    </cacheHierarchy>
    <cacheHierarchy uniqueName="[staff].[Age]" caption="Age" attribute="1" defaultMemberUniqueName="[staff].[Age].[All]" allUniqueName="[staff].[Age].[All]" dimensionUniqueName="[staff]" displayFolder="" count="0" memberValueDatatype="20" unbalanced="0"/>
    <cacheHierarchy uniqueName="[staff].[Rating]" caption="Rating" attribute="1" defaultMemberUniqueName="[staff].[Rating].[All]" allUniqueName="[staff].[Rating].[All]" dimensionUniqueName="[staff]" displayFolder="" count="0" memberValueDatatype="130" unbalanced="0"/>
    <cacheHierarchy uniqueName="[staff].[Date Joined]" caption="Date Joined" attribute="1" time="1" defaultMemberUniqueName="[staff].[Date Joined].[All]" allUniqueName="[staff].[Date Joined].[All]" dimensionUniqueName="[staff]" displayFolder="" count="0" memberValueDatatype="7" unbalanced="0"/>
    <cacheHierarchy uniqueName="[staff].[Department]" caption="Department" attribute="1" defaultMemberUniqueName="[staff].[Department].[All]" allUniqueName="[staff].[Department].[All]" dimensionUniqueName="[staff]" displayFolder="" count="0" memberValueDatatype="130" unbalanced="0"/>
    <cacheHierarchy uniqueName="[staff].[Salary]" caption="Salary" attribute="1" defaultMemberUniqueName="[staff].[Salary].[All]" allUniqueName="[staff].[Salary].[All]" dimensionUniqueName="[staff]" displayFolder="" count="0" memberValueDatatype="20" unbalanced="0"/>
    <cacheHierarchy uniqueName="[staff].[Country]" caption="Country" attribute="1" defaultMemberUniqueName="[staff].[Country].[All]" allUniqueName="[staff].[Country].[All]" dimensionUniqueName="[staff]" displayFolder="" count="0" memberValueDatatype="130" unbalanced="0"/>
    <cacheHierarchy uniqueName="[staff].[Tenure]" caption="Tenure" attribute="1" defaultMemberUniqueName="[staff].[Tenure].[All]" allUniqueName="[staff].[Tenure].[All]" dimensionUniqueName="[staff]" displayFolder="" count="0" memberValueDatatype="5" unbalanced="0"/>
    <cacheHierarchy uniqueName="[staff].[Rating As Number]" caption="Rating As Number" attribute="1" defaultMemberUniqueName="[staff].[Rating As Number].[All]" allUniqueName="[staff].[Rating As Number].[All]" dimensionUniqueName="[staff]" displayFolder="" count="0" memberValueDatatype="130" unbalanced="0"/>
    <cacheHierarchy uniqueName="[Measures].[__XL_Count staff]" caption="__XL_Count staff" measure="1" displayFolder="" measureGroup="staff" count="0" hidden="1"/>
    <cacheHierarchy uniqueName="[Measures].[__No measures defined]" caption="__No measures defined" measure="1" displayFolder="" count="0" hidden="1"/>
    <cacheHierarchy uniqueName="[Measures].[Sum of Age]" caption="Sum of Age" measure="1" displayFolder="" measureGroup="staff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Average of Age]" caption="Average of Age" measure="1" displayFolder="" measureGroup="staff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um of Salary]" caption="Sum of Salary" measure="1" displayFolder="" measureGroup="staff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Average of Salary]" caption="Average of Salary" measure="1" displayFolder="" measureGroup="staff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Tenure]" caption="Sum of Tenure" measure="1" displayFolder="" measureGroup="staff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Average of Tenure]" caption="Average of Tenure" measure="1" displayFolder="" measureGroup="staff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Count of Name]" caption="Count of Name" measure="1" displayFolder="" measureGroup="staff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</cacheHierarchies>
  <kpis count="0"/>
  <dimensions count="2">
    <dimension measure="1" name="Measures" uniqueName="[Measures]" caption="Measures"/>
    <dimension name="staff" uniqueName="[staff]" caption="staff"/>
  </dimensions>
  <measureGroups count="1">
    <measureGroup name="staff" caption="staff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Tushar singh" refreshedDate="45135.534493171297" backgroundQuery="1" createdVersion="8" refreshedVersion="8" minRefreshableVersion="3" recordCount="0" supportSubquery="1" supportAdvancedDrill="1" xr:uid="{F80C5407-08EE-4852-ADE8-6BDF2EEE59C0}">
  <cacheSource type="external" connectionId="5"/>
  <cacheFields count="3">
    <cacheField name="[staff].[Rating].[Rating]" caption="Rating" numFmtId="0" hierarchy="3" level="1">
      <sharedItems count="5">
        <s v="Above average"/>
        <s v="Average"/>
        <s v="Exceptional"/>
        <s v="Poor"/>
        <s v="Very poor"/>
      </sharedItems>
    </cacheField>
    <cacheField name="[Measures].[Count of Name]" caption="Count of Name" numFmtId="0" hierarchy="18" level="32767"/>
    <cacheField name="[Measures].[Average of Salary]" caption="Average of Salary" numFmtId="0" hierarchy="15" level="32767"/>
  </cacheFields>
  <cacheHierarchies count="19">
    <cacheHierarchy uniqueName="[staff].[Name]" caption="Name" attribute="1" defaultMemberUniqueName="[staff].[Name].[All]" allUniqueName="[staff].[Name].[All]" dimensionUniqueName="[staff]" displayFolder="" count="0" memberValueDatatype="130" unbalanced="0"/>
    <cacheHierarchy uniqueName="[staff].[Gender]" caption="Gender" attribute="1" defaultMemberUniqueName="[staff].[Gender].[All]" allUniqueName="[staff].[Gender].[All]" dimensionUniqueName="[staff]" displayFolder="" count="0" memberValueDatatype="130" unbalanced="0"/>
    <cacheHierarchy uniqueName="[staff].[Age]" caption="Age" attribute="1" defaultMemberUniqueName="[staff].[Age].[All]" allUniqueName="[staff].[Age].[All]" dimensionUniqueName="[staff]" displayFolder="" count="0" memberValueDatatype="20" unbalanced="0"/>
    <cacheHierarchy uniqueName="[staff].[Rating]" caption="Rating" attribute="1" defaultMemberUniqueName="[staff].[Rating].[All]" allUniqueName="[staff].[Rating].[All]" dimensionUniqueName="[staff]" displayFolder="" count="2" memberValueDatatype="130" unbalanced="0">
      <fieldsUsage count="2">
        <fieldUsage x="-1"/>
        <fieldUsage x="0"/>
      </fieldsUsage>
    </cacheHierarchy>
    <cacheHierarchy uniqueName="[staff].[Date Joined]" caption="Date Joined" attribute="1" time="1" defaultMemberUniqueName="[staff].[Date Joined].[All]" allUniqueName="[staff].[Date Joined].[All]" dimensionUniqueName="[staff]" displayFolder="" count="0" memberValueDatatype="7" unbalanced="0"/>
    <cacheHierarchy uniqueName="[staff].[Department]" caption="Department" attribute="1" defaultMemberUniqueName="[staff].[Department].[All]" allUniqueName="[staff].[Department].[All]" dimensionUniqueName="[staff]" displayFolder="" count="0" memberValueDatatype="130" unbalanced="0"/>
    <cacheHierarchy uniqueName="[staff].[Salary]" caption="Salary" attribute="1" defaultMemberUniqueName="[staff].[Salary].[All]" allUniqueName="[staff].[Salary].[All]" dimensionUniqueName="[staff]" displayFolder="" count="0" memberValueDatatype="20" unbalanced="0"/>
    <cacheHierarchy uniqueName="[staff].[Country]" caption="Country" attribute="1" defaultMemberUniqueName="[staff].[Country].[All]" allUniqueName="[staff].[Country].[All]" dimensionUniqueName="[staff]" displayFolder="" count="0" memberValueDatatype="130" unbalanced="0"/>
    <cacheHierarchy uniqueName="[staff].[Tenure]" caption="Tenure" attribute="1" defaultMemberUniqueName="[staff].[Tenure].[All]" allUniqueName="[staff].[Tenure].[All]" dimensionUniqueName="[staff]" displayFolder="" count="0" memberValueDatatype="5" unbalanced="0"/>
    <cacheHierarchy uniqueName="[staff].[Rating As Number]" caption="Rating As Number" attribute="1" defaultMemberUniqueName="[staff].[Rating As Number].[All]" allUniqueName="[staff].[Rating As Number].[All]" dimensionUniqueName="[staff]" displayFolder="" count="0" memberValueDatatype="130" unbalanced="0"/>
    <cacheHierarchy uniqueName="[Measures].[__XL_Count staff]" caption="__XL_Count staff" measure="1" displayFolder="" measureGroup="staff" count="0" hidden="1"/>
    <cacheHierarchy uniqueName="[Measures].[__No measures defined]" caption="__No measures defined" measure="1" displayFolder="" count="0" hidden="1"/>
    <cacheHierarchy uniqueName="[Measures].[Sum of Age]" caption="Sum of Age" measure="1" displayFolder="" measureGroup="staff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Average of Age]" caption="Average of Age" measure="1" displayFolder="" measureGroup="staff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um of Salary]" caption="Sum of Salary" measure="1" displayFolder="" measureGroup="staff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Average of Salary]" caption="Average of Salary" measure="1" displayFolder="" measureGroup="staff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Tenure]" caption="Sum of Tenure" measure="1" displayFolder="" measureGroup="staff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Average of Tenure]" caption="Average of Tenure" measure="1" displayFolder="" measureGroup="staff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Count of Name]" caption="Count of Name" measure="1" displayFolder="" measureGroup="staff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0"/>
        </ext>
      </extLst>
    </cacheHierarchy>
  </cacheHierarchies>
  <kpis count="0"/>
  <dimensions count="2">
    <dimension measure="1" name="Measures" uniqueName="[Measures]" caption="Measures"/>
    <dimension name="staff" uniqueName="[staff]" caption="staff"/>
  </dimensions>
  <measureGroups count="1">
    <measureGroup name="staff" caption="staff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67D080-BFAB-4960-B441-78C787D2883A}" name="PivotTable3" cacheId="64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C30:E35" firstHeaderRow="0" firstDataRow="1" firstDataCol="1"/>
  <pivotFields count="3">
    <pivotField axis="axisRow" allDrilled="1" subtotalTop="0" showAll="0" defaultSubtotal="0" defaultAttributeDrillState="1">
      <items count="5">
        <item x="2"/>
        <item x="0"/>
        <item x="1"/>
        <item x="3"/>
        <item x="4"/>
      </items>
    </pivotField>
    <pivotField dataField="1" subtotalTop="0" showAll="0" defaultSubtotal="0"/>
    <pivotField dataField="1" subtotalTop="0" showAll="0" defaultSubtotal="0"/>
  </pivotFields>
  <rowFields count="1">
    <field x="0"/>
  </rowFields>
  <rowItems count="5">
    <i>
      <x/>
    </i>
    <i>
      <x v="1"/>
    </i>
    <i>
      <x v="2"/>
    </i>
    <i>
      <x v="3"/>
    </i>
    <i>
      <x v="4"/>
    </i>
  </rowItems>
  <colFields count="1">
    <field x="-2"/>
  </colFields>
  <colItems count="2">
    <i>
      <x/>
    </i>
    <i i="1">
      <x v="1"/>
    </i>
  </colItems>
  <dataFields count="2">
    <dataField name="Count of Name" fld="1" subtotal="count" baseField="0" baseItem="0"/>
    <dataField name="Average of Salary" fld="2" subtotal="average" baseField="0" baseItem="0" numFmtId="170"/>
  </dataFields>
  <formats count="1">
    <format dxfId="1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1"/>
            </reference>
          </references>
        </pivotArea>
      </pivotAreas>
    </conditionalFormat>
  </conditionalFormats>
  <pivotHierarchies count="1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 caption="Average of Salary"/>
    <pivotHierarchy dragToData="1"/>
    <pivotHierarchy dragToData="1"/>
    <pivotHierarchy dragToData="1"/>
  </pivotHierarchies>
  <pivotTableStyleInfo name="PivotStyleLight14" showRowHeaders="1" showColHeaders="1" showRowStripes="0" showColStripes="0" showLastColumn="1"/>
  <rowHierarchiesUsage count="1">
    <rowHierarchyUsage hierarchyUsage="3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staff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882DDD-6B9E-44A9-8F44-A68A12404A5A}" name="PivotTable2" cacheId="49" dataOnRows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C3:E7" firstHeaderRow="1" firstDataRow="2" firstDataCol="1"/>
  <pivotFields count="4">
    <pivotField axis="axisCol" allDrilled="1" subtotalTop="0" showAll="0" dataSourceSort="1" defaultSubtotal="0" defaultAttributeDrillState="1">
      <items count="2">
        <item s="1" x="0"/>
        <item s="1" x="1"/>
      </items>
    </pivotField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-2"/>
  </rowFields>
  <rowItems count="3">
    <i>
      <x/>
    </i>
    <i i="1">
      <x v="1"/>
    </i>
    <i i="2">
      <x v="2"/>
    </i>
  </rowItems>
  <colFields count="1">
    <field x="0"/>
  </colFields>
  <colItems count="2">
    <i>
      <x/>
    </i>
    <i>
      <x v="1"/>
    </i>
  </colItems>
  <dataFields count="3">
    <dataField name="Average of Age" fld="1" subtotal="average" baseField="0" baseItem="0"/>
    <dataField name="Average of Salary" fld="2" subtotal="average" baseField="0" baseItem="0"/>
    <dataField name="Average of Tenure" fld="3" subtotal="average" baseField="0" baseItem="0"/>
  </dataFields>
  <formats count="1">
    <format dxfId="2">
      <pivotArea outline="0" collapsedLevelsAreSubtotals="1" fieldPosition="0">
        <references count="1">
          <reference field="0" count="2" selected="0">
            <x v="0"/>
            <x v="1"/>
          </reference>
        </references>
      </pivotArea>
    </format>
  </formats>
  <pivotHierarchies count="1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 caption="Average of Age"/>
    <pivotHierarchy dragToData="1"/>
    <pivotHierarchy dragToData="1" caption="Average of Salary"/>
    <pivotHierarchy dragToData="1"/>
    <pivotHierarchy dragToData="1" caption="Average of Tenure"/>
    <pivotHierarchy dragToData="1"/>
  </pivotHierarchies>
  <pivotTableStyleInfo name="PivotStyleLight14" showRowHeaders="1" showColHeaders="1" showRowStripes="0" showColStripes="0" showLastColumn="1"/>
  <rowHierarchiesUsage count="1">
    <rowHierarchyUsage hierarchyUsage="-2"/>
  </rowHierarchiesUsage>
  <colHierarchiesUsage count="1">
    <colHierarchyUsage hierarchyUsage="1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blank-data-file(AutoRecovered).xlsx!staff">
        <x15:activeTabTopLevelEntity name="[staff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DBBC583A-18FD-49B5-8F84-324E3F952B69}" autoFormatId="16" applyNumberFormats="0" applyBorderFormats="0" applyFontFormats="0" applyPatternFormats="0" applyAlignmentFormats="0" applyWidthHeightFormats="0">
  <queryTableRefresh nextId="11" unboundColumnsRight="2">
    <queryTableFields count="10">
      <queryTableField id="1" name="Name" tableColumnId="1"/>
      <queryTableField id="2" name="Gender" tableColumnId="2"/>
      <queryTableField id="3" name="Age" tableColumnId="3"/>
      <queryTableField id="4" name="Rating" tableColumnId="4"/>
      <queryTableField id="5" name="Date Joined" tableColumnId="5"/>
      <queryTableField id="6" name="Department" tableColumnId="6"/>
      <queryTableField id="7" name="Salary" tableColumnId="7"/>
      <queryTableField id="8" name="Country" tableColumnId="8"/>
      <queryTableField id="9" dataBound="0" tableColumnId="9"/>
      <queryTableField id="10" dataBound="0" tableColumnId="10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E4D21E-CD0A-4939-8B66-4F0AE47D3E85}" name="nz_Staff" displayName="nz_Staff" ref="C5:I105" totalsRowShown="0">
  <autoFilter ref="C5:I105" xr:uid="{72E4D21E-CD0A-4939-8B66-4F0AE47D3E85}"/>
  <tableColumns count="7">
    <tableColumn id="1" xr3:uid="{4E387C26-06CC-41E3-B678-4BCB721D6154}" name="Name"/>
    <tableColumn id="2" xr3:uid="{42C2913E-A1CA-4C7C-A321-6C026487EEF8}" name="Gender"/>
    <tableColumn id="3" xr3:uid="{8A41E211-6C33-4777-9EAD-91FA175B9E10}" name="Department"/>
    <tableColumn id="4" xr3:uid="{6D8255BD-F408-4CDE-8DEB-5FB520948368}" name="Age"/>
    <tableColumn id="5" xr3:uid="{DEDFBC52-69A0-49B0-826D-AA5178B06DC2}" name="Date Joined"/>
    <tableColumn id="6" xr3:uid="{4FEDE7BE-5FB9-4295-A3B8-F0E9C4FA0863}" name="Salary"/>
    <tableColumn id="7" xr3:uid="{B802BE74-85AE-4390-96D6-2F518A754479}" name="Rating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B677CDE-F297-40A0-8002-92F769A1697B}" name="india_staff" displayName="india_staff" ref="B2:H114" totalsRowShown="0">
  <autoFilter ref="B2:H114" xr:uid="{8B677CDE-F297-40A0-8002-92F769A1697B}"/>
  <tableColumns count="7">
    <tableColumn id="1" xr3:uid="{76CE71FB-75C9-46FB-A1B5-85A5F5423004}" name="Name"/>
    <tableColumn id="2" xr3:uid="{40047804-371D-4098-B9F7-86068607AD53}" name="Gender"/>
    <tableColumn id="3" xr3:uid="{B3CBAF81-ECE4-4440-96E8-A3BAB98439BB}" name="Age"/>
    <tableColumn id="4" xr3:uid="{172CD448-E330-436F-BA3F-EB5B92909B19}" name="Rating"/>
    <tableColumn id="5" xr3:uid="{4CB0C666-6086-471E-B79E-4D249AF27DD4}" name="Date Joined" dataDxfId="9"/>
    <tableColumn id="6" xr3:uid="{09477CD4-539C-4A0E-B8E8-51785B6B3C48}" name="Department"/>
    <tableColumn id="7" xr3:uid="{ED93F0F8-FF49-4D8F-A92D-BB6DB4538FAF}" name="Salar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5A2F47E-6D58-4C6F-A9B2-C4C0A26222D9}" name="staff" displayName="staff" ref="A1:J185" tableType="queryTable" totalsRowShown="0">
  <autoFilter ref="A1:J185" xr:uid="{65A2F47E-6D58-4C6F-A9B2-C4C0A26222D9}">
    <filterColumn colId="1">
      <filters>
        <filter val="Female"/>
      </filters>
    </filterColumn>
    <filterColumn colId="7">
      <filters>
        <filter val="IND"/>
      </filters>
    </filterColumn>
  </autoFilter>
  <tableColumns count="10">
    <tableColumn id="1" xr3:uid="{01E2F02C-740C-4468-AD91-FC5C47883D71}" uniqueName="1" name="Name" queryTableFieldId="1" dataDxfId="8"/>
    <tableColumn id="2" xr3:uid="{E89B01B7-7E74-423A-B4BB-7440CB30114B}" uniqueName="2" name="Gender" queryTableFieldId="2" dataDxfId="7"/>
    <tableColumn id="3" xr3:uid="{C8E86D5A-7760-44A7-9A63-9979BF4BFAB7}" uniqueName="3" name="Age" queryTableFieldId="3"/>
    <tableColumn id="4" xr3:uid="{7360F936-96F6-439A-9418-E3E9CE15542E}" uniqueName="4" name="Rating" queryTableFieldId="4" dataDxfId="6"/>
    <tableColumn id="5" xr3:uid="{5A0A1174-9625-41AA-A227-DE5C36A5CE43}" uniqueName="5" name="Date Joined" queryTableFieldId="5" dataDxfId="5"/>
    <tableColumn id="6" xr3:uid="{E9F6F78D-2A21-41FA-AD07-D38F3D85BAD1}" uniqueName="6" name="Department" queryTableFieldId="6" dataDxfId="4"/>
    <tableColumn id="7" xr3:uid="{8C48297E-782D-4E4A-B2C8-689DA898926F}" uniqueName="7" name="Salary" queryTableFieldId="7"/>
    <tableColumn id="8" xr3:uid="{E2252941-1346-45DB-8CC0-0D44B5EBCD71}" uniqueName="8" name="Country" queryTableFieldId="8"/>
    <tableColumn id="9" xr3:uid="{18D79474-E5BC-42E2-AC30-86D7E7D55795}" uniqueName="9" name="Tenure" queryTableFieldId="9" dataDxfId="3">
      <calculatedColumnFormula>(TODAY()-staff[[#This Row],[Date Joined]])/365</calculatedColumnFormula>
    </tableColumn>
    <tableColumn id="10" xr3:uid="{19C3850B-7C48-4AC3-968F-C58C568F7C36}" uniqueName="10" name="Rating As Number" queryTableFieldId="10" dataDxfId="0">
      <calculatedColumnFormula>_xlfn.XLOOKUP(staff[[#This Row],[Rating]],$N$21:$N$25,$O$21:$O$25)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7284F-4756-461F-9E13-E8F1AF58C2F8}">
  <dimension ref="B3:C5"/>
  <sheetViews>
    <sheetView workbookViewId="0">
      <selection activeCell="C9" sqref="C9"/>
    </sheetView>
  </sheetViews>
  <sheetFormatPr defaultRowHeight="14.4" x14ac:dyDescent="0.3"/>
  <cols>
    <col min="2" max="2" width="12.21875" customWidth="1"/>
    <col min="3" max="3" width="18.6640625" customWidth="1"/>
  </cols>
  <sheetData>
    <row r="3" spans="2:3" x14ac:dyDescent="0.3">
      <c r="B3" t="s">
        <v>232</v>
      </c>
      <c r="C3" t="s">
        <v>233</v>
      </c>
    </row>
    <row r="4" spans="2:3" x14ac:dyDescent="0.3">
      <c r="B4" t="s">
        <v>234</v>
      </c>
    </row>
    <row r="5" spans="2:3" x14ac:dyDescent="0.3">
      <c r="B5" t="s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I105"/>
  <sheetViews>
    <sheetView showGridLines="0" workbookViewId="0">
      <selection activeCell="D10" sqref="D10"/>
    </sheetView>
  </sheetViews>
  <sheetFormatPr defaultRowHeight="14.4" x14ac:dyDescent="0.3"/>
  <cols>
    <col min="1" max="1" width="1.6640625" customWidth="1"/>
    <col min="2" max="2" width="3.6640625" customWidth="1"/>
    <col min="4" max="4" width="9" customWidth="1"/>
    <col min="5" max="5" width="13" customWidth="1"/>
    <col min="7" max="7" width="12.6640625" customWidth="1"/>
    <col min="9" max="9" width="13.109375" bestFit="1" customWidth="1"/>
  </cols>
  <sheetData>
    <row r="1" spans="1:9" s="2" customFormat="1" ht="52.5" customHeight="1" x14ac:dyDescent="0.3">
      <c r="A1" s="1"/>
      <c r="C1" s="3" t="s">
        <v>110</v>
      </c>
    </row>
    <row r="5" spans="1:9" x14ac:dyDescent="0.3">
      <c r="C5" t="s">
        <v>0</v>
      </c>
      <c r="D5" t="s">
        <v>1</v>
      </c>
      <c r="E5" t="s">
        <v>2</v>
      </c>
      <c r="F5" t="s">
        <v>3</v>
      </c>
      <c r="G5" s="4" t="s">
        <v>4</v>
      </c>
      <c r="H5" t="s">
        <v>5</v>
      </c>
      <c r="I5" t="s">
        <v>6</v>
      </c>
    </row>
    <row r="6" spans="1:9" x14ac:dyDescent="0.3">
      <c r="C6" t="s">
        <v>58</v>
      </c>
      <c r="D6" t="s">
        <v>15</v>
      </c>
      <c r="E6" t="s">
        <v>19</v>
      </c>
      <c r="F6">
        <v>22</v>
      </c>
      <c r="G6" s="4">
        <v>44446</v>
      </c>
      <c r="H6">
        <v>112780</v>
      </c>
      <c r="I6" t="s">
        <v>13</v>
      </c>
    </row>
    <row r="7" spans="1:9" x14ac:dyDescent="0.3">
      <c r="C7" t="s">
        <v>70</v>
      </c>
      <c r="D7" t="s">
        <v>15</v>
      </c>
      <c r="E7" t="s">
        <v>9</v>
      </c>
      <c r="F7">
        <v>46</v>
      </c>
      <c r="G7" s="4">
        <v>44758</v>
      </c>
      <c r="H7">
        <v>70610</v>
      </c>
      <c r="I7" t="s">
        <v>16</v>
      </c>
    </row>
    <row r="8" spans="1:9" x14ac:dyDescent="0.3">
      <c r="C8" t="s">
        <v>75</v>
      </c>
      <c r="D8" t="s">
        <v>8</v>
      </c>
      <c r="E8" t="s">
        <v>19</v>
      </c>
      <c r="F8">
        <v>28</v>
      </c>
      <c r="G8" s="4">
        <v>44357</v>
      </c>
      <c r="H8">
        <v>53240</v>
      </c>
      <c r="I8" t="s">
        <v>16</v>
      </c>
    </row>
    <row r="9" spans="1:9" x14ac:dyDescent="0.3">
      <c r="C9" t="s">
        <v>49</v>
      </c>
      <c r="E9" t="s">
        <v>21</v>
      </c>
      <c r="F9">
        <v>37</v>
      </c>
      <c r="G9" s="4">
        <v>44146</v>
      </c>
      <c r="H9">
        <v>115440</v>
      </c>
      <c r="I9" t="s">
        <v>24</v>
      </c>
    </row>
    <row r="10" spans="1:9" x14ac:dyDescent="0.3">
      <c r="C10" t="s">
        <v>65</v>
      </c>
      <c r="D10" t="s">
        <v>15</v>
      </c>
      <c r="E10" t="s">
        <v>19</v>
      </c>
      <c r="F10">
        <v>32</v>
      </c>
      <c r="G10" s="4">
        <v>44465</v>
      </c>
      <c r="H10">
        <v>53540</v>
      </c>
      <c r="I10" t="s">
        <v>16</v>
      </c>
    </row>
    <row r="11" spans="1:9" x14ac:dyDescent="0.3">
      <c r="C11" t="s">
        <v>81</v>
      </c>
      <c r="D11" t="s">
        <v>8</v>
      </c>
      <c r="E11" t="s">
        <v>9</v>
      </c>
      <c r="F11">
        <v>30</v>
      </c>
      <c r="G11" s="4">
        <v>44861</v>
      </c>
      <c r="H11">
        <v>112570</v>
      </c>
      <c r="I11" t="s">
        <v>16</v>
      </c>
    </row>
    <row r="12" spans="1:9" x14ac:dyDescent="0.3">
      <c r="C12" t="s">
        <v>51</v>
      </c>
      <c r="D12" t="s">
        <v>15</v>
      </c>
      <c r="E12" t="s">
        <v>9</v>
      </c>
      <c r="F12">
        <v>33</v>
      </c>
      <c r="G12" s="4">
        <v>44701</v>
      </c>
      <c r="H12">
        <v>48530</v>
      </c>
      <c r="I12" t="s">
        <v>13</v>
      </c>
    </row>
    <row r="13" spans="1:9" x14ac:dyDescent="0.3">
      <c r="C13" t="s">
        <v>61</v>
      </c>
      <c r="D13" t="s">
        <v>8</v>
      </c>
      <c r="E13" t="s">
        <v>12</v>
      </c>
      <c r="F13">
        <v>24</v>
      </c>
      <c r="G13" s="4">
        <v>44148</v>
      </c>
      <c r="H13">
        <v>62780</v>
      </c>
      <c r="I13" t="s">
        <v>16</v>
      </c>
    </row>
    <row r="14" spans="1:9" x14ac:dyDescent="0.3">
      <c r="C14" t="s">
        <v>82</v>
      </c>
      <c r="D14" t="s">
        <v>15</v>
      </c>
      <c r="E14" t="s">
        <v>12</v>
      </c>
      <c r="F14">
        <v>33</v>
      </c>
      <c r="G14" s="4">
        <v>44509</v>
      </c>
      <c r="H14">
        <v>53870</v>
      </c>
      <c r="I14" t="s">
        <v>16</v>
      </c>
    </row>
    <row r="15" spans="1:9" x14ac:dyDescent="0.3">
      <c r="C15" t="s">
        <v>60</v>
      </c>
      <c r="D15" t="s">
        <v>8</v>
      </c>
      <c r="E15" t="s">
        <v>56</v>
      </c>
      <c r="F15">
        <v>27</v>
      </c>
      <c r="G15" s="4">
        <v>44122</v>
      </c>
      <c r="H15">
        <v>119110</v>
      </c>
      <c r="I15" t="s">
        <v>16</v>
      </c>
    </row>
    <row r="16" spans="1:9" x14ac:dyDescent="0.3">
      <c r="C16" t="s">
        <v>87</v>
      </c>
      <c r="D16" t="s">
        <v>15</v>
      </c>
      <c r="E16" t="s">
        <v>12</v>
      </c>
      <c r="F16">
        <v>29</v>
      </c>
      <c r="G16" s="4">
        <v>44180</v>
      </c>
      <c r="H16">
        <v>112110</v>
      </c>
      <c r="I16" t="s">
        <v>24</v>
      </c>
    </row>
    <row r="17" spans="3:9" x14ac:dyDescent="0.3">
      <c r="C17" t="s">
        <v>76</v>
      </c>
      <c r="D17" t="s">
        <v>15</v>
      </c>
      <c r="E17" t="s">
        <v>19</v>
      </c>
      <c r="F17">
        <v>25</v>
      </c>
      <c r="G17" s="4">
        <v>44383</v>
      </c>
      <c r="H17">
        <v>65700</v>
      </c>
      <c r="I17" t="s">
        <v>16</v>
      </c>
    </row>
    <row r="18" spans="3:9" x14ac:dyDescent="0.3">
      <c r="C18" t="s">
        <v>97</v>
      </c>
      <c r="D18" t="s">
        <v>15</v>
      </c>
      <c r="E18" t="s">
        <v>12</v>
      </c>
      <c r="F18">
        <v>37</v>
      </c>
      <c r="G18" s="4">
        <v>44701</v>
      </c>
      <c r="H18">
        <v>69070</v>
      </c>
      <c r="I18" t="s">
        <v>16</v>
      </c>
    </row>
    <row r="19" spans="3:9" x14ac:dyDescent="0.3">
      <c r="C19" t="s">
        <v>22</v>
      </c>
      <c r="D19" t="s">
        <v>15</v>
      </c>
      <c r="E19" t="s">
        <v>12</v>
      </c>
      <c r="F19">
        <v>20</v>
      </c>
      <c r="G19" s="4">
        <v>44459</v>
      </c>
      <c r="H19">
        <v>107700</v>
      </c>
      <c r="I19" t="s">
        <v>16</v>
      </c>
    </row>
    <row r="20" spans="3:9" x14ac:dyDescent="0.3">
      <c r="C20" t="s">
        <v>84</v>
      </c>
      <c r="D20" t="s">
        <v>8</v>
      </c>
      <c r="E20" t="s">
        <v>12</v>
      </c>
      <c r="F20">
        <v>32</v>
      </c>
      <c r="G20" s="4">
        <v>44354</v>
      </c>
      <c r="H20">
        <v>43840</v>
      </c>
      <c r="I20" t="s">
        <v>13</v>
      </c>
    </row>
    <row r="21" spans="3:9" x14ac:dyDescent="0.3">
      <c r="C21" t="s">
        <v>105</v>
      </c>
      <c r="D21" t="s">
        <v>15</v>
      </c>
      <c r="E21" t="s">
        <v>9</v>
      </c>
      <c r="F21">
        <v>40</v>
      </c>
      <c r="G21" s="4">
        <v>44263</v>
      </c>
      <c r="H21">
        <v>99750</v>
      </c>
      <c r="I21" t="s">
        <v>16</v>
      </c>
    </row>
    <row r="22" spans="3:9" x14ac:dyDescent="0.3">
      <c r="C22" t="s">
        <v>47</v>
      </c>
      <c r="D22" t="s">
        <v>15</v>
      </c>
      <c r="E22" t="s">
        <v>9</v>
      </c>
      <c r="F22">
        <v>21</v>
      </c>
      <c r="G22" s="4">
        <v>44104</v>
      </c>
      <c r="H22">
        <v>37920</v>
      </c>
      <c r="I22" t="s">
        <v>16</v>
      </c>
    </row>
    <row r="23" spans="3:9" x14ac:dyDescent="0.3">
      <c r="C23" t="s">
        <v>31</v>
      </c>
      <c r="D23" t="s">
        <v>15</v>
      </c>
      <c r="E23" t="s">
        <v>9</v>
      </c>
      <c r="F23">
        <v>21</v>
      </c>
      <c r="G23" s="4">
        <v>44762</v>
      </c>
      <c r="H23">
        <v>57090</v>
      </c>
      <c r="I23" t="s">
        <v>16</v>
      </c>
    </row>
    <row r="24" spans="3:9" x14ac:dyDescent="0.3">
      <c r="C24" t="s">
        <v>30</v>
      </c>
      <c r="D24" t="s">
        <v>8</v>
      </c>
      <c r="E24" t="s">
        <v>12</v>
      </c>
      <c r="F24">
        <v>31</v>
      </c>
      <c r="G24" s="4">
        <v>44145</v>
      </c>
      <c r="H24">
        <v>41980</v>
      </c>
      <c r="I24" t="s">
        <v>16</v>
      </c>
    </row>
    <row r="25" spans="3:9" x14ac:dyDescent="0.3">
      <c r="C25" t="s">
        <v>78</v>
      </c>
      <c r="D25" t="s">
        <v>15</v>
      </c>
      <c r="E25" t="s">
        <v>56</v>
      </c>
      <c r="F25">
        <v>21</v>
      </c>
      <c r="G25" s="4">
        <v>44242</v>
      </c>
      <c r="H25">
        <v>75880</v>
      </c>
      <c r="I25" t="s">
        <v>16</v>
      </c>
    </row>
    <row r="26" spans="3:9" x14ac:dyDescent="0.3">
      <c r="C26" t="s">
        <v>36</v>
      </c>
      <c r="D26" t="s">
        <v>8</v>
      </c>
      <c r="E26" t="s">
        <v>21</v>
      </c>
      <c r="F26">
        <v>34</v>
      </c>
      <c r="G26" s="4">
        <v>44653</v>
      </c>
      <c r="H26">
        <v>58940</v>
      </c>
      <c r="I26" t="s">
        <v>16</v>
      </c>
    </row>
    <row r="27" spans="3:9" x14ac:dyDescent="0.3">
      <c r="C27" t="s">
        <v>27</v>
      </c>
      <c r="D27" t="s">
        <v>8</v>
      </c>
      <c r="E27" t="s">
        <v>21</v>
      </c>
      <c r="F27">
        <v>30</v>
      </c>
      <c r="G27" s="4">
        <v>44389</v>
      </c>
      <c r="H27">
        <v>67910</v>
      </c>
      <c r="I27" t="s">
        <v>24</v>
      </c>
    </row>
    <row r="28" spans="3:9" x14ac:dyDescent="0.3">
      <c r="C28" t="s">
        <v>26</v>
      </c>
      <c r="D28" t="s">
        <v>8</v>
      </c>
      <c r="E28" t="s">
        <v>12</v>
      </c>
      <c r="F28">
        <v>31</v>
      </c>
      <c r="G28" s="4">
        <v>44663</v>
      </c>
      <c r="H28">
        <v>58100</v>
      </c>
      <c r="I28" t="s">
        <v>16</v>
      </c>
    </row>
    <row r="29" spans="3:9" x14ac:dyDescent="0.3">
      <c r="C29" t="s">
        <v>53</v>
      </c>
      <c r="D29" t="s">
        <v>15</v>
      </c>
      <c r="E29" t="s">
        <v>21</v>
      </c>
      <c r="F29">
        <v>27</v>
      </c>
      <c r="G29" s="4">
        <v>44567</v>
      </c>
      <c r="H29">
        <v>48980</v>
      </c>
      <c r="I29" t="s">
        <v>16</v>
      </c>
    </row>
    <row r="30" spans="3:9" x14ac:dyDescent="0.3">
      <c r="C30" t="s">
        <v>20</v>
      </c>
      <c r="E30" t="s">
        <v>21</v>
      </c>
      <c r="F30">
        <v>30</v>
      </c>
      <c r="G30" s="4">
        <v>44597</v>
      </c>
      <c r="H30">
        <v>64000</v>
      </c>
      <c r="I30" t="s">
        <v>16</v>
      </c>
    </row>
    <row r="31" spans="3:9" x14ac:dyDescent="0.3">
      <c r="C31" t="s">
        <v>7</v>
      </c>
      <c r="D31" t="s">
        <v>8</v>
      </c>
      <c r="E31" t="s">
        <v>9</v>
      </c>
      <c r="F31">
        <v>42</v>
      </c>
      <c r="G31" s="4">
        <v>44779</v>
      </c>
      <c r="H31">
        <v>75000</v>
      </c>
      <c r="I31" t="s">
        <v>10</v>
      </c>
    </row>
    <row r="32" spans="3:9" x14ac:dyDescent="0.3">
      <c r="C32" t="s">
        <v>74</v>
      </c>
      <c r="D32" t="s">
        <v>8</v>
      </c>
      <c r="E32" t="s">
        <v>12</v>
      </c>
      <c r="F32">
        <v>40</v>
      </c>
      <c r="G32" s="4">
        <v>44337</v>
      </c>
      <c r="H32">
        <v>87620</v>
      </c>
      <c r="I32" t="s">
        <v>16</v>
      </c>
    </row>
    <row r="33" spans="3:9" x14ac:dyDescent="0.3">
      <c r="C33" t="s">
        <v>44</v>
      </c>
      <c r="D33" t="s">
        <v>8</v>
      </c>
      <c r="E33" t="s">
        <v>12</v>
      </c>
      <c r="F33">
        <v>29</v>
      </c>
      <c r="G33" s="4">
        <v>44023</v>
      </c>
      <c r="H33">
        <v>34980</v>
      </c>
      <c r="I33" t="s">
        <v>16</v>
      </c>
    </row>
    <row r="34" spans="3:9" x14ac:dyDescent="0.3">
      <c r="C34" t="s">
        <v>35</v>
      </c>
      <c r="D34" t="s">
        <v>8</v>
      </c>
      <c r="E34" t="s">
        <v>21</v>
      </c>
      <c r="F34">
        <v>28</v>
      </c>
      <c r="G34" s="4">
        <v>44185</v>
      </c>
      <c r="H34">
        <v>75970</v>
      </c>
      <c r="I34" t="s">
        <v>16</v>
      </c>
    </row>
    <row r="35" spans="3:9" x14ac:dyDescent="0.3">
      <c r="C35" t="s">
        <v>38</v>
      </c>
      <c r="D35" t="s">
        <v>8</v>
      </c>
      <c r="E35" t="s">
        <v>21</v>
      </c>
      <c r="F35">
        <v>34</v>
      </c>
      <c r="G35" s="4">
        <v>44612</v>
      </c>
      <c r="H35">
        <v>60130</v>
      </c>
      <c r="I35" t="s">
        <v>16</v>
      </c>
    </row>
    <row r="36" spans="3:9" x14ac:dyDescent="0.3">
      <c r="C36" t="s">
        <v>41</v>
      </c>
      <c r="D36" t="s">
        <v>8</v>
      </c>
      <c r="E36" t="s">
        <v>12</v>
      </c>
      <c r="F36">
        <v>33</v>
      </c>
      <c r="G36" s="4">
        <v>44374</v>
      </c>
      <c r="H36">
        <v>75480</v>
      </c>
      <c r="I36" t="s">
        <v>42</v>
      </c>
    </row>
    <row r="37" spans="3:9" x14ac:dyDescent="0.3">
      <c r="C37" t="s">
        <v>40</v>
      </c>
      <c r="D37" t="s">
        <v>15</v>
      </c>
      <c r="E37" t="s">
        <v>9</v>
      </c>
      <c r="F37">
        <v>33</v>
      </c>
      <c r="G37" s="4">
        <v>44164</v>
      </c>
      <c r="H37">
        <v>115920</v>
      </c>
      <c r="I37" t="s">
        <v>16</v>
      </c>
    </row>
    <row r="38" spans="3:9" x14ac:dyDescent="0.3">
      <c r="C38" t="s">
        <v>48</v>
      </c>
      <c r="D38" t="s">
        <v>8</v>
      </c>
      <c r="E38" t="s">
        <v>19</v>
      </c>
      <c r="F38">
        <v>36</v>
      </c>
      <c r="G38" s="4">
        <v>44494</v>
      </c>
      <c r="H38">
        <v>78540</v>
      </c>
      <c r="I38" t="s">
        <v>16</v>
      </c>
    </row>
    <row r="39" spans="3:9" x14ac:dyDescent="0.3">
      <c r="C39" t="s">
        <v>34</v>
      </c>
      <c r="D39" t="s">
        <v>15</v>
      </c>
      <c r="E39" t="s">
        <v>9</v>
      </c>
      <c r="F39">
        <v>25</v>
      </c>
      <c r="G39" s="4">
        <v>44726</v>
      </c>
      <c r="H39">
        <v>109190</v>
      </c>
      <c r="I39" t="s">
        <v>13</v>
      </c>
    </row>
    <row r="40" spans="3:9" x14ac:dyDescent="0.3">
      <c r="C40" t="s">
        <v>73</v>
      </c>
      <c r="D40" t="s">
        <v>8</v>
      </c>
      <c r="E40" t="s">
        <v>19</v>
      </c>
      <c r="F40">
        <v>34</v>
      </c>
      <c r="G40" s="4">
        <v>44721</v>
      </c>
      <c r="H40">
        <v>49630</v>
      </c>
      <c r="I40" t="s">
        <v>24</v>
      </c>
    </row>
    <row r="41" spans="3:9" x14ac:dyDescent="0.3">
      <c r="C41" t="s">
        <v>107</v>
      </c>
      <c r="D41" t="s">
        <v>8</v>
      </c>
      <c r="E41" t="s">
        <v>9</v>
      </c>
      <c r="F41">
        <v>28</v>
      </c>
      <c r="G41" s="4">
        <v>44630</v>
      </c>
      <c r="H41">
        <v>99970</v>
      </c>
      <c r="I41" t="s">
        <v>16</v>
      </c>
    </row>
    <row r="42" spans="3:9" x14ac:dyDescent="0.3">
      <c r="C42" t="s">
        <v>71</v>
      </c>
      <c r="D42" t="s">
        <v>8</v>
      </c>
      <c r="E42" t="s">
        <v>12</v>
      </c>
      <c r="F42">
        <v>33</v>
      </c>
      <c r="G42" s="4">
        <v>44190</v>
      </c>
      <c r="H42">
        <v>96140</v>
      </c>
      <c r="I42" t="s">
        <v>16</v>
      </c>
    </row>
    <row r="43" spans="3:9" x14ac:dyDescent="0.3">
      <c r="C43" t="s">
        <v>50</v>
      </c>
      <c r="D43" t="s">
        <v>15</v>
      </c>
      <c r="E43" t="s">
        <v>9</v>
      </c>
      <c r="F43">
        <v>31</v>
      </c>
      <c r="G43" s="4">
        <v>44724</v>
      </c>
      <c r="H43">
        <v>103550</v>
      </c>
      <c r="I43" t="s">
        <v>16</v>
      </c>
    </row>
    <row r="44" spans="3:9" x14ac:dyDescent="0.3">
      <c r="C44" t="s">
        <v>14</v>
      </c>
      <c r="D44" t="s">
        <v>15</v>
      </c>
      <c r="E44" t="s">
        <v>12</v>
      </c>
      <c r="F44">
        <v>31</v>
      </c>
      <c r="G44" s="4">
        <v>44511</v>
      </c>
      <c r="H44">
        <v>48950</v>
      </c>
      <c r="I44" t="s">
        <v>16</v>
      </c>
    </row>
    <row r="45" spans="3:9" x14ac:dyDescent="0.3">
      <c r="C45" t="s">
        <v>63</v>
      </c>
      <c r="D45" t="s">
        <v>15</v>
      </c>
      <c r="E45" t="s">
        <v>21</v>
      </c>
      <c r="F45">
        <v>24</v>
      </c>
      <c r="G45" s="4">
        <v>44436</v>
      </c>
      <c r="H45">
        <v>52610</v>
      </c>
      <c r="I45" t="s">
        <v>24</v>
      </c>
    </row>
    <row r="46" spans="3:9" x14ac:dyDescent="0.3">
      <c r="C46" t="s">
        <v>72</v>
      </c>
      <c r="D46" t="s">
        <v>8</v>
      </c>
      <c r="E46" t="s">
        <v>9</v>
      </c>
      <c r="F46">
        <v>36</v>
      </c>
      <c r="G46" s="4">
        <v>44529</v>
      </c>
      <c r="H46">
        <v>78390</v>
      </c>
      <c r="I46" t="s">
        <v>16</v>
      </c>
    </row>
    <row r="47" spans="3:9" x14ac:dyDescent="0.3">
      <c r="C47" t="s">
        <v>88</v>
      </c>
      <c r="D47" t="s">
        <v>8</v>
      </c>
      <c r="E47" t="s">
        <v>21</v>
      </c>
      <c r="F47">
        <v>33</v>
      </c>
      <c r="G47" s="4">
        <v>44809</v>
      </c>
      <c r="H47">
        <v>86570</v>
      </c>
      <c r="I47" t="s">
        <v>16</v>
      </c>
    </row>
    <row r="48" spans="3:9" x14ac:dyDescent="0.3">
      <c r="C48" t="s">
        <v>92</v>
      </c>
      <c r="D48" t="s">
        <v>8</v>
      </c>
      <c r="E48" t="s">
        <v>12</v>
      </c>
      <c r="F48">
        <v>27</v>
      </c>
      <c r="G48" s="4">
        <v>44686</v>
      </c>
      <c r="H48">
        <v>83750</v>
      </c>
      <c r="I48" t="s">
        <v>16</v>
      </c>
    </row>
    <row r="49" spans="3:9" x14ac:dyDescent="0.3">
      <c r="C49" t="s">
        <v>102</v>
      </c>
      <c r="D49" t="s">
        <v>8</v>
      </c>
      <c r="E49" t="s">
        <v>21</v>
      </c>
      <c r="F49">
        <v>34</v>
      </c>
      <c r="G49" s="4">
        <v>44445</v>
      </c>
      <c r="H49">
        <v>92450</v>
      </c>
      <c r="I49" t="s">
        <v>16</v>
      </c>
    </row>
    <row r="50" spans="3:9" x14ac:dyDescent="0.3">
      <c r="C50" t="s">
        <v>64</v>
      </c>
      <c r="D50" t="s">
        <v>15</v>
      </c>
      <c r="E50" t="s">
        <v>12</v>
      </c>
      <c r="F50">
        <v>20</v>
      </c>
      <c r="G50" s="4">
        <v>44183</v>
      </c>
      <c r="H50">
        <v>112650</v>
      </c>
      <c r="I50" t="s">
        <v>16</v>
      </c>
    </row>
    <row r="51" spans="3:9" x14ac:dyDescent="0.3">
      <c r="C51" t="s">
        <v>104</v>
      </c>
      <c r="D51" t="s">
        <v>15</v>
      </c>
      <c r="E51" t="s">
        <v>9</v>
      </c>
      <c r="F51">
        <v>20</v>
      </c>
      <c r="G51" s="4">
        <v>44744</v>
      </c>
      <c r="H51">
        <v>79570</v>
      </c>
      <c r="I51" t="s">
        <v>16</v>
      </c>
    </row>
    <row r="52" spans="3:9" x14ac:dyDescent="0.3">
      <c r="C52" t="s">
        <v>91</v>
      </c>
      <c r="D52" t="s">
        <v>8</v>
      </c>
      <c r="E52" t="s">
        <v>19</v>
      </c>
      <c r="F52">
        <v>20</v>
      </c>
      <c r="G52" s="4">
        <v>44537</v>
      </c>
      <c r="H52">
        <v>68900</v>
      </c>
      <c r="I52" t="s">
        <v>24</v>
      </c>
    </row>
    <row r="53" spans="3:9" x14ac:dyDescent="0.3">
      <c r="C53" t="s">
        <v>39</v>
      </c>
      <c r="D53" t="s">
        <v>8</v>
      </c>
      <c r="E53" t="s">
        <v>12</v>
      </c>
      <c r="F53">
        <v>25</v>
      </c>
      <c r="G53" s="4">
        <v>44694</v>
      </c>
      <c r="H53">
        <v>80700</v>
      </c>
      <c r="I53" t="s">
        <v>13</v>
      </c>
    </row>
    <row r="54" spans="3:9" x14ac:dyDescent="0.3">
      <c r="C54" t="s">
        <v>100</v>
      </c>
      <c r="D54" t="s">
        <v>15</v>
      </c>
      <c r="E54" t="s">
        <v>9</v>
      </c>
      <c r="F54">
        <v>19</v>
      </c>
      <c r="G54" s="4">
        <v>44277</v>
      </c>
      <c r="H54">
        <v>58960</v>
      </c>
      <c r="I54" t="s">
        <v>16</v>
      </c>
    </row>
    <row r="55" spans="3:9" x14ac:dyDescent="0.3">
      <c r="C55" t="s">
        <v>106</v>
      </c>
      <c r="D55" t="s">
        <v>15</v>
      </c>
      <c r="E55" t="s">
        <v>12</v>
      </c>
      <c r="F55">
        <v>36</v>
      </c>
      <c r="G55" s="4">
        <v>44019</v>
      </c>
      <c r="H55">
        <v>118840</v>
      </c>
      <c r="I55" t="s">
        <v>16</v>
      </c>
    </row>
    <row r="56" spans="3:9" x14ac:dyDescent="0.3">
      <c r="C56" t="s">
        <v>29</v>
      </c>
      <c r="D56" t="s">
        <v>15</v>
      </c>
      <c r="E56" t="s">
        <v>21</v>
      </c>
      <c r="F56">
        <v>28</v>
      </c>
      <c r="G56" s="4">
        <v>44041</v>
      </c>
      <c r="H56">
        <v>48170</v>
      </c>
      <c r="I56" t="s">
        <v>13</v>
      </c>
    </row>
    <row r="57" spans="3:9" x14ac:dyDescent="0.3">
      <c r="C57" t="s">
        <v>108</v>
      </c>
      <c r="D57" t="s">
        <v>8</v>
      </c>
      <c r="E57" t="s">
        <v>56</v>
      </c>
      <c r="F57">
        <v>32</v>
      </c>
      <c r="G57" s="4">
        <v>44400</v>
      </c>
      <c r="H57">
        <v>45510</v>
      </c>
      <c r="I57" t="s">
        <v>16</v>
      </c>
    </row>
    <row r="58" spans="3:9" x14ac:dyDescent="0.3">
      <c r="C58" t="s">
        <v>64</v>
      </c>
      <c r="D58" t="s">
        <v>15</v>
      </c>
      <c r="E58" t="s">
        <v>9</v>
      </c>
      <c r="F58">
        <v>34</v>
      </c>
      <c r="G58" s="4">
        <v>44703</v>
      </c>
      <c r="H58">
        <v>112650</v>
      </c>
      <c r="I58" t="s">
        <v>16</v>
      </c>
    </row>
    <row r="59" spans="3:9" x14ac:dyDescent="0.3">
      <c r="C59" t="s">
        <v>83</v>
      </c>
      <c r="D59" t="s">
        <v>8</v>
      </c>
      <c r="E59" t="s">
        <v>9</v>
      </c>
      <c r="F59">
        <v>36</v>
      </c>
      <c r="G59" s="4">
        <v>44085</v>
      </c>
      <c r="H59">
        <v>114890</v>
      </c>
      <c r="I59" t="s">
        <v>16</v>
      </c>
    </row>
    <row r="60" spans="3:9" x14ac:dyDescent="0.3">
      <c r="C60" t="s">
        <v>67</v>
      </c>
      <c r="D60" t="s">
        <v>15</v>
      </c>
      <c r="E60" t="s">
        <v>12</v>
      </c>
      <c r="F60">
        <v>30</v>
      </c>
      <c r="G60" s="4">
        <v>44850</v>
      </c>
      <c r="H60">
        <v>69710</v>
      </c>
      <c r="I60" t="s">
        <v>16</v>
      </c>
    </row>
    <row r="61" spans="3:9" x14ac:dyDescent="0.3">
      <c r="C61" t="s">
        <v>94</v>
      </c>
      <c r="D61" t="s">
        <v>15</v>
      </c>
      <c r="E61" t="s">
        <v>21</v>
      </c>
      <c r="F61">
        <v>36</v>
      </c>
      <c r="G61" s="4">
        <v>44333</v>
      </c>
      <c r="H61">
        <v>71380</v>
      </c>
      <c r="I61" t="s">
        <v>16</v>
      </c>
    </row>
    <row r="62" spans="3:9" x14ac:dyDescent="0.3">
      <c r="C62" t="s">
        <v>33</v>
      </c>
      <c r="D62" t="s">
        <v>8</v>
      </c>
      <c r="E62" t="s">
        <v>19</v>
      </c>
      <c r="F62">
        <v>38</v>
      </c>
      <c r="G62" s="4">
        <v>44377</v>
      </c>
      <c r="H62">
        <v>109160</v>
      </c>
      <c r="I62" t="s">
        <v>10</v>
      </c>
    </row>
    <row r="63" spans="3:9" x14ac:dyDescent="0.3">
      <c r="C63" t="s">
        <v>98</v>
      </c>
      <c r="D63" t="s">
        <v>15</v>
      </c>
      <c r="E63" t="s">
        <v>9</v>
      </c>
      <c r="F63">
        <v>27</v>
      </c>
      <c r="G63" s="4">
        <v>44609</v>
      </c>
      <c r="H63">
        <v>113280</v>
      </c>
      <c r="I63" t="s">
        <v>42</v>
      </c>
    </row>
    <row r="64" spans="3:9" x14ac:dyDescent="0.3">
      <c r="C64" t="s">
        <v>25</v>
      </c>
      <c r="D64" t="s">
        <v>15</v>
      </c>
      <c r="E64" t="s">
        <v>12</v>
      </c>
      <c r="F64">
        <v>30</v>
      </c>
      <c r="G64" s="4">
        <v>44273</v>
      </c>
      <c r="H64">
        <v>69120</v>
      </c>
      <c r="I64" t="s">
        <v>16</v>
      </c>
    </row>
    <row r="65" spans="3:9" x14ac:dyDescent="0.3">
      <c r="C65" t="s">
        <v>55</v>
      </c>
      <c r="D65" t="s">
        <v>8</v>
      </c>
      <c r="E65" t="s">
        <v>56</v>
      </c>
      <c r="F65">
        <v>37</v>
      </c>
      <c r="G65" s="4">
        <v>44451</v>
      </c>
      <c r="H65">
        <v>118100</v>
      </c>
      <c r="I65" t="s">
        <v>16</v>
      </c>
    </row>
    <row r="66" spans="3:9" x14ac:dyDescent="0.3">
      <c r="C66" t="s">
        <v>62</v>
      </c>
      <c r="D66" t="s">
        <v>8</v>
      </c>
      <c r="E66" t="s">
        <v>9</v>
      </c>
      <c r="F66">
        <v>22</v>
      </c>
      <c r="G66" s="4">
        <v>44450</v>
      </c>
      <c r="H66">
        <v>76900</v>
      </c>
      <c r="I66" t="s">
        <v>13</v>
      </c>
    </row>
    <row r="67" spans="3:9" x14ac:dyDescent="0.3">
      <c r="C67" t="s">
        <v>17</v>
      </c>
      <c r="D67" t="s">
        <v>8</v>
      </c>
      <c r="E67" t="s">
        <v>12</v>
      </c>
      <c r="F67">
        <v>43</v>
      </c>
      <c r="G67" s="4">
        <v>45045</v>
      </c>
      <c r="H67">
        <v>114870</v>
      </c>
      <c r="I67" t="s">
        <v>16</v>
      </c>
    </row>
    <row r="68" spans="3:9" x14ac:dyDescent="0.3">
      <c r="C68" t="s">
        <v>52</v>
      </c>
      <c r="E68" t="s">
        <v>12</v>
      </c>
      <c r="F68">
        <v>32</v>
      </c>
      <c r="G68" s="4">
        <v>44774</v>
      </c>
      <c r="H68">
        <v>91310</v>
      </c>
      <c r="I68" t="s">
        <v>16</v>
      </c>
    </row>
    <row r="69" spans="3:9" x14ac:dyDescent="0.3">
      <c r="C69" t="s">
        <v>43</v>
      </c>
      <c r="D69" t="s">
        <v>8</v>
      </c>
      <c r="E69" t="s">
        <v>9</v>
      </c>
      <c r="F69">
        <v>28</v>
      </c>
      <c r="G69" s="4">
        <v>44486</v>
      </c>
      <c r="H69">
        <v>104770</v>
      </c>
      <c r="I69" t="s">
        <v>16</v>
      </c>
    </row>
    <row r="70" spans="3:9" x14ac:dyDescent="0.3">
      <c r="C70" t="s">
        <v>89</v>
      </c>
      <c r="D70" t="s">
        <v>15</v>
      </c>
      <c r="E70" t="s">
        <v>19</v>
      </c>
      <c r="F70">
        <v>27</v>
      </c>
      <c r="G70" s="4">
        <v>44134</v>
      </c>
      <c r="H70">
        <v>54970</v>
      </c>
      <c r="I70" t="s">
        <v>16</v>
      </c>
    </row>
    <row r="71" spans="3:9" x14ac:dyDescent="0.3">
      <c r="C71" t="s">
        <v>11</v>
      </c>
      <c r="E71" t="s">
        <v>12</v>
      </c>
      <c r="F71">
        <v>26</v>
      </c>
      <c r="G71" s="4">
        <v>44271</v>
      </c>
      <c r="H71">
        <v>90700</v>
      </c>
      <c r="I71" t="s">
        <v>13</v>
      </c>
    </row>
    <row r="72" spans="3:9" x14ac:dyDescent="0.3">
      <c r="C72" t="s">
        <v>109</v>
      </c>
      <c r="D72" t="s">
        <v>8</v>
      </c>
      <c r="E72" t="s">
        <v>19</v>
      </c>
      <c r="F72">
        <v>38</v>
      </c>
      <c r="G72" s="4">
        <v>44329</v>
      </c>
      <c r="H72">
        <v>56870</v>
      </c>
      <c r="I72" t="s">
        <v>13</v>
      </c>
    </row>
    <row r="73" spans="3:9" x14ac:dyDescent="0.3">
      <c r="C73" t="s">
        <v>77</v>
      </c>
      <c r="D73" t="s">
        <v>8</v>
      </c>
      <c r="E73" t="s">
        <v>19</v>
      </c>
      <c r="F73">
        <v>25</v>
      </c>
      <c r="G73" s="4">
        <v>44205</v>
      </c>
      <c r="H73">
        <v>92700</v>
      </c>
      <c r="I73" t="s">
        <v>16</v>
      </c>
    </row>
    <row r="74" spans="3:9" x14ac:dyDescent="0.3">
      <c r="C74" t="s">
        <v>32</v>
      </c>
      <c r="D74" t="s">
        <v>8</v>
      </c>
      <c r="E74" t="s">
        <v>21</v>
      </c>
      <c r="F74">
        <v>21</v>
      </c>
      <c r="G74" s="4">
        <v>44317</v>
      </c>
      <c r="H74">
        <v>65920</v>
      </c>
      <c r="I74" t="s">
        <v>16</v>
      </c>
    </row>
    <row r="75" spans="3:9" x14ac:dyDescent="0.3">
      <c r="C75" t="s">
        <v>59</v>
      </c>
      <c r="D75" t="s">
        <v>15</v>
      </c>
      <c r="E75" t="s">
        <v>9</v>
      </c>
      <c r="F75">
        <v>26</v>
      </c>
      <c r="G75" s="4">
        <v>44225</v>
      </c>
      <c r="H75">
        <v>47360</v>
      </c>
      <c r="I75" t="s">
        <v>16</v>
      </c>
    </row>
    <row r="76" spans="3:9" x14ac:dyDescent="0.3">
      <c r="C76" t="s">
        <v>37</v>
      </c>
      <c r="D76" t="s">
        <v>15</v>
      </c>
      <c r="E76" t="s">
        <v>9</v>
      </c>
      <c r="F76">
        <v>30</v>
      </c>
      <c r="G76" s="4">
        <v>44666</v>
      </c>
      <c r="H76">
        <v>60570</v>
      </c>
      <c r="I76" t="s">
        <v>16</v>
      </c>
    </row>
    <row r="77" spans="3:9" x14ac:dyDescent="0.3">
      <c r="C77" t="s">
        <v>96</v>
      </c>
      <c r="D77" t="s">
        <v>8</v>
      </c>
      <c r="E77" t="s">
        <v>9</v>
      </c>
      <c r="F77">
        <v>28</v>
      </c>
      <c r="G77" s="4">
        <v>44649</v>
      </c>
      <c r="H77">
        <v>104120</v>
      </c>
      <c r="I77" t="s">
        <v>16</v>
      </c>
    </row>
    <row r="78" spans="3:9" x14ac:dyDescent="0.3">
      <c r="C78" t="s">
        <v>23</v>
      </c>
      <c r="D78" t="s">
        <v>15</v>
      </c>
      <c r="E78" t="s">
        <v>12</v>
      </c>
      <c r="F78">
        <v>37</v>
      </c>
      <c r="G78" s="4">
        <v>44338</v>
      </c>
      <c r="H78">
        <v>88050</v>
      </c>
      <c r="I78" t="s">
        <v>24</v>
      </c>
    </row>
    <row r="79" spans="3:9" x14ac:dyDescent="0.3">
      <c r="C79" t="s">
        <v>103</v>
      </c>
      <c r="D79" t="s">
        <v>15</v>
      </c>
      <c r="E79" t="s">
        <v>12</v>
      </c>
      <c r="F79">
        <v>24</v>
      </c>
      <c r="G79" s="4">
        <v>44686</v>
      </c>
      <c r="H79">
        <v>100420</v>
      </c>
      <c r="I79" t="s">
        <v>16</v>
      </c>
    </row>
    <row r="80" spans="3:9" x14ac:dyDescent="0.3">
      <c r="C80" t="s">
        <v>54</v>
      </c>
      <c r="D80" t="s">
        <v>8</v>
      </c>
      <c r="E80" t="s">
        <v>9</v>
      </c>
      <c r="F80">
        <v>30</v>
      </c>
      <c r="G80" s="4">
        <v>44850</v>
      </c>
      <c r="H80">
        <v>114180</v>
      </c>
      <c r="I80" t="s">
        <v>16</v>
      </c>
    </row>
    <row r="81" spans="3:9" x14ac:dyDescent="0.3">
      <c r="C81" t="s">
        <v>86</v>
      </c>
      <c r="D81" t="s">
        <v>8</v>
      </c>
      <c r="E81" t="s">
        <v>12</v>
      </c>
      <c r="F81">
        <v>21</v>
      </c>
      <c r="G81" s="4">
        <v>44678</v>
      </c>
      <c r="H81">
        <v>33920</v>
      </c>
      <c r="I81" t="s">
        <v>16</v>
      </c>
    </row>
    <row r="82" spans="3:9" x14ac:dyDescent="0.3">
      <c r="C82" t="s">
        <v>69</v>
      </c>
      <c r="D82" t="s">
        <v>15</v>
      </c>
      <c r="E82" t="s">
        <v>9</v>
      </c>
      <c r="F82">
        <v>23</v>
      </c>
      <c r="G82" s="4">
        <v>44440</v>
      </c>
      <c r="H82">
        <v>106460</v>
      </c>
      <c r="I82" t="s">
        <v>16</v>
      </c>
    </row>
    <row r="83" spans="3:9" x14ac:dyDescent="0.3">
      <c r="C83" t="s">
        <v>57</v>
      </c>
      <c r="D83" t="s">
        <v>15</v>
      </c>
      <c r="E83" t="s">
        <v>9</v>
      </c>
      <c r="F83">
        <v>35</v>
      </c>
      <c r="G83" s="4">
        <v>44727</v>
      </c>
      <c r="H83">
        <v>40400</v>
      </c>
      <c r="I83" t="s">
        <v>16</v>
      </c>
    </row>
    <row r="84" spans="3:9" x14ac:dyDescent="0.3">
      <c r="C84" t="s">
        <v>68</v>
      </c>
      <c r="D84" t="s">
        <v>15</v>
      </c>
      <c r="E84" t="s">
        <v>21</v>
      </c>
      <c r="F84">
        <v>27</v>
      </c>
      <c r="G84" s="4">
        <v>44236</v>
      </c>
      <c r="H84">
        <v>91650</v>
      </c>
      <c r="I84" t="s">
        <v>13</v>
      </c>
    </row>
    <row r="85" spans="3:9" x14ac:dyDescent="0.3">
      <c r="C85" t="s">
        <v>99</v>
      </c>
      <c r="D85" t="s">
        <v>15</v>
      </c>
      <c r="E85" t="s">
        <v>19</v>
      </c>
      <c r="F85">
        <v>43</v>
      </c>
      <c r="G85" s="4">
        <v>44620</v>
      </c>
      <c r="H85">
        <v>36040</v>
      </c>
      <c r="I85" t="s">
        <v>16</v>
      </c>
    </row>
    <row r="86" spans="3:9" x14ac:dyDescent="0.3">
      <c r="C86" t="s">
        <v>101</v>
      </c>
      <c r="D86" t="s">
        <v>8</v>
      </c>
      <c r="E86" t="s">
        <v>12</v>
      </c>
      <c r="F86">
        <v>40</v>
      </c>
      <c r="G86" s="4">
        <v>44381</v>
      </c>
      <c r="H86">
        <v>104410</v>
      </c>
      <c r="I86" t="s">
        <v>16</v>
      </c>
    </row>
    <row r="87" spans="3:9" x14ac:dyDescent="0.3">
      <c r="C87" t="s">
        <v>85</v>
      </c>
      <c r="D87" t="s">
        <v>15</v>
      </c>
      <c r="E87" t="s">
        <v>21</v>
      </c>
      <c r="F87">
        <v>30</v>
      </c>
      <c r="G87" s="4">
        <v>44606</v>
      </c>
      <c r="H87">
        <v>96800</v>
      </c>
      <c r="I87" t="s">
        <v>16</v>
      </c>
    </row>
    <row r="88" spans="3:9" x14ac:dyDescent="0.3">
      <c r="C88" t="s">
        <v>28</v>
      </c>
      <c r="D88" t="s">
        <v>8</v>
      </c>
      <c r="E88" t="s">
        <v>21</v>
      </c>
      <c r="F88">
        <v>34</v>
      </c>
      <c r="G88" s="4">
        <v>44459</v>
      </c>
      <c r="H88">
        <v>85000</v>
      </c>
      <c r="I88" t="s">
        <v>16</v>
      </c>
    </row>
    <row r="89" spans="3:9" x14ac:dyDescent="0.3">
      <c r="C89" t="s">
        <v>80</v>
      </c>
      <c r="D89" t="s">
        <v>15</v>
      </c>
      <c r="E89" t="s">
        <v>19</v>
      </c>
      <c r="F89">
        <v>28</v>
      </c>
      <c r="G89" s="4">
        <v>44820</v>
      </c>
      <c r="H89">
        <v>43510</v>
      </c>
      <c r="I89" t="s">
        <v>42</v>
      </c>
    </row>
    <row r="90" spans="3:9" x14ac:dyDescent="0.3">
      <c r="C90" t="s">
        <v>79</v>
      </c>
      <c r="D90" t="s">
        <v>15</v>
      </c>
      <c r="E90" t="s">
        <v>21</v>
      </c>
      <c r="F90">
        <v>33</v>
      </c>
      <c r="G90" s="4">
        <v>44243</v>
      </c>
      <c r="H90">
        <v>59430</v>
      </c>
      <c r="I90" t="s">
        <v>16</v>
      </c>
    </row>
    <row r="91" spans="3:9" x14ac:dyDescent="0.3">
      <c r="C91" t="s">
        <v>93</v>
      </c>
      <c r="D91" t="s">
        <v>8</v>
      </c>
      <c r="E91" t="s">
        <v>21</v>
      </c>
      <c r="F91">
        <v>33</v>
      </c>
      <c r="G91" s="4">
        <v>44067</v>
      </c>
      <c r="H91">
        <v>65360</v>
      </c>
      <c r="I91" t="s">
        <v>16</v>
      </c>
    </row>
    <row r="92" spans="3:9" x14ac:dyDescent="0.3">
      <c r="C92" t="s">
        <v>66</v>
      </c>
      <c r="D92" t="s">
        <v>8</v>
      </c>
      <c r="E92" t="s">
        <v>9</v>
      </c>
      <c r="F92">
        <v>32</v>
      </c>
      <c r="G92" s="4">
        <v>44611</v>
      </c>
      <c r="H92">
        <v>41570</v>
      </c>
      <c r="I92" t="s">
        <v>16</v>
      </c>
    </row>
    <row r="93" spans="3:9" x14ac:dyDescent="0.3">
      <c r="C93" t="s">
        <v>95</v>
      </c>
      <c r="D93" t="s">
        <v>8</v>
      </c>
      <c r="E93" t="s">
        <v>12</v>
      </c>
      <c r="F93">
        <v>33</v>
      </c>
      <c r="G93" s="4">
        <v>44312</v>
      </c>
      <c r="H93">
        <v>75280</v>
      </c>
      <c r="I93" t="s">
        <v>16</v>
      </c>
    </row>
    <row r="94" spans="3:9" x14ac:dyDescent="0.3">
      <c r="C94" t="s">
        <v>18</v>
      </c>
      <c r="D94" t="s">
        <v>15</v>
      </c>
      <c r="E94" t="s">
        <v>19</v>
      </c>
      <c r="F94">
        <v>33</v>
      </c>
      <c r="G94" s="4">
        <v>44385</v>
      </c>
      <c r="H94">
        <v>74550</v>
      </c>
      <c r="I94" t="s">
        <v>16</v>
      </c>
    </row>
    <row r="95" spans="3:9" x14ac:dyDescent="0.3">
      <c r="C95" t="s">
        <v>45</v>
      </c>
      <c r="D95" t="s">
        <v>15</v>
      </c>
      <c r="E95" t="s">
        <v>9</v>
      </c>
      <c r="F95">
        <v>30</v>
      </c>
      <c r="G95" s="4">
        <v>44701</v>
      </c>
      <c r="H95">
        <v>67950</v>
      </c>
      <c r="I95" t="s">
        <v>16</v>
      </c>
    </row>
    <row r="96" spans="3:9" x14ac:dyDescent="0.3">
      <c r="C96" t="s">
        <v>90</v>
      </c>
      <c r="D96" t="s">
        <v>15</v>
      </c>
      <c r="E96" t="s">
        <v>21</v>
      </c>
      <c r="F96">
        <v>42</v>
      </c>
      <c r="G96" s="4">
        <v>44731</v>
      </c>
      <c r="H96">
        <v>70270</v>
      </c>
      <c r="I96" t="s">
        <v>24</v>
      </c>
    </row>
    <row r="97" spans="3:9" x14ac:dyDescent="0.3">
      <c r="C97" t="s">
        <v>46</v>
      </c>
      <c r="D97" t="s">
        <v>15</v>
      </c>
      <c r="E97" t="s">
        <v>9</v>
      </c>
      <c r="F97">
        <v>26</v>
      </c>
      <c r="G97" s="4">
        <v>44411</v>
      </c>
      <c r="H97">
        <v>53540</v>
      </c>
      <c r="I97" t="s">
        <v>16</v>
      </c>
    </row>
    <row r="98" spans="3:9" x14ac:dyDescent="0.3">
      <c r="C98" t="s">
        <v>58</v>
      </c>
      <c r="D98" t="s">
        <v>15</v>
      </c>
      <c r="E98" t="s">
        <v>19</v>
      </c>
      <c r="F98">
        <v>22</v>
      </c>
      <c r="G98">
        <v>44446</v>
      </c>
      <c r="H98">
        <v>112780</v>
      </c>
      <c r="I98" t="s">
        <v>13</v>
      </c>
    </row>
    <row r="99" spans="3:9" x14ac:dyDescent="0.3">
      <c r="C99" t="s">
        <v>70</v>
      </c>
      <c r="D99" t="s">
        <v>15</v>
      </c>
      <c r="E99" t="s">
        <v>9</v>
      </c>
      <c r="F99">
        <v>46</v>
      </c>
      <c r="G99">
        <v>44758</v>
      </c>
      <c r="H99">
        <v>70610</v>
      </c>
      <c r="I99" t="s">
        <v>16</v>
      </c>
    </row>
    <row r="100" spans="3:9" x14ac:dyDescent="0.3">
      <c r="C100" t="s">
        <v>75</v>
      </c>
      <c r="D100" t="s">
        <v>8</v>
      </c>
      <c r="E100" t="s">
        <v>19</v>
      </c>
      <c r="F100">
        <v>28</v>
      </c>
      <c r="G100">
        <v>44357</v>
      </c>
      <c r="H100">
        <v>53240</v>
      </c>
      <c r="I100" t="s">
        <v>16</v>
      </c>
    </row>
    <row r="101" spans="3:9" x14ac:dyDescent="0.3">
      <c r="C101" t="s">
        <v>49</v>
      </c>
      <c r="E101" t="s">
        <v>21</v>
      </c>
      <c r="F101">
        <v>37</v>
      </c>
      <c r="G101">
        <v>44146</v>
      </c>
      <c r="H101">
        <v>115440</v>
      </c>
      <c r="I101" t="s">
        <v>24</v>
      </c>
    </row>
    <row r="102" spans="3:9" x14ac:dyDescent="0.3">
      <c r="C102" t="s">
        <v>65</v>
      </c>
      <c r="D102" t="s">
        <v>15</v>
      </c>
      <c r="E102" t="s">
        <v>19</v>
      </c>
      <c r="F102">
        <v>32</v>
      </c>
      <c r="G102">
        <v>44465</v>
      </c>
      <c r="H102">
        <v>53540</v>
      </c>
      <c r="I102" t="s">
        <v>16</v>
      </c>
    </row>
    <row r="103" spans="3:9" x14ac:dyDescent="0.3">
      <c r="C103" t="s">
        <v>81</v>
      </c>
      <c r="D103" t="s">
        <v>8</v>
      </c>
      <c r="E103" t="s">
        <v>9</v>
      </c>
      <c r="F103">
        <v>30</v>
      </c>
      <c r="G103">
        <v>44861</v>
      </c>
      <c r="H103">
        <v>112570</v>
      </c>
      <c r="I103" t="s">
        <v>16</v>
      </c>
    </row>
    <row r="104" spans="3:9" x14ac:dyDescent="0.3">
      <c r="C104" t="s">
        <v>51</v>
      </c>
      <c r="D104" t="s">
        <v>15</v>
      </c>
      <c r="E104" t="s">
        <v>9</v>
      </c>
      <c r="F104">
        <v>33</v>
      </c>
      <c r="G104">
        <v>44701</v>
      </c>
      <c r="H104">
        <v>48530</v>
      </c>
      <c r="I104" t="s">
        <v>13</v>
      </c>
    </row>
    <row r="105" spans="3:9" x14ac:dyDescent="0.3">
      <c r="C105" t="s">
        <v>61</v>
      </c>
      <c r="D105" t="s">
        <v>8</v>
      </c>
      <c r="E105" t="s">
        <v>12</v>
      </c>
      <c r="F105">
        <v>24</v>
      </c>
      <c r="G105">
        <v>44148</v>
      </c>
      <c r="H105">
        <v>62780</v>
      </c>
      <c r="I105" t="s">
        <v>16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72EC4-DDE2-4CB7-AC70-5AB590F93835}">
  <dimension ref="B2:H114"/>
  <sheetViews>
    <sheetView workbookViewId="0">
      <selection activeCell="N7" sqref="N7"/>
    </sheetView>
  </sheetViews>
  <sheetFormatPr defaultRowHeight="14.4" x14ac:dyDescent="0.3"/>
  <cols>
    <col min="2" max="5" width="9.44140625" customWidth="1"/>
    <col min="6" max="6" width="12.6640625" customWidth="1"/>
    <col min="7" max="7" width="13" customWidth="1"/>
    <col min="8" max="8" width="9.44140625" customWidth="1"/>
  </cols>
  <sheetData>
    <row r="2" spans="2:8" x14ac:dyDescent="0.3">
      <c r="B2" t="s">
        <v>0</v>
      </c>
      <c r="C2" t="s">
        <v>1</v>
      </c>
      <c r="D2" t="s">
        <v>3</v>
      </c>
      <c r="E2" t="s">
        <v>6</v>
      </c>
      <c r="F2" t="s">
        <v>4</v>
      </c>
      <c r="G2" t="s">
        <v>2</v>
      </c>
      <c r="H2" t="s">
        <v>5</v>
      </c>
    </row>
    <row r="3" spans="2:8" x14ac:dyDescent="0.3">
      <c r="B3" t="s">
        <v>156</v>
      </c>
      <c r="C3" t="s">
        <v>15</v>
      </c>
      <c r="D3">
        <v>20</v>
      </c>
      <c r="E3" t="s">
        <v>16</v>
      </c>
      <c r="F3" s="4">
        <v>44122</v>
      </c>
      <c r="G3" t="s">
        <v>12</v>
      </c>
      <c r="H3">
        <v>112650</v>
      </c>
    </row>
    <row r="4" spans="2:8" x14ac:dyDescent="0.3">
      <c r="B4" t="s">
        <v>176</v>
      </c>
      <c r="C4" t="s">
        <v>8</v>
      </c>
      <c r="D4">
        <v>32</v>
      </c>
      <c r="E4" t="s">
        <v>13</v>
      </c>
      <c r="F4" s="4">
        <v>44293</v>
      </c>
      <c r="G4" t="s">
        <v>12</v>
      </c>
      <c r="H4">
        <v>43840</v>
      </c>
    </row>
    <row r="5" spans="2:8" x14ac:dyDescent="0.3">
      <c r="B5" t="s">
        <v>143</v>
      </c>
      <c r="C5" t="s">
        <v>15</v>
      </c>
      <c r="D5">
        <v>31</v>
      </c>
      <c r="E5" t="s">
        <v>16</v>
      </c>
      <c r="F5" s="4">
        <v>44663</v>
      </c>
      <c r="G5" t="s">
        <v>9</v>
      </c>
      <c r="H5">
        <v>103550</v>
      </c>
    </row>
    <row r="6" spans="2:8" x14ac:dyDescent="0.3">
      <c r="B6" t="s">
        <v>201</v>
      </c>
      <c r="C6" t="s">
        <v>8</v>
      </c>
      <c r="D6">
        <v>32</v>
      </c>
      <c r="E6" t="s">
        <v>16</v>
      </c>
      <c r="F6" s="4">
        <v>44339</v>
      </c>
      <c r="G6" t="s">
        <v>56</v>
      </c>
      <c r="H6">
        <v>45510</v>
      </c>
    </row>
    <row r="7" spans="2:8" x14ac:dyDescent="0.3">
      <c r="B7" t="s">
        <v>142</v>
      </c>
      <c r="D7">
        <v>37</v>
      </c>
      <c r="E7" t="s">
        <v>24</v>
      </c>
      <c r="F7" s="4">
        <v>44085</v>
      </c>
      <c r="G7" t="s">
        <v>21</v>
      </c>
      <c r="H7">
        <v>115440</v>
      </c>
    </row>
    <row r="8" spans="2:8" x14ac:dyDescent="0.3">
      <c r="B8" t="s">
        <v>202</v>
      </c>
      <c r="C8" t="s">
        <v>8</v>
      </c>
      <c r="D8">
        <v>38</v>
      </c>
      <c r="E8" t="s">
        <v>13</v>
      </c>
      <c r="F8" s="4">
        <v>44268</v>
      </c>
      <c r="G8" t="s">
        <v>19</v>
      </c>
      <c r="H8">
        <v>56870</v>
      </c>
    </row>
    <row r="9" spans="2:8" x14ac:dyDescent="0.3">
      <c r="B9" t="s">
        <v>169</v>
      </c>
      <c r="C9" t="s">
        <v>8</v>
      </c>
      <c r="D9">
        <v>25</v>
      </c>
      <c r="E9" t="s">
        <v>16</v>
      </c>
      <c r="F9" s="4">
        <v>44144</v>
      </c>
      <c r="G9" t="s">
        <v>19</v>
      </c>
      <c r="H9">
        <v>92700</v>
      </c>
    </row>
    <row r="10" spans="2:8" x14ac:dyDescent="0.3">
      <c r="B10" t="s">
        <v>145</v>
      </c>
      <c r="D10">
        <v>32</v>
      </c>
      <c r="E10" t="s">
        <v>16</v>
      </c>
      <c r="F10" s="4">
        <v>44713</v>
      </c>
      <c r="G10" t="s">
        <v>12</v>
      </c>
      <c r="H10">
        <v>91310</v>
      </c>
    </row>
    <row r="11" spans="2:8" x14ac:dyDescent="0.3">
      <c r="B11" t="s">
        <v>115</v>
      </c>
      <c r="C11" t="s">
        <v>15</v>
      </c>
      <c r="D11">
        <v>33</v>
      </c>
      <c r="E11" t="s">
        <v>16</v>
      </c>
      <c r="F11" s="4">
        <v>44324</v>
      </c>
      <c r="G11" t="s">
        <v>19</v>
      </c>
      <c r="H11">
        <v>74550</v>
      </c>
    </row>
    <row r="12" spans="2:8" x14ac:dyDescent="0.3">
      <c r="B12" t="s">
        <v>128</v>
      </c>
      <c r="C12" t="s">
        <v>15</v>
      </c>
      <c r="D12">
        <v>25</v>
      </c>
      <c r="E12" t="s">
        <v>13</v>
      </c>
      <c r="F12" s="4">
        <v>44665</v>
      </c>
      <c r="G12" t="s">
        <v>9</v>
      </c>
      <c r="H12">
        <v>109190</v>
      </c>
    </row>
    <row r="13" spans="2:8" x14ac:dyDescent="0.3">
      <c r="B13" t="s">
        <v>194</v>
      </c>
      <c r="C13" t="s">
        <v>8</v>
      </c>
      <c r="D13">
        <v>40</v>
      </c>
      <c r="E13" t="s">
        <v>16</v>
      </c>
      <c r="F13" s="4">
        <v>44320</v>
      </c>
      <c r="G13" t="s">
        <v>12</v>
      </c>
      <c r="H13">
        <v>104410</v>
      </c>
    </row>
    <row r="14" spans="2:8" x14ac:dyDescent="0.3">
      <c r="B14" t="s">
        <v>177</v>
      </c>
      <c r="C14" t="s">
        <v>15</v>
      </c>
      <c r="D14">
        <v>30</v>
      </c>
      <c r="E14" t="s">
        <v>16</v>
      </c>
      <c r="F14" s="4">
        <v>44544</v>
      </c>
      <c r="G14" t="s">
        <v>21</v>
      </c>
      <c r="H14">
        <v>96800</v>
      </c>
    </row>
    <row r="15" spans="2:8" x14ac:dyDescent="0.3">
      <c r="B15" t="s">
        <v>123</v>
      </c>
      <c r="C15" t="s">
        <v>15</v>
      </c>
      <c r="D15">
        <v>28</v>
      </c>
      <c r="E15" t="s">
        <v>13</v>
      </c>
      <c r="F15" s="4">
        <v>43980</v>
      </c>
      <c r="G15" t="s">
        <v>21</v>
      </c>
      <c r="H15">
        <v>48170</v>
      </c>
    </row>
    <row r="16" spans="2:8" x14ac:dyDescent="0.3">
      <c r="B16" t="s">
        <v>140</v>
      </c>
      <c r="C16" t="s">
        <v>15</v>
      </c>
      <c r="D16">
        <v>21</v>
      </c>
      <c r="E16" t="s">
        <v>16</v>
      </c>
      <c r="F16" s="4">
        <v>44042</v>
      </c>
      <c r="G16" t="s">
        <v>9</v>
      </c>
      <c r="H16">
        <v>37920</v>
      </c>
    </row>
    <row r="17" spans="2:8" x14ac:dyDescent="0.3">
      <c r="B17" t="s">
        <v>178</v>
      </c>
      <c r="C17" t="s">
        <v>15</v>
      </c>
      <c r="D17">
        <v>34</v>
      </c>
      <c r="E17" t="s">
        <v>16</v>
      </c>
      <c r="F17" s="4">
        <v>44642</v>
      </c>
      <c r="G17" t="s">
        <v>9</v>
      </c>
      <c r="H17">
        <v>112650</v>
      </c>
    </row>
    <row r="18" spans="2:8" x14ac:dyDescent="0.3">
      <c r="B18" t="s">
        <v>165</v>
      </c>
      <c r="C18" t="s">
        <v>8</v>
      </c>
      <c r="D18">
        <v>34</v>
      </c>
      <c r="E18" t="s">
        <v>24</v>
      </c>
      <c r="F18" s="4">
        <v>44660</v>
      </c>
      <c r="G18" t="s">
        <v>19</v>
      </c>
      <c r="H18">
        <v>49630</v>
      </c>
    </row>
    <row r="19" spans="2:8" x14ac:dyDescent="0.3">
      <c r="B19" t="s">
        <v>199</v>
      </c>
      <c r="C19" t="s">
        <v>15</v>
      </c>
      <c r="D19">
        <v>36</v>
      </c>
      <c r="E19" t="s">
        <v>16</v>
      </c>
      <c r="F19" s="4">
        <v>43958</v>
      </c>
      <c r="G19" t="s">
        <v>12</v>
      </c>
      <c r="H19">
        <v>118840</v>
      </c>
    </row>
    <row r="20" spans="2:8" x14ac:dyDescent="0.3">
      <c r="B20" t="s">
        <v>159</v>
      </c>
      <c r="C20" t="s">
        <v>15</v>
      </c>
      <c r="D20">
        <v>30</v>
      </c>
      <c r="E20" t="s">
        <v>16</v>
      </c>
      <c r="F20" s="4">
        <v>44789</v>
      </c>
      <c r="G20" t="s">
        <v>12</v>
      </c>
      <c r="H20">
        <v>69710</v>
      </c>
    </row>
    <row r="21" spans="2:8" x14ac:dyDescent="0.3">
      <c r="B21" t="s">
        <v>197</v>
      </c>
      <c r="C21" t="s">
        <v>15</v>
      </c>
      <c r="D21">
        <v>20</v>
      </c>
      <c r="E21" t="s">
        <v>16</v>
      </c>
      <c r="F21" s="4">
        <v>44683</v>
      </c>
      <c r="G21" t="s">
        <v>9</v>
      </c>
      <c r="H21">
        <v>79570</v>
      </c>
    </row>
    <row r="22" spans="2:8" x14ac:dyDescent="0.3">
      <c r="B22" t="s">
        <v>154</v>
      </c>
      <c r="C22" t="s">
        <v>8</v>
      </c>
      <c r="D22">
        <v>22</v>
      </c>
      <c r="E22" t="s">
        <v>13</v>
      </c>
      <c r="F22" s="4">
        <v>44388</v>
      </c>
      <c r="G22" t="s">
        <v>9</v>
      </c>
      <c r="H22">
        <v>76900</v>
      </c>
    </row>
    <row r="23" spans="2:8" x14ac:dyDescent="0.3">
      <c r="B23" t="s">
        <v>182</v>
      </c>
      <c r="C23" t="s">
        <v>15</v>
      </c>
      <c r="D23">
        <v>27</v>
      </c>
      <c r="E23" t="s">
        <v>16</v>
      </c>
      <c r="F23" s="4">
        <v>44073</v>
      </c>
      <c r="G23" t="s">
        <v>19</v>
      </c>
      <c r="H23">
        <v>54970</v>
      </c>
    </row>
    <row r="24" spans="2:8" x14ac:dyDescent="0.3">
      <c r="B24" t="s">
        <v>118</v>
      </c>
      <c r="C24" t="s">
        <v>15</v>
      </c>
      <c r="D24">
        <v>37</v>
      </c>
      <c r="E24" t="s">
        <v>24</v>
      </c>
      <c r="F24" s="4">
        <v>44277</v>
      </c>
      <c r="G24" t="s">
        <v>12</v>
      </c>
      <c r="H24">
        <v>88050</v>
      </c>
    </row>
    <row r="25" spans="2:8" x14ac:dyDescent="0.3">
      <c r="B25" t="s">
        <v>192</v>
      </c>
      <c r="C25" t="s">
        <v>15</v>
      </c>
      <c r="D25">
        <v>43</v>
      </c>
      <c r="E25" t="s">
        <v>16</v>
      </c>
      <c r="F25" s="4">
        <v>44558</v>
      </c>
      <c r="G25" t="s">
        <v>19</v>
      </c>
      <c r="H25">
        <v>36040</v>
      </c>
    </row>
    <row r="26" spans="2:8" x14ac:dyDescent="0.3">
      <c r="B26" t="s">
        <v>111</v>
      </c>
      <c r="C26" t="s">
        <v>8</v>
      </c>
      <c r="D26">
        <v>42</v>
      </c>
      <c r="E26" t="s">
        <v>10</v>
      </c>
      <c r="F26" s="4">
        <v>44718</v>
      </c>
      <c r="G26" t="s">
        <v>9</v>
      </c>
      <c r="H26">
        <v>75000</v>
      </c>
    </row>
    <row r="27" spans="2:8" x14ac:dyDescent="0.3">
      <c r="B27" t="s">
        <v>149</v>
      </c>
      <c r="C27" t="s">
        <v>15</v>
      </c>
      <c r="D27">
        <v>35</v>
      </c>
      <c r="E27" t="s">
        <v>16</v>
      </c>
      <c r="F27" s="4">
        <v>44666</v>
      </c>
      <c r="G27" t="s">
        <v>9</v>
      </c>
      <c r="H27">
        <v>40400</v>
      </c>
    </row>
    <row r="28" spans="2:8" x14ac:dyDescent="0.3">
      <c r="B28" t="s">
        <v>196</v>
      </c>
      <c r="C28" t="s">
        <v>15</v>
      </c>
      <c r="D28">
        <v>24</v>
      </c>
      <c r="E28" t="s">
        <v>16</v>
      </c>
      <c r="F28" s="4">
        <v>44625</v>
      </c>
      <c r="G28" t="s">
        <v>12</v>
      </c>
      <c r="H28">
        <v>100420</v>
      </c>
    </row>
    <row r="29" spans="2:8" x14ac:dyDescent="0.3">
      <c r="B29" t="s">
        <v>120</v>
      </c>
      <c r="C29" t="s">
        <v>8</v>
      </c>
      <c r="D29">
        <v>31</v>
      </c>
      <c r="E29" t="s">
        <v>16</v>
      </c>
      <c r="F29" s="4">
        <v>44604</v>
      </c>
      <c r="G29" t="s">
        <v>12</v>
      </c>
      <c r="H29">
        <v>58100</v>
      </c>
    </row>
    <row r="30" spans="2:8" x14ac:dyDescent="0.3">
      <c r="B30" t="s">
        <v>114</v>
      </c>
      <c r="C30" t="s">
        <v>8</v>
      </c>
      <c r="D30">
        <v>44</v>
      </c>
      <c r="E30" t="s">
        <v>16</v>
      </c>
      <c r="F30" s="4">
        <v>44985</v>
      </c>
      <c r="G30" t="s">
        <v>12</v>
      </c>
      <c r="H30">
        <v>114870</v>
      </c>
    </row>
    <row r="31" spans="2:8" x14ac:dyDescent="0.3">
      <c r="B31" t="s">
        <v>158</v>
      </c>
      <c r="C31" t="s">
        <v>8</v>
      </c>
      <c r="D31">
        <v>32</v>
      </c>
      <c r="E31" t="s">
        <v>16</v>
      </c>
      <c r="F31" s="4">
        <v>44549</v>
      </c>
      <c r="G31" t="s">
        <v>9</v>
      </c>
      <c r="H31">
        <v>41570</v>
      </c>
    </row>
    <row r="32" spans="2:8" x14ac:dyDescent="0.3">
      <c r="B32" t="s">
        <v>173</v>
      </c>
      <c r="C32" t="s">
        <v>8</v>
      </c>
      <c r="D32">
        <v>30</v>
      </c>
      <c r="E32" t="s">
        <v>16</v>
      </c>
      <c r="F32" s="4">
        <v>44800</v>
      </c>
      <c r="G32" t="s">
        <v>9</v>
      </c>
      <c r="H32">
        <v>112570</v>
      </c>
    </row>
    <row r="33" spans="2:8" x14ac:dyDescent="0.3">
      <c r="B33" t="s">
        <v>151</v>
      </c>
      <c r="C33" t="s">
        <v>15</v>
      </c>
      <c r="D33">
        <v>26</v>
      </c>
      <c r="E33" t="s">
        <v>16</v>
      </c>
      <c r="F33" s="4">
        <v>44164</v>
      </c>
      <c r="G33" t="s">
        <v>9</v>
      </c>
      <c r="H33">
        <v>47360</v>
      </c>
    </row>
    <row r="34" spans="2:8" x14ac:dyDescent="0.3">
      <c r="B34" t="s">
        <v>126</v>
      </c>
      <c r="C34" t="s">
        <v>8</v>
      </c>
      <c r="D34">
        <v>21</v>
      </c>
      <c r="E34" t="s">
        <v>16</v>
      </c>
      <c r="F34" s="4">
        <v>44256</v>
      </c>
      <c r="G34" t="s">
        <v>21</v>
      </c>
      <c r="H34">
        <v>65920</v>
      </c>
    </row>
    <row r="35" spans="2:8" x14ac:dyDescent="0.3">
      <c r="B35" t="s">
        <v>200</v>
      </c>
      <c r="C35" t="s">
        <v>8</v>
      </c>
      <c r="D35">
        <v>28</v>
      </c>
      <c r="E35" t="s">
        <v>16</v>
      </c>
      <c r="F35" s="4">
        <v>44571</v>
      </c>
      <c r="G35" t="s">
        <v>9</v>
      </c>
      <c r="H35">
        <v>99970</v>
      </c>
    </row>
    <row r="36" spans="2:8" x14ac:dyDescent="0.3">
      <c r="B36" t="s">
        <v>133</v>
      </c>
      <c r="C36" t="s">
        <v>8</v>
      </c>
      <c r="D36">
        <v>25</v>
      </c>
      <c r="E36" t="s">
        <v>13</v>
      </c>
      <c r="F36" s="4">
        <v>44633</v>
      </c>
      <c r="G36" t="s">
        <v>12</v>
      </c>
      <c r="H36">
        <v>80700</v>
      </c>
    </row>
    <row r="37" spans="2:8" x14ac:dyDescent="0.3">
      <c r="B37" t="s">
        <v>155</v>
      </c>
      <c r="C37" t="s">
        <v>15</v>
      </c>
      <c r="D37">
        <v>24</v>
      </c>
      <c r="E37" t="s">
        <v>24</v>
      </c>
      <c r="F37" s="4">
        <v>44375</v>
      </c>
      <c r="G37" t="s">
        <v>21</v>
      </c>
      <c r="H37">
        <v>52610</v>
      </c>
    </row>
    <row r="38" spans="2:8" x14ac:dyDescent="0.3">
      <c r="B38" t="s">
        <v>180</v>
      </c>
      <c r="C38" t="s">
        <v>15</v>
      </c>
      <c r="D38">
        <v>29</v>
      </c>
      <c r="E38" t="s">
        <v>24</v>
      </c>
      <c r="F38" s="4">
        <v>44119</v>
      </c>
      <c r="G38" t="s">
        <v>12</v>
      </c>
      <c r="H38">
        <v>112110</v>
      </c>
    </row>
    <row r="39" spans="2:8" x14ac:dyDescent="0.3">
      <c r="B39" t="s">
        <v>152</v>
      </c>
      <c r="C39" t="s">
        <v>8</v>
      </c>
      <c r="D39">
        <v>27</v>
      </c>
      <c r="E39" t="s">
        <v>16</v>
      </c>
      <c r="F39" s="4">
        <v>44061</v>
      </c>
      <c r="G39" t="s">
        <v>56</v>
      </c>
      <c r="H39">
        <v>119110</v>
      </c>
    </row>
    <row r="40" spans="2:8" x14ac:dyDescent="0.3">
      <c r="B40" t="s">
        <v>150</v>
      </c>
      <c r="C40" t="s">
        <v>15</v>
      </c>
      <c r="D40">
        <v>22</v>
      </c>
      <c r="E40" t="s">
        <v>13</v>
      </c>
      <c r="F40" s="4">
        <v>44384</v>
      </c>
      <c r="G40" t="s">
        <v>19</v>
      </c>
      <c r="H40">
        <v>112780</v>
      </c>
    </row>
    <row r="41" spans="2:8" x14ac:dyDescent="0.3">
      <c r="B41" t="s">
        <v>175</v>
      </c>
      <c r="C41" t="s">
        <v>8</v>
      </c>
      <c r="D41">
        <v>36</v>
      </c>
      <c r="E41" t="s">
        <v>16</v>
      </c>
      <c r="F41" s="4">
        <v>44023</v>
      </c>
      <c r="G41" t="s">
        <v>9</v>
      </c>
      <c r="H41">
        <v>114890</v>
      </c>
    </row>
    <row r="42" spans="2:8" x14ac:dyDescent="0.3">
      <c r="B42" t="s">
        <v>146</v>
      </c>
      <c r="C42" t="s">
        <v>15</v>
      </c>
      <c r="D42">
        <v>27</v>
      </c>
      <c r="E42" t="s">
        <v>16</v>
      </c>
      <c r="F42" s="4">
        <v>44506</v>
      </c>
      <c r="G42" t="s">
        <v>21</v>
      </c>
      <c r="H42">
        <v>48980</v>
      </c>
    </row>
    <row r="43" spans="2:8" x14ac:dyDescent="0.3">
      <c r="B43" t="s">
        <v>170</v>
      </c>
      <c r="C43" t="s">
        <v>15</v>
      </c>
      <c r="D43">
        <v>21</v>
      </c>
      <c r="E43" t="s">
        <v>16</v>
      </c>
      <c r="F43" s="4">
        <v>44180</v>
      </c>
      <c r="G43" t="s">
        <v>56</v>
      </c>
      <c r="H43">
        <v>75880</v>
      </c>
    </row>
    <row r="44" spans="2:8" x14ac:dyDescent="0.3">
      <c r="B44" t="s">
        <v>167</v>
      </c>
      <c r="C44" t="s">
        <v>8</v>
      </c>
      <c r="D44">
        <v>28</v>
      </c>
      <c r="E44" t="s">
        <v>16</v>
      </c>
      <c r="F44" s="4">
        <v>44296</v>
      </c>
      <c r="G44" t="s">
        <v>19</v>
      </c>
      <c r="H44">
        <v>53240</v>
      </c>
    </row>
    <row r="45" spans="2:8" x14ac:dyDescent="0.3">
      <c r="B45" t="s">
        <v>122</v>
      </c>
      <c r="C45" t="s">
        <v>8</v>
      </c>
      <c r="D45">
        <v>34</v>
      </c>
      <c r="E45" t="s">
        <v>16</v>
      </c>
      <c r="F45" s="4">
        <v>44397</v>
      </c>
      <c r="G45" t="s">
        <v>21</v>
      </c>
      <c r="H45">
        <v>85000</v>
      </c>
    </row>
    <row r="46" spans="2:8" x14ac:dyDescent="0.3">
      <c r="B46" t="s">
        <v>179</v>
      </c>
      <c r="C46" t="s">
        <v>8</v>
      </c>
      <c r="D46">
        <v>21</v>
      </c>
      <c r="E46" t="s">
        <v>16</v>
      </c>
      <c r="F46" s="4">
        <v>44619</v>
      </c>
      <c r="G46" t="s">
        <v>12</v>
      </c>
      <c r="H46">
        <v>33920</v>
      </c>
    </row>
    <row r="47" spans="2:8" x14ac:dyDescent="0.3">
      <c r="B47" t="s">
        <v>188</v>
      </c>
      <c r="C47" t="s">
        <v>8</v>
      </c>
      <c r="D47">
        <v>33</v>
      </c>
      <c r="E47" t="s">
        <v>16</v>
      </c>
      <c r="F47" s="4">
        <v>44253</v>
      </c>
      <c r="G47" t="s">
        <v>12</v>
      </c>
      <c r="H47">
        <v>75280</v>
      </c>
    </row>
    <row r="48" spans="2:8" x14ac:dyDescent="0.3">
      <c r="B48" t="s">
        <v>130</v>
      </c>
      <c r="C48" t="s">
        <v>8</v>
      </c>
      <c r="D48">
        <v>34</v>
      </c>
      <c r="E48" t="s">
        <v>16</v>
      </c>
      <c r="F48" s="4">
        <v>44594</v>
      </c>
      <c r="G48" t="s">
        <v>21</v>
      </c>
      <c r="H48">
        <v>58940</v>
      </c>
    </row>
    <row r="49" spans="2:8" x14ac:dyDescent="0.3">
      <c r="B49" t="s">
        <v>136</v>
      </c>
      <c r="C49" t="s">
        <v>8</v>
      </c>
      <c r="D49">
        <v>28</v>
      </c>
      <c r="E49" t="s">
        <v>16</v>
      </c>
      <c r="F49" s="4">
        <v>44425</v>
      </c>
      <c r="G49" t="s">
        <v>9</v>
      </c>
      <c r="H49">
        <v>104770</v>
      </c>
    </row>
    <row r="50" spans="2:8" x14ac:dyDescent="0.3">
      <c r="B50" t="s">
        <v>125</v>
      </c>
      <c r="C50" t="s">
        <v>15</v>
      </c>
      <c r="D50">
        <v>21</v>
      </c>
      <c r="E50" t="s">
        <v>16</v>
      </c>
      <c r="F50" s="4">
        <v>44701</v>
      </c>
      <c r="G50" t="s">
        <v>9</v>
      </c>
      <c r="H50">
        <v>57090</v>
      </c>
    </row>
    <row r="51" spans="2:8" x14ac:dyDescent="0.3">
      <c r="B51" t="s">
        <v>160</v>
      </c>
      <c r="C51" t="s">
        <v>15</v>
      </c>
      <c r="D51">
        <v>27</v>
      </c>
      <c r="E51" t="s">
        <v>13</v>
      </c>
      <c r="F51" s="4">
        <v>44174</v>
      </c>
      <c r="G51" t="s">
        <v>21</v>
      </c>
      <c r="H51">
        <v>91650</v>
      </c>
    </row>
    <row r="52" spans="2:8" x14ac:dyDescent="0.3">
      <c r="B52" t="s">
        <v>183</v>
      </c>
      <c r="C52" t="s">
        <v>15</v>
      </c>
      <c r="D52">
        <v>42</v>
      </c>
      <c r="E52" t="s">
        <v>24</v>
      </c>
      <c r="F52" s="4">
        <v>44670</v>
      </c>
      <c r="G52" t="s">
        <v>21</v>
      </c>
      <c r="H52">
        <v>70270</v>
      </c>
    </row>
    <row r="53" spans="2:8" x14ac:dyDescent="0.3">
      <c r="B53" t="s">
        <v>129</v>
      </c>
      <c r="C53" t="s">
        <v>8</v>
      </c>
      <c r="D53">
        <v>28</v>
      </c>
      <c r="E53" t="s">
        <v>16</v>
      </c>
      <c r="F53" s="4">
        <v>44124</v>
      </c>
      <c r="G53" t="s">
        <v>21</v>
      </c>
      <c r="H53">
        <v>75970</v>
      </c>
    </row>
    <row r="54" spans="2:8" x14ac:dyDescent="0.3">
      <c r="B54" t="s">
        <v>112</v>
      </c>
      <c r="D54">
        <v>27</v>
      </c>
      <c r="E54" t="s">
        <v>13</v>
      </c>
      <c r="F54" s="4">
        <v>44212</v>
      </c>
      <c r="G54" t="s">
        <v>12</v>
      </c>
      <c r="H54">
        <v>90700</v>
      </c>
    </row>
    <row r="55" spans="2:8" x14ac:dyDescent="0.3">
      <c r="B55" t="s">
        <v>131</v>
      </c>
      <c r="C55" t="s">
        <v>15</v>
      </c>
      <c r="D55">
        <v>30</v>
      </c>
      <c r="E55" t="s">
        <v>16</v>
      </c>
      <c r="F55" s="4">
        <v>44607</v>
      </c>
      <c r="G55" t="s">
        <v>9</v>
      </c>
      <c r="H55">
        <v>60570</v>
      </c>
    </row>
    <row r="56" spans="2:8" x14ac:dyDescent="0.3">
      <c r="B56" t="s">
        <v>134</v>
      </c>
      <c r="C56" t="s">
        <v>15</v>
      </c>
      <c r="D56">
        <v>33</v>
      </c>
      <c r="E56" t="s">
        <v>16</v>
      </c>
      <c r="F56" s="4">
        <v>44103</v>
      </c>
      <c r="G56" t="s">
        <v>9</v>
      </c>
      <c r="H56">
        <v>115920</v>
      </c>
    </row>
    <row r="57" spans="2:8" x14ac:dyDescent="0.3">
      <c r="B57" t="s">
        <v>186</v>
      </c>
      <c r="C57" t="s">
        <v>8</v>
      </c>
      <c r="D57">
        <v>33</v>
      </c>
      <c r="E57" t="s">
        <v>16</v>
      </c>
      <c r="F57" s="4">
        <v>44006</v>
      </c>
      <c r="G57" t="s">
        <v>21</v>
      </c>
      <c r="H57">
        <v>65360</v>
      </c>
    </row>
    <row r="58" spans="2:8" x14ac:dyDescent="0.3">
      <c r="B58" t="s">
        <v>116</v>
      </c>
      <c r="D58">
        <v>30</v>
      </c>
      <c r="E58" t="s">
        <v>16</v>
      </c>
      <c r="F58" s="4">
        <v>44535</v>
      </c>
      <c r="G58" t="s">
        <v>21</v>
      </c>
      <c r="H58">
        <v>64000</v>
      </c>
    </row>
    <row r="59" spans="2:8" x14ac:dyDescent="0.3">
      <c r="B59" t="s">
        <v>195</v>
      </c>
      <c r="C59" t="s">
        <v>8</v>
      </c>
      <c r="D59">
        <v>34</v>
      </c>
      <c r="E59" t="s">
        <v>16</v>
      </c>
      <c r="F59" s="4">
        <v>44383</v>
      </c>
      <c r="G59" t="s">
        <v>21</v>
      </c>
      <c r="H59">
        <v>92450</v>
      </c>
    </row>
    <row r="60" spans="2:8" x14ac:dyDescent="0.3">
      <c r="B60" t="s">
        <v>113</v>
      </c>
      <c r="C60" t="s">
        <v>15</v>
      </c>
      <c r="D60">
        <v>31</v>
      </c>
      <c r="E60" t="s">
        <v>16</v>
      </c>
      <c r="F60" s="4">
        <v>44450</v>
      </c>
      <c r="G60" t="s">
        <v>12</v>
      </c>
      <c r="H60">
        <v>48950</v>
      </c>
    </row>
    <row r="61" spans="2:8" x14ac:dyDescent="0.3">
      <c r="B61" t="s">
        <v>185</v>
      </c>
      <c r="C61" t="s">
        <v>8</v>
      </c>
      <c r="D61">
        <v>27</v>
      </c>
      <c r="E61" t="s">
        <v>16</v>
      </c>
      <c r="F61" s="4">
        <v>44625</v>
      </c>
      <c r="G61" t="s">
        <v>12</v>
      </c>
      <c r="H61">
        <v>83750</v>
      </c>
    </row>
    <row r="62" spans="2:8" x14ac:dyDescent="0.3">
      <c r="B62" t="s">
        <v>166</v>
      </c>
      <c r="C62" t="s">
        <v>8</v>
      </c>
      <c r="D62">
        <v>40</v>
      </c>
      <c r="E62" t="s">
        <v>16</v>
      </c>
      <c r="F62" s="4">
        <v>44276</v>
      </c>
      <c r="G62" t="s">
        <v>12</v>
      </c>
      <c r="H62">
        <v>87620</v>
      </c>
    </row>
    <row r="63" spans="2:8" x14ac:dyDescent="0.3">
      <c r="B63" t="s">
        <v>184</v>
      </c>
      <c r="C63" t="s">
        <v>8</v>
      </c>
      <c r="D63">
        <v>20</v>
      </c>
      <c r="E63" t="s">
        <v>24</v>
      </c>
      <c r="F63" s="4">
        <v>44476</v>
      </c>
      <c r="G63" t="s">
        <v>19</v>
      </c>
      <c r="H63">
        <v>68900</v>
      </c>
    </row>
    <row r="64" spans="2:8" x14ac:dyDescent="0.3">
      <c r="B64" t="s">
        <v>157</v>
      </c>
      <c r="C64" t="s">
        <v>15</v>
      </c>
      <c r="D64">
        <v>32</v>
      </c>
      <c r="E64" t="s">
        <v>16</v>
      </c>
      <c r="F64" s="4">
        <v>44403</v>
      </c>
      <c r="G64" t="s">
        <v>19</v>
      </c>
      <c r="H64">
        <v>53540</v>
      </c>
    </row>
    <row r="65" spans="2:8" x14ac:dyDescent="0.3">
      <c r="B65" t="s">
        <v>172</v>
      </c>
      <c r="C65" t="s">
        <v>15</v>
      </c>
      <c r="D65">
        <v>28</v>
      </c>
      <c r="E65" t="s">
        <v>42</v>
      </c>
      <c r="F65" s="4">
        <v>44758</v>
      </c>
      <c r="G65" t="s">
        <v>19</v>
      </c>
      <c r="H65">
        <v>43510</v>
      </c>
    </row>
    <row r="66" spans="2:8" x14ac:dyDescent="0.3">
      <c r="B66" t="s">
        <v>127</v>
      </c>
      <c r="C66" t="s">
        <v>8</v>
      </c>
      <c r="D66">
        <v>38</v>
      </c>
      <c r="E66" t="s">
        <v>10</v>
      </c>
      <c r="F66" s="4">
        <v>44316</v>
      </c>
      <c r="G66" t="s">
        <v>19</v>
      </c>
      <c r="H66">
        <v>109160</v>
      </c>
    </row>
    <row r="67" spans="2:8" x14ac:dyDescent="0.3">
      <c r="B67" t="s">
        <v>198</v>
      </c>
      <c r="C67" t="s">
        <v>15</v>
      </c>
      <c r="D67">
        <v>40</v>
      </c>
      <c r="E67" t="s">
        <v>16</v>
      </c>
      <c r="F67" s="4">
        <v>44204</v>
      </c>
      <c r="G67" t="s">
        <v>9</v>
      </c>
      <c r="H67">
        <v>99750</v>
      </c>
    </row>
    <row r="68" spans="2:8" x14ac:dyDescent="0.3">
      <c r="B68" t="s">
        <v>124</v>
      </c>
      <c r="C68" t="s">
        <v>8</v>
      </c>
      <c r="D68">
        <v>31</v>
      </c>
      <c r="E68" t="s">
        <v>16</v>
      </c>
      <c r="F68" s="4">
        <v>44084</v>
      </c>
      <c r="G68" t="s">
        <v>12</v>
      </c>
      <c r="H68">
        <v>41980</v>
      </c>
    </row>
    <row r="69" spans="2:8" x14ac:dyDescent="0.3">
      <c r="B69" t="s">
        <v>187</v>
      </c>
      <c r="C69" t="s">
        <v>15</v>
      </c>
      <c r="D69">
        <v>36</v>
      </c>
      <c r="E69" t="s">
        <v>16</v>
      </c>
      <c r="F69" s="4">
        <v>44272</v>
      </c>
      <c r="G69" t="s">
        <v>21</v>
      </c>
      <c r="H69">
        <v>71380</v>
      </c>
    </row>
    <row r="70" spans="2:8" x14ac:dyDescent="0.3">
      <c r="B70" t="s">
        <v>191</v>
      </c>
      <c r="C70" t="s">
        <v>15</v>
      </c>
      <c r="D70">
        <v>27</v>
      </c>
      <c r="E70" t="s">
        <v>42</v>
      </c>
      <c r="F70" s="4">
        <v>44547</v>
      </c>
      <c r="G70" t="s">
        <v>9</v>
      </c>
      <c r="H70">
        <v>113280</v>
      </c>
    </row>
    <row r="71" spans="2:8" x14ac:dyDescent="0.3">
      <c r="B71" t="s">
        <v>181</v>
      </c>
      <c r="C71" t="s">
        <v>8</v>
      </c>
      <c r="D71">
        <v>33</v>
      </c>
      <c r="E71" t="s">
        <v>16</v>
      </c>
      <c r="F71" s="4">
        <v>44747</v>
      </c>
      <c r="G71" t="s">
        <v>21</v>
      </c>
      <c r="H71">
        <v>86570</v>
      </c>
    </row>
    <row r="72" spans="2:8" x14ac:dyDescent="0.3">
      <c r="B72" t="s">
        <v>139</v>
      </c>
      <c r="C72" t="s">
        <v>15</v>
      </c>
      <c r="D72">
        <v>26</v>
      </c>
      <c r="E72" t="s">
        <v>16</v>
      </c>
      <c r="F72" s="4">
        <v>44350</v>
      </c>
      <c r="G72" t="s">
        <v>9</v>
      </c>
      <c r="H72">
        <v>53540</v>
      </c>
    </row>
    <row r="73" spans="2:8" x14ac:dyDescent="0.3">
      <c r="B73" t="s">
        <v>190</v>
      </c>
      <c r="C73" t="s">
        <v>15</v>
      </c>
      <c r="D73">
        <v>37</v>
      </c>
      <c r="E73" t="s">
        <v>16</v>
      </c>
      <c r="F73" s="4">
        <v>44640</v>
      </c>
      <c r="G73" t="s">
        <v>12</v>
      </c>
      <c r="H73">
        <v>69070</v>
      </c>
    </row>
    <row r="74" spans="2:8" x14ac:dyDescent="0.3">
      <c r="B74" t="s">
        <v>121</v>
      </c>
      <c r="C74" t="s">
        <v>8</v>
      </c>
      <c r="D74">
        <v>30</v>
      </c>
      <c r="E74" t="s">
        <v>24</v>
      </c>
      <c r="F74" s="4">
        <v>44328</v>
      </c>
      <c r="G74" t="s">
        <v>21</v>
      </c>
      <c r="H74">
        <v>67910</v>
      </c>
    </row>
    <row r="75" spans="2:8" x14ac:dyDescent="0.3">
      <c r="B75" t="s">
        <v>119</v>
      </c>
      <c r="C75" t="s">
        <v>15</v>
      </c>
      <c r="D75">
        <v>30</v>
      </c>
      <c r="E75" t="s">
        <v>16</v>
      </c>
      <c r="F75" s="4">
        <v>44214</v>
      </c>
      <c r="G75" t="s">
        <v>12</v>
      </c>
      <c r="H75">
        <v>69120</v>
      </c>
    </row>
    <row r="76" spans="2:8" x14ac:dyDescent="0.3">
      <c r="B76" t="s">
        <v>132</v>
      </c>
      <c r="C76" t="s">
        <v>8</v>
      </c>
      <c r="D76">
        <v>34</v>
      </c>
      <c r="E76" t="s">
        <v>16</v>
      </c>
      <c r="F76" s="4">
        <v>44550</v>
      </c>
      <c r="G76" t="s">
        <v>21</v>
      </c>
      <c r="H76">
        <v>60130</v>
      </c>
    </row>
    <row r="77" spans="2:8" x14ac:dyDescent="0.3">
      <c r="B77" t="s">
        <v>161</v>
      </c>
      <c r="C77" t="s">
        <v>15</v>
      </c>
      <c r="D77">
        <v>23</v>
      </c>
      <c r="E77" t="s">
        <v>16</v>
      </c>
      <c r="F77" s="4">
        <v>44378</v>
      </c>
      <c r="G77" t="s">
        <v>9</v>
      </c>
      <c r="H77">
        <v>106460</v>
      </c>
    </row>
    <row r="78" spans="2:8" x14ac:dyDescent="0.3">
      <c r="B78" t="s">
        <v>148</v>
      </c>
      <c r="C78" t="s">
        <v>8</v>
      </c>
      <c r="D78">
        <v>37</v>
      </c>
      <c r="E78" t="s">
        <v>16</v>
      </c>
      <c r="F78" s="4">
        <v>44389</v>
      </c>
      <c r="G78" t="s">
        <v>56</v>
      </c>
      <c r="H78">
        <v>118100</v>
      </c>
    </row>
    <row r="79" spans="2:8" x14ac:dyDescent="0.3">
      <c r="B79" t="s">
        <v>164</v>
      </c>
      <c r="C79" t="s">
        <v>8</v>
      </c>
      <c r="D79">
        <v>36</v>
      </c>
      <c r="E79" t="s">
        <v>16</v>
      </c>
      <c r="F79" s="4">
        <v>44468</v>
      </c>
      <c r="G79" t="s">
        <v>9</v>
      </c>
      <c r="H79">
        <v>78390</v>
      </c>
    </row>
    <row r="80" spans="2:8" x14ac:dyDescent="0.3">
      <c r="B80" t="s">
        <v>147</v>
      </c>
      <c r="C80" t="s">
        <v>8</v>
      </c>
      <c r="D80">
        <v>30</v>
      </c>
      <c r="E80" t="s">
        <v>16</v>
      </c>
      <c r="F80" s="4">
        <v>44789</v>
      </c>
      <c r="G80" t="s">
        <v>9</v>
      </c>
      <c r="H80">
        <v>114180</v>
      </c>
    </row>
    <row r="81" spans="2:8" x14ac:dyDescent="0.3">
      <c r="B81" t="s">
        <v>189</v>
      </c>
      <c r="C81" t="s">
        <v>8</v>
      </c>
      <c r="D81">
        <v>28</v>
      </c>
      <c r="E81" t="s">
        <v>16</v>
      </c>
      <c r="F81" s="4">
        <v>44590</v>
      </c>
      <c r="G81" t="s">
        <v>9</v>
      </c>
      <c r="H81">
        <v>104120</v>
      </c>
    </row>
    <row r="82" spans="2:8" x14ac:dyDescent="0.3">
      <c r="B82" t="s">
        <v>138</v>
      </c>
      <c r="C82" t="s">
        <v>15</v>
      </c>
      <c r="D82">
        <v>30</v>
      </c>
      <c r="E82" t="s">
        <v>16</v>
      </c>
      <c r="F82" s="4">
        <v>44640</v>
      </c>
      <c r="G82" t="s">
        <v>9</v>
      </c>
      <c r="H82">
        <v>67950</v>
      </c>
    </row>
    <row r="83" spans="2:8" x14ac:dyDescent="0.3">
      <c r="B83" t="s">
        <v>137</v>
      </c>
      <c r="C83" t="s">
        <v>8</v>
      </c>
      <c r="D83">
        <v>29</v>
      </c>
      <c r="E83" t="s">
        <v>16</v>
      </c>
      <c r="F83" s="4">
        <v>43962</v>
      </c>
      <c r="G83" t="s">
        <v>12</v>
      </c>
      <c r="H83">
        <v>34980</v>
      </c>
    </row>
    <row r="84" spans="2:8" x14ac:dyDescent="0.3">
      <c r="B84" t="s">
        <v>153</v>
      </c>
      <c r="C84" t="s">
        <v>8</v>
      </c>
      <c r="D84">
        <v>24</v>
      </c>
      <c r="E84" t="s">
        <v>16</v>
      </c>
      <c r="F84" s="4">
        <v>44087</v>
      </c>
      <c r="G84" t="s">
        <v>12</v>
      </c>
      <c r="H84">
        <v>62780</v>
      </c>
    </row>
    <row r="85" spans="2:8" x14ac:dyDescent="0.3">
      <c r="B85" t="s">
        <v>117</v>
      </c>
      <c r="C85" t="s">
        <v>15</v>
      </c>
      <c r="D85">
        <v>20</v>
      </c>
      <c r="E85" t="s">
        <v>16</v>
      </c>
      <c r="F85" s="4">
        <v>44397</v>
      </c>
      <c r="G85" t="s">
        <v>12</v>
      </c>
      <c r="H85">
        <v>107700</v>
      </c>
    </row>
    <row r="86" spans="2:8" x14ac:dyDescent="0.3">
      <c r="B86" t="s">
        <v>168</v>
      </c>
      <c r="C86" t="s">
        <v>15</v>
      </c>
      <c r="D86">
        <v>25</v>
      </c>
      <c r="E86" t="s">
        <v>16</v>
      </c>
      <c r="F86" s="4">
        <v>44322</v>
      </c>
      <c r="G86" t="s">
        <v>19</v>
      </c>
      <c r="H86">
        <v>65700</v>
      </c>
    </row>
    <row r="87" spans="2:8" x14ac:dyDescent="0.3">
      <c r="B87" t="s">
        <v>135</v>
      </c>
      <c r="C87" t="s">
        <v>8</v>
      </c>
      <c r="D87">
        <v>33</v>
      </c>
      <c r="E87" t="s">
        <v>42</v>
      </c>
      <c r="F87" s="4">
        <v>44313</v>
      </c>
      <c r="G87" t="s">
        <v>12</v>
      </c>
      <c r="H87">
        <v>75480</v>
      </c>
    </row>
    <row r="88" spans="2:8" x14ac:dyDescent="0.3">
      <c r="B88" t="s">
        <v>174</v>
      </c>
      <c r="C88" t="s">
        <v>15</v>
      </c>
      <c r="D88">
        <v>33</v>
      </c>
      <c r="E88" t="s">
        <v>16</v>
      </c>
      <c r="F88" s="4">
        <v>44448</v>
      </c>
      <c r="G88" t="s">
        <v>12</v>
      </c>
      <c r="H88">
        <v>53870</v>
      </c>
    </row>
    <row r="89" spans="2:8" x14ac:dyDescent="0.3">
      <c r="B89" t="s">
        <v>141</v>
      </c>
      <c r="C89" t="s">
        <v>8</v>
      </c>
      <c r="D89">
        <v>36</v>
      </c>
      <c r="E89" t="s">
        <v>16</v>
      </c>
      <c r="F89" s="4">
        <v>44433</v>
      </c>
      <c r="G89" t="s">
        <v>19</v>
      </c>
      <c r="H89">
        <v>78540</v>
      </c>
    </row>
    <row r="90" spans="2:8" x14ac:dyDescent="0.3">
      <c r="B90" t="s">
        <v>193</v>
      </c>
      <c r="C90" t="s">
        <v>15</v>
      </c>
      <c r="D90">
        <v>19</v>
      </c>
      <c r="E90" t="s">
        <v>16</v>
      </c>
      <c r="F90" s="4">
        <v>44218</v>
      </c>
      <c r="G90" t="s">
        <v>9</v>
      </c>
      <c r="H90">
        <v>58960</v>
      </c>
    </row>
    <row r="91" spans="2:8" x14ac:dyDescent="0.3">
      <c r="B91" t="s">
        <v>162</v>
      </c>
      <c r="C91" t="s">
        <v>15</v>
      </c>
      <c r="D91">
        <v>46</v>
      </c>
      <c r="E91" t="s">
        <v>16</v>
      </c>
      <c r="F91" s="4">
        <v>44697</v>
      </c>
      <c r="G91" t="s">
        <v>9</v>
      </c>
      <c r="H91">
        <v>70610</v>
      </c>
    </row>
    <row r="92" spans="2:8" x14ac:dyDescent="0.3">
      <c r="B92" t="s">
        <v>171</v>
      </c>
      <c r="C92" t="s">
        <v>15</v>
      </c>
      <c r="D92">
        <v>33</v>
      </c>
      <c r="E92" t="s">
        <v>16</v>
      </c>
      <c r="F92" s="4">
        <v>44181</v>
      </c>
      <c r="G92" t="s">
        <v>21</v>
      </c>
      <c r="H92">
        <v>59430</v>
      </c>
    </row>
    <row r="93" spans="2:8" x14ac:dyDescent="0.3">
      <c r="B93" t="s">
        <v>144</v>
      </c>
      <c r="C93" t="s">
        <v>15</v>
      </c>
      <c r="D93">
        <v>33</v>
      </c>
      <c r="E93" t="s">
        <v>13</v>
      </c>
      <c r="F93" s="4">
        <v>44640</v>
      </c>
      <c r="G93" t="s">
        <v>9</v>
      </c>
      <c r="H93">
        <v>48530</v>
      </c>
    </row>
    <row r="94" spans="2:8" x14ac:dyDescent="0.3">
      <c r="B94" t="s">
        <v>163</v>
      </c>
      <c r="C94" t="s">
        <v>8</v>
      </c>
      <c r="D94">
        <v>33</v>
      </c>
      <c r="E94" t="s">
        <v>16</v>
      </c>
      <c r="F94" s="4">
        <v>44129</v>
      </c>
      <c r="G94" t="s">
        <v>12</v>
      </c>
      <c r="H94">
        <v>96140</v>
      </c>
    </row>
    <row r="95" spans="2:8" x14ac:dyDescent="0.3">
      <c r="B95" t="s">
        <v>156</v>
      </c>
      <c r="C95" t="s">
        <v>15</v>
      </c>
      <c r="D95">
        <v>20</v>
      </c>
      <c r="E95" t="s">
        <v>16</v>
      </c>
      <c r="F95" s="4">
        <v>44122</v>
      </c>
      <c r="G95" t="s">
        <v>12</v>
      </c>
      <c r="H95">
        <v>112650</v>
      </c>
    </row>
    <row r="96" spans="2:8" x14ac:dyDescent="0.3">
      <c r="B96" t="s">
        <v>176</v>
      </c>
      <c r="C96" t="s">
        <v>8</v>
      </c>
      <c r="D96">
        <v>32</v>
      </c>
      <c r="E96" t="s">
        <v>13</v>
      </c>
      <c r="F96" s="4">
        <v>44293</v>
      </c>
      <c r="G96" t="s">
        <v>12</v>
      </c>
      <c r="H96">
        <v>43840</v>
      </c>
    </row>
    <row r="97" spans="2:8" x14ac:dyDescent="0.3">
      <c r="B97" t="s">
        <v>143</v>
      </c>
      <c r="C97" t="s">
        <v>15</v>
      </c>
      <c r="D97">
        <v>31</v>
      </c>
      <c r="E97" t="s">
        <v>16</v>
      </c>
      <c r="F97" s="4">
        <v>44663</v>
      </c>
      <c r="G97" t="s">
        <v>9</v>
      </c>
      <c r="H97">
        <v>103550</v>
      </c>
    </row>
    <row r="98" spans="2:8" x14ac:dyDescent="0.3">
      <c r="B98" t="s">
        <v>201</v>
      </c>
      <c r="C98" t="s">
        <v>8</v>
      </c>
      <c r="D98">
        <v>32</v>
      </c>
      <c r="E98" t="s">
        <v>16</v>
      </c>
      <c r="F98" s="4">
        <v>44339</v>
      </c>
      <c r="G98" t="s">
        <v>56</v>
      </c>
      <c r="H98">
        <v>45510</v>
      </c>
    </row>
    <row r="99" spans="2:8" x14ac:dyDescent="0.3">
      <c r="B99" t="s">
        <v>142</v>
      </c>
      <c r="D99">
        <v>37</v>
      </c>
      <c r="E99" t="s">
        <v>24</v>
      </c>
      <c r="F99" s="4">
        <v>44085</v>
      </c>
      <c r="G99" t="s">
        <v>21</v>
      </c>
      <c r="H99">
        <v>115440</v>
      </c>
    </row>
    <row r="100" spans="2:8" x14ac:dyDescent="0.3">
      <c r="B100" t="s">
        <v>202</v>
      </c>
      <c r="C100" t="s">
        <v>8</v>
      </c>
      <c r="D100">
        <v>38</v>
      </c>
      <c r="E100" t="s">
        <v>13</v>
      </c>
      <c r="F100" s="4">
        <v>44268</v>
      </c>
      <c r="G100" t="s">
        <v>19</v>
      </c>
      <c r="H100">
        <v>56870</v>
      </c>
    </row>
    <row r="101" spans="2:8" x14ac:dyDescent="0.3">
      <c r="B101" t="s">
        <v>169</v>
      </c>
      <c r="C101" t="s">
        <v>8</v>
      </c>
      <c r="D101">
        <v>25</v>
      </c>
      <c r="E101" t="s">
        <v>16</v>
      </c>
      <c r="F101" s="4">
        <v>44144</v>
      </c>
      <c r="G101" t="s">
        <v>19</v>
      </c>
      <c r="H101">
        <v>92700</v>
      </c>
    </row>
    <row r="102" spans="2:8" x14ac:dyDescent="0.3">
      <c r="B102" t="s">
        <v>145</v>
      </c>
      <c r="D102">
        <v>32</v>
      </c>
      <c r="E102" t="s">
        <v>16</v>
      </c>
      <c r="F102" s="4">
        <v>44713</v>
      </c>
      <c r="G102" t="s">
        <v>12</v>
      </c>
      <c r="H102">
        <v>91310</v>
      </c>
    </row>
    <row r="103" spans="2:8" x14ac:dyDescent="0.3">
      <c r="B103" t="s">
        <v>115</v>
      </c>
      <c r="C103" t="s">
        <v>15</v>
      </c>
      <c r="D103">
        <v>33</v>
      </c>
      <c r="E103" t="s">
        <v>16</v>
      </c>
      <c r="F103" s="4">
        <v>44324</v>
      </c>
      <c r="G103" t="s">
        <v>19</v>
      </c>
      <c r="H103">
        <v>74550</v>
      </c>
    </row>
    <row r="104" spans="2:8" x14ac:dyDescent="0.3">
      <c r="B104" t="s">
        <v>128</v>
      </c>
      <c r="C104" t="s">
        <v>15</v>
      </c>
      <c r="D104">
        <v>25</v>
      </c>
      <c r="E104" t="s">
        <v>13</v>
      </c>
      <c r="F104" s="4">
        <v>44665</v>
      </c>
      <c r="G104" t="s">
        <v>9</v>
      </c>
      <c r="H104">
        <v>109190</v>
      </c>
    </row>
    <row r="105" spans="2:8" x14ac:dyDescent="0.3">
      <c r="B105" t="s">
        <v>194</v>
      </c>
      <c r="C105" t="s">
        <v>8</v>
      </c>
      <c r="D105">
        <v>40</v>
      </c>
      <c r="E105" t="s">
        <v>16</v>
      </c>
      <c r="F105" s="4">
        <v>44320</v>
      </c>
      <c r="G105" t="s">
        <v>12</v>
      </c>
      <c r="H105">
        <v>104410</v>
      </c>
    </row>
    <row r="106" spans="2:8" x14ac:dyDescent="0.3">
      <c r="B106" t="s">
        <v>177</v>
      </c>
      <c r="C106" t="s">
        <v>15</v>
      </c>
      <c r="D106">
        <v>30</v>
      </c>
      <c r="E106" t="s">
        <v>16</v>
      </c>
      <c r="F106" s="4">
        <v>44544</v>
      </c>
      <c r="G106" t="s">
        <v>21</v>
      </c>
      <c r="H106">
        <v>96800</v>
      </c>
    </row>
    <row r="107" spans="2:8" x14ac:dyDescent="0.3">
      <c r="B107" t="s">
        <v>123</v>
      </c>
      <c r="C107" t="s">
        <v>15</v>
      </c>
      <c r="D107">
        <v>28</v>
      </c>
      <c r="E107" t="s">
        <v>13</v>
      </c>
      <c r="F107" s="4">
        <v>43980</v>
      </c>
      <c r="G107" t="s">
        <v>21</v>
      </c>
      <c r="H107">
        <v>48170</v>
      </c>
    </row>
    <row r="108" spans="2:8" x14ac:dyDescent="0.3">
      <c r="B108" t="s">
        <v>140</v>
      </c>
      <c r="C108" t="s">
        <v>15</v>
      </c>
      <c r="D108">
        <v>21</v>
      </c>
      <c r="E108" t="s">
        <v>16</v>
      </c>
      <c r="F108" s="4">
        <v>44042</v>
      </c>
      <c r="G108" t="s">
        <v>9</v>
      </c>
      <c r="H108">
        <v>37920</v>
      </c>
    </row>
    <row r="109" spans="2:8" x14ac:dyDescent="0.3">
      <c r="B109" t="s">
        <v>178</v>
      </c>
      <c r="C109" t="s">
        <v>15</v>
      </c>
      <c r="D109">
        <v>34</v>
      </c>
      <c r="E109" t="s">
        <v>16</v>
      </c>
      <c r="F109" s="4">
        <v>44642</v>
      </c>
      <c r="G109" t="s">
        <v>9</v>
      </c>
      <c r="H109">
        <v>112650</v>
      </c>
    </row>
    <row r="110" spans="2:8" x14ac:dyDescent="0.3">
      <c r="B110" t="s">
        <v>165</v>
      </c>
      <c r="C110" t="s">
        <v>8</v>
      </c>
      <c r="D110">
        <v>34</v>
      </c>
      <c r="E110" t="s">
        <v>24</v>
      </c>
      <c r="F110" s="4">
        <v>44660</v>
      </c>
      <c r="G110" t="s">
        <v>19</v>
      </c>
      <c r="H110">
        <v>49630</v>
      </c>
    </row>
    <row r="111" spans="2:8" x14ac:dyDescent="0.3">
      <c r="B111" t="s">
        <v>199</v>
      </c>
      <c r="C111" t="s">
        <v>15</v>
      </c>
      <c r="D111">
        <v>36</v>
      </c>
      <c r="E111" t="s">
        <v>16</v>
      </c>
      <c r="F111" s="4">
        <v>43958</v>
      </c>
      <c r="G111" t="s">
        <v>12</v>
      </c>
      <c r="H111">
        <v>118840</v>
      </c>
    </row>
    <row r="112" spans="2:8" x14ac:dyDescent="0.3">
      <c r="B112" t="s">
        <v>159</v>
      </c>
      <c r="C112" t="s">
        <v>15</v>
      </c>
      <c r="D112">
        <v>30</v>
      </c>
      <c r="E112" t="s">
        <v>16</v>
      </c>
      <c r="F112" s="4">
        <v>44789</v>
      </c>
      <c r="G112" t="s">
        <v>12</v>
      </c>
      <c r="H112">
        <v>69710</v>
      </c>
    </row>
    <row r="113" spans="2:8" x14ac:dyDescent="0.3">
      <c r="B113" t="s">
        <v>197</v>
      </c>
      <c r="C113" t="s">
        <v>15</v>
      </c>
      <c r="D113">
        <v>20</v>
      </c>
      <c r="E113" t="s">
        <v>16</v>
      </c>
      <c r="F113" s="4">
        <v>44683</v>
      </c>
      <c r="G113" t="s">
        <v>9</v>
      </c>
      <c r="H113">
        <v>79570</v>
      </c>
    </row>
    <row r="114" spans="2:8" x14ac:dyDescent="0.3">
      <c r="B114" t="s">
        <v>154</v>
      </c>
      <c r="C114" t="s">
        <v>8</v>
      </c>
      <c r="D114">
        <v>22</v>
      </c>
      <c r="E114" t="s">
        <v>13</v>
      </c>
      <c r="F114" s="4">
        <v>44388</v>
      </c>
      <c r="G114" t="s">
        <v>9</v>
      </c>
      <c r="H114">
        <v>76900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4663A-BAC1-44E5-8C98-5B94F32D2421}">
  <dimension ref="A1:P185"/>
  <sheetViews>
    <sheetView topLeftCell="B43" workbookViewId="0">
      <selection activeCell="B186" sqref="B186"/>
    </sheetView>
  </sheetViews>
  <sheetFormatPr defaultRowHeight="14.4" x14ac:dyDescent="0.3"/>
  <cols>
    <col min="1" max="1" width="27.21875" bestFit="1" customWidth="1"/>
    <col min="2" max="2" width="9.33203125" bestFit="1" customWidth="1"/>
    <col min="3" max="3" width="6.44140625" bestFit="1" customWidth="1"/>
    <col min="4" max="4" width="13.109375" bestFit="1" customWidth="1"/>
    <col min="5" max="5" width="13" bestFit="1" customWidth="1"/>
    <col min="6" max="6" width="13.33203125" bestFit="1" customWidth="1"/>
    <col min="7" max="7" width="8.33203125" bestFit="1" customWidth="1"/>
    <col min="8" max="8" width="10" bestFit="1" customWidth="1"/>
    <col min="9" max="9" width="10.33203125" bestFit="1" customWidth="1"/>
    <col min="10" max="10" width="18.44140625" bestFit="1" customWidth="1"/>
    <col min="14" max="14" width="19.21875" bestFit="1" customWidth="1"/>
    <col min="15" max="15" width="12.5546875" bestFit="1" customWidth="1"/>
  </cols>
  <sheetData>
    <row r="1" spans="1:16" x14ac:dyDescent="0.3">
      <c r="A1" t="s">
        <v>0</v>
      </c>
      <c r="B1" t="s">
        <v>1</v>
      </c>
      <c r="C1" t="s">
        <v>3</v>
      </c>
      <c r="D1" t="s">
        <v>6</v>
      </c>
      <c r="E1" t="s">
        <v>4</v>
      </c>
      <c r="F1" t="s">
        <v>2</v>
      </c>
      <c r="G1" t="s">
        <v>5</v>
      </c>
      <c r="H1" t="s">
        <v>203</v>
      </c>
      <c r="I1" t="s">
        <v>207</v>
      </c>
      <c r="J1" t="s">
        <v>208</v>
      </c>
    </row>
    <row r="2" spans="1:16" ht="16.8" hidden="1" x14ac:dyDescent="0.4">
      <c r="A2" t="s">
        <v>156</v>
      </c>
      <c r="B2" t="s">
        <v>15</v>
      </c>
      <c r="C2">
        <v>20</v>
      </c>
      <c r="D2" t="s">
        <v>16</v>
      </c>
      <c r="E2" s="5">
        <v>44122</v>
      </c>
      <c r="F2" t="s">
        <v>12</v>
      </c>
      <c r="G2">
        <v>112650</v>
      </c>
      <c r="H2" t="s">
        <v>204</v>
      </c>
      <c r="I2" s="8">
        <f ca="1">(TODAY()-staff[[#This Row],[Date Joined]])/365</f>
        <v>2.7753424657534245</v>
      </c>
      <c r="J2">
        <f>_xlfn.XLOOKUP(staff[[#This Row],[Rating]],$N$21:$N$25,$O$21:$O$25)</f>
        <v>3</v>
      </c>
      <c r="M2" s="6">
        <v>1</v>
      </c>
      <c r="N2" s="9" t="s">
        <v>209</v>
      </c>
    </row>
    <row r="3" spans="1:16" x14ac:dyDescent="0.3">
      <c r="A3" t="s">
        <v>176</v>
      </c>
      <c r="B3" t="s">
        <v>8</v>
      </c>
      <c r="C3">
        <v>32</v>
      </c>
      <c r="D3" t="s">
        <v>13</v>
      </c>
      <c r="E3" s="5">
        <v>44293</v>
      </c>
      <c r="F3" t="s">
        <v>12</v>
      </c>
      <c r="G3">
        <v>43840</v>
      </c>
      <c r="H3" t="s">
        <v>204</v>
      </c>
      <c r="I3" s="8">
        <f ca="1">(TODAY()-staff[[#This Row],[Date Joined]])/365</f>
        <v>2.3068493150684932</v>
      </c>
      <c r="J3">
        <f>_xlfn.XLOOKUP(staff[[#This Row],[Rating]],$N$21:$N$25,$O$21:$O$25)</f>
        <v>4</v>
      </c>
      <c r="N3" t="s">
        <v>210</v>
      </c>
      <c r="O3">
        <f>COUNTA(staff[Name])</f>
        <v>184</v>
      </c>
    </row>
    <row r="4" spans="1:16" hidden="1" x14ac:dyDescent="0.3">
      <c r="A4" t="s">
        <v>143</v>
      </c>
      <c r="B4" t="s">
        <v>15</v>
      </c>
      <c r="C4">
        <v>31</v>
      </c>
      <c r="D4" t="s">
        <v>16</v>
      </c>
      <c r="E4" s="5">
        <v>44663</v>
      </c>
      <c r="F4" t="s">
        <v>9</v>
      </c>
      <c r="G4">
        <v>103550</v>
      </c>
      <c r="H4" t="s">
        <v>204</v>
      </c>
      <c r="I4" s="8">
        <f ca="1">(TODAY()-staff[[#This Row],[Date Joined]])/365</f>
        <v>1.2931506849315069</v>
      </c>
      <c r="J4">
        <f>_xlfn.XLOOKUP(staff[[#This Row],[Rating]],$N$21:$N$25,$O$21:$O$25)</f>
        <v>3</v>
      </c>
      <c r="N4" t="s">
        <v>211</v>
      </c>
      <c r="O4">
        <f>AVERAGE(staff[Salary])</f>
        <v>77366.521739130432</v>
      </c>
    </row>
    <row r="5" spans="1:16" x14ac:dyDescent="0.3">
      <c r="A5" t="s">
        <v>201</v>
      </c>
      <c r="B5" t="s">
        <v>8</v>
      </c>
      <c r="C5">
        <v>32</v>
      </c>
      <c r="D5" t="s">
        <v>16</v>
      </c>
      <c r="E5" s="5">
        <v>44339</v>
      </c>
      <c r="F5" t="s">
        <v>56</v>
      </c>
      <c r="G5">
        <v>45510</v>
      </c>
      <c r="H5" t="s">
        <v>204</v>
      </c>
      <c r="I5" s="8">
        <f ca="1">(TODAY()-staff[[#This Row],[Date Joined]])/365</f>
        <v>2.1808219178082191</v>
      </c>
      <c r="J5">
        <f>_xlfn.XLOOKUP(staff[[#This Row],[Rating]],$N$21:$N$25,$O$21:$O$25)</f>
        <v>3</v>
      </c>
      <c r="N5" t="s">
        <v>212</v>
      </c>
      <c r="O5" s="7">
        <f>COUNTIF(staff[Gender],"Female")/O3</f>
        <v>0.46739130434782611</v>
      </c>
    </row>
    <row r="6" spans="1:16" hidden="1" x14ac:dyDescent="0.3">
      <c r="A6" t="s">
        <v>142</v>
      </c>
      <c r="B6" t="s">
        <v>205</v>
      </c>
      <c r="C6">
        <v>37</v>
      </c>
      <c r="D6" t="s">
        <v>24</v>
      </c>
      <c r="E6" s="5">
        <v>44085</v>
      </c>
      <c r="F6" t="s">
        <v>21</v>
      </c>
      <c r="G6">
        <v>115440</v>
      </c>
      <c r="H6" t="s">
        <v>204</v>
      </c>
      <c r="I6" s="8">
        <f ca="1">(TODAY()-staff[[#This Row],[Date Joined]])/365</f>
        <v>2.8767123287671232</v>
      </c>
      <c r="J6">
        <f>_xlfn.XLOOKUP(staff[[#This Row],[Rating]],$N$21:$N$25,$O$21:$O$25)</f>
        <v>2</v>
      </c>
      <c r="N6" t="s">
        <v>213</v>
      </c>
      <c r="O6" s="8">
        <f ca="1">AVERAGE(staff[Tenure])</f>
        <v>1.9191780821917805</v>
      </c>
    </row>
    <row r="7" spans="1:16" x14ac:dyDescent="0.3">
      <c r="A7" t="s">
        <v>202</v>
      </c>
      <c r="B7" t="s">
        <v>8</v>
      </c>
      <c r="C7">
        <v>38</v>
      </c>
      <c r="D7" t="s">
        <v>13</v>
      </c>
      <c r="E7" s="5">
        <v>44268</v>
      </c>
      <c r="F7" t="s">
        <v>19</v>
      </c>
      <c r="G7">
        <v>56870</v>
      </c>
      <c r="H7" t="s">
        <v>204</v>
      </c>
      <c r="I7" s="8">
        <f ca="1">(TODAY()-staff[[#This Row],[Date Joined]])/365</f>
        <v>2.3753424657534246</v>
      </c>
      <c r="J7">
        <f>_xlfn.XLOOKUP(staff[[#This Row],[Rating]],$N$21:$N$25,$O$21:$O$25)</f>
        <v>4</v>
      </c>
    </row>
    <row r="8" spans="1:16" ht="16.8" x14ac:dyDescent="0.4">
      <c r="A8" t="s">
        <v>169</v>
      </c>
      <c r="B8" t="s">
        <v>8</v>
      </c>
      <c r="C8">
        <v>25</v>
      </c>
      <c r="D8" t="s">
        <v>16</v>
      </c>
      <c r="E8" s="5">
        <v>44144</v>
      </c>
      <c r="F8" t="s">
        <v>19</v>
      </c>
      <c r="G8">
        <v>92700</v>
      </c>
      <c r="H8" t="s">
        <v>204</v>
      </c>
      <c r="I8" s="8">
        <f ca="1">(TODAY()-staff[[#This Row],[Date Joined]])/365</f>
        <v>2.7150684931506848</v>
      </c>
      <c r="J8">
        <f>_xlfn.XLOOKUP(staff[[#This Row],[Rating]],$N$21:$N$25,$O$21:$O$25)</f>
        <v>3</v>
      </c>
      <c r="M8" s="6">
        <v>2</v>
      </c>
      <c r="N8" s="9" t="s">
        <v>214</v>
      </c>
    </row>
    <row r="9" spans="1:16" hidden="1" x14ac:dyDescent="0.3">
      <c r="A9" t="s">
        <v>145</v>
      </c>
      <c r="B9" t="s">
        <v>205</v>
      </c>
      <c r="C9">
        <v>32</v>
      </c>
      <c r="D9" t="s">
        <v>16</v>
      </c>
      <c r="E9" s="5">
        <v>44713</v>
      </c>
      <c r="F9" t="s">
        <v>12</v>
      </c>
      <c r="G9">
        <v>91310</v>
      </c>
      <c r="H9" t="s">
        <v>204</v>
      </c>
      <c r="I9" s="8">
        <f ca="1">(TODAY()-staff[[#This Row],[Date Joined]])/365</f>
        <v>1.1561643835616437</v>
      </c>
      <c r="J9">
        <f>_xlfn.XLOOKUP(staff[[#This Row],[Rating]],$N$21:$N$25,$O$21:$O$25)</f>
        <v>3</v>
      </c>
      <c r="N9" t="s">
        <v>215</v>
      </c>
      <c r="O9" s="10" t="s">
        <v>156</v>
      </c>
      <c r="P9" s="10"/>
    </row>
    <row r="10" spans="1:16" hidden="1" x14ac:dyDescent="0.3">
      <c r="A10" t="s">
        <v>115</v>
      </c>
      <c r="B10" t="s">
        <v>15</v>
      </c>
      <c r="C10">
        <v>33</v>
      </c>
      <c r="D10" t="s">
        <v>16</v>
      </c>
      <c r="E10" s="5">
        <v>44324</v>
      </c>
      <c r="F10" t="s">
        <v>19</v>
      </c>
      <c r="G10">
        <v>74550</v>
      </c>
      <c r="H10" t="s">
        <v>204</v>
      </c>
      <c r="I10" s="8">
        <f ca="1">(TODAY()-staff[[#This Row],[Date Joined]])/365</f>
        <v>2.2219178082191782</v>
      </c>
      <c r="J10">
        <f>_xlfn.XLOOKUP(staff[[#This Row],[Rating]],$N$21:$N$25,$O$21:$O$25)</f>
        <v>3</v>
      </c>
    </row>
    <row r="11" spans="1:16" hidden="1" x14ac:dyDescent="0.3">
      <c r="A11" t="s">
        <v>128</v>
      </c>
      <c r="B11" t="s">
        <v>15</v>
      </c>
      <c r="C11">
        <v>25</v>
      </c>
      <c r="D11" t="s">
        <v>13</v>
      </c>
      <c r="E11" s="5">
        <v>44665</v>
      </c>
      <c r="F11" t="s">
        <v>9</v>
      </c>
      <c r="G11">
        <v>109190</v>
      </c>
      <c r="H11" t="s">
        <v>204</v>
      </c>
      <c r="I11" s="8">
        <f ca="1">(TODAY()-staff[[#This Row],[Date Joined]])/365</f>
        <v>1.2876712328767124</v>
      </c>
      <c r="J11">
        <f>_xlfn.XLOOKUP(staff[[#This Row],[Rating]],$N$21:$N$25,$O$21:$O$25)</f>
        <v>4</v>
      </c>
      <c r="N11" s="11" t="s">
        <v>1</v>
      </c>
      <c r="O11" s="14" t="str" cm="1">
        <f t="array" aca="1" ref="O11:O18" ca="1">TRANSPOSE(_xlfn.XLOOKUP(O9,staff[Name],staff[Gender]:staff[Tenure],"NA",0))</f>
        <v>Male</v>
      </c>
      <c r="P11" s="12"/>
    </row>
    <row r="12" spans="1:16" x14ac:dyDescent="0.3">
      <c r="A12" t="s">
        <v>194</v>
      </c>
      <c r="B12" t="s">
        <v>8</v>
      </c>
      <c r="C12">
        <v>40</v>
      </c>
      <c r="D12" t="s">
        <v>16</v>
      </c>
      <c r="E12" s="5">
        <v>44320</v>
      </c>
      <c r="F12" t="s">
        <v>12</v>
      </c>
      <c r="G12">
        <v>104410</v>
      </c>
      <c r="H12" t="s">
        <v>204</v>
      </c>
      <c r="I12" s="8">
        <f ca="1">(TODAY()-staff[[#This Row],[Date Joined]])/365</f>
        <v>2.2328767123287672</v>
      </c>
      <c r="J12">
        <f>_xlfn.XLOOKUP(staff[[#This Row],[Rating]],$N$21:$N$25,$O$21:$O$25)</f>
        <v>3</v>
      </c>
      <c r="N12" s="11" t="s">
        <v>3</v>
      </c>
      <c r="O12" s="14">
        <f ca="1"/>
        <v>20</v>
      </c>
      <c r="P12" s="12"/>
    </row>
    <row r="13" spans="1:16" hidden="1" x14ac:dyDescent="0.3">
      <c r="A13" t="s">
        <v>177</v>
      </c>
      <c r="B13" t="s">
        <v>15</v>
      </c>
      <c r="C13">
        <v>30</v>
      </c>
      <c r="D13" t="s">
        <v>16</v>
      </c>
      <c r="E13" s="5">
        <v>44544</v>
      </c>
      <c r="F13" t="s">
        <v>21</v>
      </c>
      <c r="G13">
        <v>96800</v>
      </c>
      <c r="H13" t="s">
        <v>204</v>
      </c>
      <c r="I13" s="8">
        <f ca="1">(TODAY()-staff[[#This Row],[Date Joined]])/365</f>
        <v>1.6191780821917807</v>
      </c>
      <c r="J13">
        <f>_xlfn.XLOOKUP(staff[[#This Row],[Rating]],$N$21:$N$25,$O$21:$O$25)</f>
        <v>3</v>
      </c>
      <c r="N13" s="11" t="s">
        <v>6</v>
      </c>
      <c r="O13" s="14" t="str">
        <f ca="1"/>
        <v>Average</v>
      </c>
      <c r="P13" s="12"/>
    </row>
    <row r="14" spans="1:16" hidden="1" x14ac:dyDescent="0.3">
      <c r="A14" t="s">
        <v>123</v>
      </c>
      <c r="B14" t="s">
        <v>15</v>
      </c>
      <c r="C14">
        <v>28</v>
      </c>
      <c r="D14" t="s">
        <v>13</v>
      </c>
      <c r="E14" s="5">
        <v>43980</v>
      </c>
      <c r="F14" t="s">
        <v>21</v>
      </c>
      <c r="G14">
        <v>48170</v>
      </c>
      <c r="H14" t="s">
        <v>204</v>
      </c>
      <c r="I14" s="8">
        <f ca="1">(TODAY()-staff[[#This Row],[Date Joined]])/365</f>
        <v>3.1643835616438358</v>
      </c>
      <c r="J14">
        <f>_xlfn.XLOOKUP(staff[[#This Row],[Rating]],$N$21:$N$25,$O$21:$O$25)</f>
        <v>4</v>
      </c>
      <c r="N14" s="11" t="s">
        <v>4</v>
      </c>
      <c r="O14" s="15">
        <f ca="1"/>
        <v>44122</v>
      </c>
      <c r="P14" s="13"/>
    </row>
    <row r="15" spans="1:16" hidden="1" x14ac:dyDescent="0.3">
      <c r="A15" t="s">
        <v>140</v>
      </c>
      <c r="B15" t="s">
        <v>15</v>
      </c>
      <c r="C15">
        <v>21</v>
      </c>
      <c r="D15" t="s">
        <v>16</v>
      </c>
      <c r="E15" s="5">
        <v>44042</v>
      </c>
      <c r="F15" t="s">
        <v>9</v>
      </c>
      <c r="G15">
        <v>37920</v>
      </c>
      <c r="H15" t="s">
        <v>204</v>
      </c>
      <c r="I15" s="8">
        <f ca="1">(TODAY()-staff[[#This Row],[Date Joined]])/365</f>
        <v>2.9945205479452053</v>
      </c>
      <c r="J15">
        <f>_xlfn.XLOOKUP(staff[[#This Row],[Rating]],$N$21:$N$25,$O$21:$O$25)</f>
        <v>3</v>
      </c>
      <c r="N15" s="11" t="s">
        <v>2</v>
      </c>
      <c r="O15" s="14" t="str">
        <f ca="1"/>
        <v>Website</v>
      </c>
      <c r="P15" s="13"/>
    </row>
    <row r="16" spans="1:16" hidden="1" x14ac:dyDescent="0.3">
      <c r="A16" t="s">
        <v>178</v>
      </c>
      <c r="B16" t="s">
        <v>15</v>
      </c>
      <c r="C16">
        <v>34</v>
      </c>
      <c r="D16" t="s">
        <v>16</v>
      </c>
      <c r="E16" s="5">
        <v>44642</v>
      </c>
      <c r="F16" t="s">
        <v>9</v>
      </c>
      <c r="G16">
        <v>112650</v>
      </c>
      <c r="H16" t="s">
        <v>204</v>
      </c>
      <c r="I16" s="8">
        <f ca="1">(TODAY()-staff[[#This Row],[Date Joined]])/365</f>
        <v>1.3506849315068492</v>
      </c>
      <c r="J16">
        <f>_xlfn.XLOOKUP(staff[[#This Row],[Rating]],$N$21:$N$25,$O$21:$O$25)</f>
        <v>3</v>
      </c>
      <c r="N16" s="11" t="s">
        <v>5</v>
      </c>
      <c r="O16" s="16">
        <f ca="1"/>
        <v>112650</v>
      </c>
      <c r="P16" s="13"/>
    </row>
    <row r="17" spans="1:16" x14ac:dyDescent="0.3">
      <c r="A17" t="s">
        <v>165</v>
      </c>
      <c r="B17" t="s">
        <v>8</v>
      </c>
      <c r="C17">
        <v>34</v>
      </c>
      <c r="D17" t="s">
        <v>24</v>
      </c>
      <c r="E17" s="5">
        <v>44660</v>
      </c>
      <c r="F17" t="s">
        <v>19</v>
      </c>
      <c r="G17">
        <v>49630</v>
      </c>
      <c r="H17" t="s">
        <v>204</v>
      </c>
      <c r="I17" s="8">
        <f ca="1">(TODAY()-staff[[#This Row],[Date Joined]])/365</f>
        <v>1.3013698630136987</v>
      </c>
      <c r="J17">
        <f>_xlfn.XLOOKUP(staff[[#This Row],[Rating]],$N$21:$N$25,$O$21:$O$25)</f>
        <v>2</v>
      </c>
      <c r="N17" s="11" t="s">
        <v>203</v>
      </c>
      <c r="O17" s="14" t="str">
        <f ca="1"/>
        <v>IND</v>
      </c>
      <c r="P17" s="12"/>
    </row>
    <row r="18" spans="1:16" hidden="1" x14ac:dyDescent="0.3">
      <c r="A18" t="s">
        <v>199</v>
      </c>
      <c r="B18" t="s">
        <v>15</v>
      </c>
      <c r="C18">
        <v>36</v>
      </c>
      <c r="D18" t="s">
        <v>16</v>
      </c>
      <c r="E18" s="5">
        <v>43958</v>
      </c>
      <c r="F18" t="s">
        <v>12</v>
      </c>
      <c r="G18">
        <v>118840</v>
      </c>
      <c r="H18" t="s">
        <v>204</v>
      </c>
      <c r="I18" s="8">
        <f ca="1">(TODAY()-staff[[#This Row],[Date Joined]])/365</f>
        <v>3.2246575342465755</v>
      </c>
      <c r="J18">
        <f>_xlfn.XLOOKUP(staff[[#This Row],[Rating]],$N$21:$N$25,$O$21:$O$25)</f>
        <v>3</v>
      </c>
      <c r="N18" s="11" t="s">
        <v>207</v>
      </c>
      <c r="O18" s="17">
        <f ca="1"/>
        <v>2.7753424657534245</v>
      </c>
      <c r="P18" s="12"/>
    </row>
    <row r="19" spans="1:16" hidden="1" x14ac:dyDescent="0.3">
      <c r="A19" t="s">
        <v>159</v>
      </c>
      <c r="B19" t="s">
        <v>15</v>
      </c>
      <c r="C19">
        <v>30</v>
      </c>
      <c r="D19" t="s">
        <v>16</v>
      </c>
      <c r="E19" s="5">
        <v>44789</v>
      </c>
      <c r="F19" t="s">
        <v>12</v>
      </c>
      <c r="G19">
        <v>69710</v>
      </c>
      <c r="H19" t="s">
        <v>204</v>
      </c>
      <c r="I19" s="8">
        <f ca="1">(TODAY()-staff[[#This Row],[Date Joined]])/365</f>
        <v>0.94794520547945205</v>
      </c>
      <c r="J19">
        <f>_xlfn.XLOOKUP(staff[[#This Row],[Rating]],$N$21:$N$25,$O$21:$O$25)</f>
        <v>3</v>
      </c>
    </row>
    <row r="20" spans="1:16" hidden="1" x14ac:dyDescent="0.3">
      <c r="A20" t="s">
        <v>197</v>
      </c>
      <c r="B20" t="s">
        <v>15</v>
      </c>
      <c r="C20">
        <v>20</v>
      </c>
      <c r="D20" t="s">
        <v>16</v>
      </c>
      <c r="E20" s="5">
        <v>44683</v>
      </c>
      <c r="F20" t="s">
        <v>9</v>
      </c>
      <c r="G20">
        <v>79570</v>
      </c>
      <c r="H20" t="s">
        <v>204</v>
      </c>
      <c r="I20" s="8">
        <f ca="1">(TODAY()-staff[[#This Row],[Date Joined]])/365</f>
        <v>1.2383561643835617</v>
      </c>
      <c r="J20">
        <f>_xlfn.XLOOKUP(staff[[#This Row],[Rating]],$N$21:$N$25,$O$21:$O$25)</f>
        <v>3</v>
      </c>
    </row>
    <row r="21" spans="1:16" x14ac:dyDescent="0.3">
      <c r="A21" t="s">
        <v>154</v>
      </c>
      <c r="B21" t="s">
        <v>8</v>
      </c>
      <c r="C21">
        <v>22</v>
      </c>
      <c r="D21" t="s">
        <v>13</v>
      </c>
      <c r="E21" s="5">
        <v>44388</v>
      </c>
      <c r="F21" t="s">
        <v>9</v>
      </c>
      <c r="G21">
        <v>76900</v>
      </c>
      <c r="H21" t="s">
        <v>204</v>
      </c>
      <c r="I21" s="8">
        <f ca="1">(TODAY()-staff[[#This Row],[Date Joined]])/365</f>
        <v>2.0465753424657533</v>
      </c>
      <c r="J21">
        <f>_xlfn.XLOOKUP(staff[[#This Row],[Rating]],$N$21:$N$25,$O$21:$O$25)</f>
        <v>4</v>
      </c>
      <c r="N21" s="28" t="s">
        <v>10</v>
      </c>
      <c r="O21" s="29">
        <v>5</v>
      </c>
    </row>
    <row r="22" spans="1:16" hidden="1" x14ac:dyDescent="0.3">
      <c r="A22" t="s">
        <v>182</v>
      </c>
      <c r="B22" t="s">
        <v>15</v>
      </c>
      <c r="C22">
        <v>27</v>
      </c>
      <c r="D22" t="s">
        <v>16</v>
      </c>
      <c r="E22" s="5">
        <v>44073</v>
      </c>
      <c r="F22" t="s">
        <v>19</v>
      </c>
      <c r="G22">
        <v>54970</v>
      </c>
      <c r="H22" t="s">
        <v>204</v>
      </c>
      <c r="I22" s="8">
        <f ca="1">(TODAY()-staff[[#This Row],[Date Joined]])/365</f>
        <v>2.9095890410958902</v>
      </c>
      <c r="J22">
        <f>_xlfn.XLOOKUP(staff[[#This Row],[Rating]],$N$21:$N$25,$O$21:$O$25)</f>
        <v>3</v>
      </c>
      <c r="N22" s="28" t="s">
        <v>13</v>
      </c>
      <c r="O22" s="29">
        <v>4</v>
      </c>
    </row>
    <row r="23" spans="1:16" hidden="1" x14ac:dyDescent="0.3">
      <c r="A23" t="s">
        <v>118</v>
      </c>
      <c r="B23" t="s">
        <v>15</v>
      </c>
      <c r="C23">
        <v>37</v>
      </c>
      <c r="D23" t="s">
        <v>24</v>
      </c>
      <c r="E23" s="5">
        <v>44277</v>
      </c>
      <c r="F23" t="s">
        <v>12</v>
      </c>
      <c r="G23">
        <v>88050</v>
      </c>
      <c r="H23" t="s">
        <v>204</v>
      </c>
      <c r="I23" s="8">
        <f ca="1">(TODAY()-staff[[#This Row],[Date Joined]])/365</f>
        <v>2.3506849315068492</v>
      </c>
      <c r="J23">
        <f>_xlfn.XLOOKUP(staff[[#This Row],[Rating]],$N$21:$N$25,$O$21:$O$25)</f>
        <v>2</v>
      </c>
      <c r="N23" s="28" t="s">
        <v>16</v>
      </c>
      <c r="O23" s="29">
        <v>3</v>
      </c>
    </row>
    <row r="24" spans="1:16" hidden="1" x14ac:dyDescent="0.3">
      <c r="A24" t="s">
        <v>192</v>
      </c>
      <c r="B24" t="s">
        <v>15</v>
      </c>
      <c r="C24">
        <v>43</v>
      </c>
      <c r="D24" t="s">
        <v>16</v>
      </c>
      <c r="E24" s="5">
        <v>44558</v>
      </c>
      <c r="F24" t="s">
        <v>19</v>
      </c>
      <c r="G24">
        <v>36040</v>
      </c>
      <c r="H24" t="s">
        <v>204</v>
      </c>
      <c r="I24" s="8">
        <f ca="1">(TODAY()-staff[[#This Row],[Date Joined]])/365</f>
        <v>1.5808219178082192</v>
      </c>
      <c r="J24">
        <f>_xlfn.XLOOKUP(staff[[#This Row],[Rating]],$N$21:$N$25,$O$21:$O$25)</f>
        <v>3</v>
      </c>
      <c r="N24" s="28" t="s">
        <v>24</v>
      </c>
      <c r="O24" s="29">
        <v>2</v>
      </c>
    </row>
    <row r="25" spans="1:16" x14ac:dyDescent="0.3">
      <c r="A25" t="s">
        <v>111</v>
      </c>
      <c r="B25" t="s">
        <v>8</v>
      </c>
      <c r="C25">
        <v>42</v>
      </c>
      <c r="D25" t="s">
        <v>10</v>
      </c>
      <c r="E25" s="5">
        <v>44718</v>
      </c>
      <c r="F25" t="s">
        <v>9</v>
      </c>
      <c r="G25">
        <v>75000</v>
      </c>
      <c r="H25" t="s">
        <v>204</v>
      </c>
      <c r="I25" s="8">
        <f ca="1">(TODAY()-staff[[#This Row],[Date Joined]])/365</f>
        <v>1.1424657534246576</v>
      </c>
      <c r="J25">
        <f>_xlfn.XLOOKUP(staff[[#This Row],[Rating]],$N$21:$N$25,$O$21:$O$25)</f>
        <v>5</v>
      </c>
      <c r="N25" s="28" t="s">
        <v>42</v>
      </c>
      <c r="O25" s="29">
        <v>1</v>
      </c>
    </row>
    <row r="26" spans="1:16" hidden="1" x14ac:dyDescent="0.3">
      <c r="A26" t="s">
        <v>149</v>
      </c>
      <c r="B26" t="s">
        <v>15</v>
      </c>
      <c r="C26">
        <v>35</v>
      </c>
      <c r="D26" t="s">
        <v>16</v>
      </c>
      <c r="E26" s="5">
        <v>44666</v>
      </c>
      <c r="F26" t="s">
        <v>9</v>
      </c>
      <c r="G26">
        <v>40400</v>
      </c>
      <c r="H26" t="s">
        <v>204</v>
      </c>
      <c r="I26" s="8">
        <f ca="1">(TODAY()-staff[[#This Row],[Date Joined]])/365</f>
        <v>1.284931506849315</v>
      </c>
      <c r="J26">
        <f>_xlfn.XLOOKUP(staff[[#This Row],[Rating]],$N$21:$N$25,$O$21:$O$25)</f>
        <v>3</v>
      </c>
    </row>
    <row r="27" spans="1:16" hidden="1" x14ac:dyDescent="0.3">
      <c r="A27" t="s">
        <v>196</v>
      </c>
      <c r="B27" t="s">
        <v>15</v>
      </c>
      <c r="C27">
        <v>24</v>
      </c>
      <c r="D27" t="s">
        <v>16</v>
      </c>
      <c r="E27" s="5">
        <v>44625</v>
      </c>
      <c r="F27" t="s">
        <v>12</v>
      </c>
      <c r="G27">
        <v>100420</v>
      </c>
      <c r="H27" t="s">
        <v>204</v>
      </c>
      <c r="I27" s="8">
        <f ca="1">(TODAY()-staff[[#This Row],[Date Joined]])/365</f>
        <v>1.3972602739726028</v>
      </c>
      <c r="J27">
        <f>_xlfn.XLOOKUP(staff[[#This Row],[Rating]],$N$21:$N$25,$O$21:$O$25)</f>
        <v>3</v>
      </c>
    </row>
    <row r="28" spans="1:16" x14ac:dyDescent="0.3">
      <c r="A28" t="s">
        <v>120</v>
      </c>
      <c r="B28" t="s">
        <v>8</v>
      </c>
      <c r="C28">
        <v>31</v>
      </c>
      <c r="D28" t="s">
        <v>16</v>
      </c>
      <c r="E28" s="5">
        <v>44604</v>
      </c>
      <c r="F28" t="s">
        <v>12</v>
      </c>
      <c r="G28">
        <v>58100</v>
      </c>
      <c r="H28" t="s">
        <v>204</v>
      </c>
      <c r="I28" s="8">
        <f ca="1">(TODAY()-staff[[#This Row],[Date Joined]])/365</f>
        <v>1.4547945205479451</v>
      </c>
      <c r="J28">
        <f>_xlfn.XLOOKUP(staff[[#This Row],[Rating]],$N$21:$N$25,$O$21:$O$25)</f>
        <v>3</v>
      </c>
    </row>
    <row r="29" spans="1:16" x14ac:dyDescent="0.3">
      <c r="A29" t="s">
        <v>114</v>
      </c>
      <c r="B29" t="s">
        <v>8</v>
      </c>
      <c r="C29">
        <v>44</v>
      </c>
      <c r="D29" t="s">
        <v>16</v>
      </c>
      <c r="E29" s="5">
        <v>44985</v>
      </c>
      <c r="F29" t="s">
        <v>12</v>
      </c>
      <c r="G29">
        <v>114870</v>
      </c>
      <c r="H29" t="s">
        <v>204</v>
      </c>
      <c r="I29" s="8">
        <f ca="1">(TODAY()-staff[[#This Row],[Date Joined]])/365</f>
        <v>0.41095890410958902</v>
      </c>
      <c r="J29">
        <f>_xlfn.XLOOKUP(staff[[#This Row],[Rating]],$N$21:$N$25,$O$21:$O$25)</f>
        <v>3</v>
      </c>
    </row>
    <row r="30" spans="1:16" x14ac:dyDescent="0.3">
      <c r="A30" t="s">
        <v>158</v>
      </c>
      <c r="B30" t="s">
        <v>8</v>
      </c>
      <c r="C30">
        <v>32</v>
      </c>
      <c r="D30" t="s">
        <v>16</v>
      </c>
      <c r="E30" s="5">
        <v>44549</v>
      </c>
      <c r="F30" t="s">
        <v>9</v>
      </c>
      <c r="G30">
        <v>41570</v>
      </c>
      <c r="H30" t="s">
        <v>204</v>
      </c>
      <c r="I30" s="8">
        <f ca="1">(TODAY()-staff[[#This Row],[Date Joined]])/365</f>
        <v>1.6054794520547946</v>
      </c>
      <c r="J30">
        <f>_xlfn.XLOOKUP(staff[[#This Row],[Rating]],$N$21:$N$25,$O$21:$O$25)</f>
        <v>3</v>
      </c>
    </row>
    <row r="31" spans="1:16" x14ac:dyDescent="0.3">
      <c r="A31" t="s">
        <v>173</v>
      </c>
      <c r="B31" t="s">
        <v>8</v>
      </c>
      <c r="C31">
        <v>30</v>
      </c>
      <c r="D31" t="s">
        <v>16</v>
      </c>
      <c r="E31" s="5">
        <v>44800</v>
      </c>
      <c r="F31" t="s">
        <v>9</v>
      </c>
      <c r="G31">
        <v>112570</v>
      </c>
      <c r="H31" t="s">
        <v>204</v>
      </c>
      <c r="I31" s="8">
        <f ca="1">(TODAY()-staff[[#This Row],[Date Joined]])/365</f>
        <v>0.9178082191780822</v>
      </c>
      <c r="J31">
        <f>_xlfn.XLOOKUP(staff[[#This Row],[Rating]],$N$21:$N$25,$O$21:$O$25)</f>
        <v>3</v>
      </c>
    </row>
    <row r="32" spans="1:16" hidden="1" x14ac:dyDescent="0.3">
      <c r="A32" t="s">
        <v>151</v>
      </c>
      <c r="B32" t="s">
        <v>15</v>
      </c>
      <c r="C32">
        <v>26</v>
      </c>
      <c r="D32" t="s">
        <v>16</v>
      </c>
      <c r="E32" s="5">
        <v>44164</v>
      </c>
      <c r="F32" t="s">
        <v>9</v>
      </c>
      <c r="G32">
        <v>47360</v>
      </c>
      <c r="H32" t="s">
        <v>204</v>
      </c>
      <c r="I32" s="8">
        <f ca="1">(TODAY()-staff[[#This Row],[Date Joined]])/365</f>
        <v>2.6602739726027398</v>
      </c>
      <c r="J32">
        <f>_xlfn.XLOOKUP(staff[[#This Row],[Rating]],$N$21:$N$25,$O$21:$O$25)</f>
        <v>3</v>
      </c>
    </row>
    <row r="33" spans="1:10" x14ac:dyDescent="0.3">
      <c r="A33" t="s">
        <v>126</v>
      </c>
      <c r="B33" t="s">
        <v>8</v>
      </c>
      <c r="C33">
        <v>21</v>
      </c>
      <c r="D33" t="s">
        <v>16</v>
      </c>
      <c r="E33" s="5">
        <v>44256</v>
      </c>
      <c r="F33" t="s">
        <v>21</v>
      </c>
      <c r="G33">
        <v>65920</v>
      </c>
      <c r="H33" t="s">
        <v>204</v>
      </c>
      <c r="I33" s="8">
        <f ca="1">(TODAY()-staff[[#This Row],[Date Joined]])/365</f>
        <v>2.408219178082192</v>
      </c>
      <c r="J33">
        <f>_xlfn.XLOOKUP(staff[[#This Row],[Rating]],$N$21:$N$25,$O$21:$O$25)</f>
        <v>3</v>
      </c>
    </row>
    <row r="34" spans="1:10" x14ac:dyDescent="0.3">
      <c r="A34" t="s">
        <v>200</v>
      </c>
      <c r="B34" t="s">
        <v>8</v>
      </c>
      <c r="C34">
        <v>28</v>
      </c>
      <c r="D34" t="s">
        <v>16</v>
      </c>
      <c r="E34" s="5">
        <v>44571</v>
      </c>
      <c r="F34" t="s">
        <v>9</v>
      </c>
      <c r="G34">
        <v>99970</v>
      </c>
      <c r="H34" t="s">
        <v>204</v>
      </c>
      <c r="I34" s="8">
        <f ca="1">(TODAY()-staff[[#This Row],[Date Joined]])/365</f>
        <v>1.5452054794520549</v>
      </c>
      <c r="J34">
        <f>_xlfn.XLOOKUP(staff[[#This Row],[Rating]],$N$21:$N$25,$O$21:$O$25)</f>
        <v>3</v>
      </c>
    </row>
    <row r="35" spans="1:10" x14ac:dyDescent="0.3">
      <c r="A35" t="s">
        <v>133</v>
      </c>
      <c r="B35" t="s">
        <v>8</v>
      </c>
      <c r="C35">
        <v>25</v>
      </c>
      <c r="D35" t="s">
        <v>13</v>
      </c>
      <c r="E35" s="5">
        <v>44633</v>
      </c>
      <c r="F35" t="s">
        <v>12</v>
      </c>
      <c r="G35">
        <v>80700</v>
      </c>
      <c r="H35" t="s">
        <v>204</v>
      </c>
      <c r="I35" s="8">
        <f ca="1">(TODAY()-staff[[#This Row],[Date Joined]])/365</f>
        <v>1.3753424657534246</v>
      </c>
      <c r="J35">
        <f>_xlfn.XLOOKUP(staff[[#This Row],[Rating]],$N$21:$N$25,$O$21:$O$25)</f>
        <v>4</v>
      </c>
    </row>
    <row r="36" spans="1:10" hidden="1" x14ac:dyDescent="0.3">
      <c r="A36" t="s">
        <v>155</v>
      </c>
      <c r="B36" t="s">
        <v>15</v>
      </c>
      <c r="C36">
        <v>24</v>
      </c>
      <c r="D36" t="s">
        <v>24</v>
      </c>
      <c r="E36" s="5">
        <v>44375</v>
      </c>
      <c r="F36" t="s">
        <v>21</v>
      </c>
      <c r="G36">
        <v>52610</v>
      </c>
      <c r="H36" t="s">
        <v>204</v>
      </c>
      <c r="I36" s="8">
        <f ca="1">(TODAY()-staff[[#This Row],[Date Joined]])/365</f>
        <v>2.0821917808219177</v>
      </c>
      <c r="J36">
        <f>_xlfn.XLOOKUP(staff[[#This Row],[Rating]],$N$21:$N$25,$O$21:$O$25)</f>
        <v>2</v>
      </c>
    </row>
    <row r="37" spans="1:10" hidden="1" x14ac:dyDescent="0.3">
      <c r="A37" t="s">
        <v>180</v>
      </c>
      <c r="B37" t="s">
        <v>15</v>
      </c>
      <c r="C37">
        <v>29</v>
      </c>
      <c r="D37" t="s">
        <v>24</v>
      </c>
      <c r="E37" s="5">
        <v>44119</v>
      </c>
      <c r="F37" t="s">
        <v>12</v>
      </c>
      <c r="G37">
        <v>112110</v>
      </c>
      <c r="H37" t="s">
        <v>204</v>
      </c>
      <c r="I37" s="8">
        <f ca="1">(TODAY()-staff[[#This Row],[Date Joined]])/365</f>
        <v>2.7835616438356166</v>
      </c>
      <c r="J37">
        <f>_xlfn.XLOOKUP(staff[[#This Row],[Rating]],$N$21:$N$25,$O$21:$O$25)</f>
        <v>2</v>
      </c>
    </row>
    <row r="38" spans="1:10" x14ac:dyDescent="0.3">
      <c r="A38" t="s">
        <v>152</v>
      </c>
      <c r="B38" t="s">
        <v>8</v>
      </c>
      <c r="C38">
        <v>27</v>
      </c>
      <c r="D38" t="s">
        <v>16</v>
      </c>
      <c r="E38" s="5">
        <v>44061</v>
      </c>
      <c r="F38" t="s">
        <v>56</v>
      </c>
      <c r="G38">
        <v>119110</v>
      </c>
      <c r="H38" t="s">
        <v>204</v>
      </c>
      <c r="I38" s="8">
        <f ca="1">(TODAY()-staff[[#This Row],[Date Joined]])/365</f>
        <v>2.9424657534246577</v>
      </c>
      <c r="J38">
        <f>_xlfn.XLOOKUP(staff[[#This Row],[Rating]],$N$21:$N$25,$O$21:$O$25)</f>
        <v>3</v>
      </c>
    </row>
    <row r="39" spans="1:10" hidden="1" x14ac:dyDescent="0.3">
      <c r="A39" t="s">
        <v>150</v>
      </c>
      <c r="B39" t="s">
        <v>15</v>
      </c>
      <c r="C39">
        <v>22</v>
      </c>
      <c r="D39" t="s">
        <v>13</v>
      </c>
      <c r="E39" s="5">
        <v>44384</v>
      </c>
      <c r="F39" t="s">
        <v>19</v>
      </c>
      <c r="G39">
        <v>112780</v>
      </c>
      <c r="H39" t="s">
        <v>204</v>
      </c>
      <c r="I39" s="8">
        <f ca="1">(TODAY()-staff[[#This Row],[Date Joined]])/365</f>
        <v>2.0575342465753423</v>
      </c>
      <c r="J39">
        <f>_xlfn.XLOOKUP(staff[[#This Row],[Rating]],$N$21:$N$25,$O$21:$O$25)</f>
        <v>4</v>
      </c>
    </row>
    <row r="40" spans="1:10" x14ac:dyDescent="0.3">
      <c r="A40" t="s">
        <v>175</v>
      </c>
      <c r="B40" t="s">
        <v>8</v>
      </c>
      <c r="C40">
        <v>36</v>
      </c>
      <c r="D40" t="s">
        <v>16</v>
      </c>
      <c r="E40" s="5">
        <v>44023</v>
      </c>
      <c r="F40" t="s">
        <v>9</v>
      </c>
      <c r="G40">
        <v>114890</v>
      </c>
      <c r="H40" t="s">
        <v>204</v>
      </c>
      <c r="I40" s="8">
        <f ca="1">(TODAY()-staff[[#This Row],[Date Joined]])/365</f>
        <v>3.0465753424657533</v>
      </c>
      <c r="J40">
        <f>_xlfn.XLOOKUP(staff[[#This Row],[Rating]],$N$21:$N$25,$O$21:$O$25)</f>
        <v>3</v>
      </c>
    </row>
    <row r="41" spans="1:10" hidden="1" x14ac:dyDescent="0.3">
      <c r="A41" t="s">
        <v>146</v>
      </c>
      <c r="B41" t="s">
        <v>15</v>
      </c>
      <c r="C41">
        <v>27</v>
      </c>
      <c r="D41" t="s">
        <v>16</v>
      </c>
      <c r="E41" s="5">
        <v>44506</v>
      </c>
      <c r="F41" t="s">
        <v>21</v>
      </c>
      <c r="G41">
        <v>48980</v>
      </c>
      <c r="H41" t="s">
        <v>204</v>
      </c>
      <c r="I41" s="8">
        <f ca="1">(TODAY()-staff[[#This Row],[Date Joined]])/365</f>
        <v>1.7232876712328766</v>
      </c>
      <c r="J41">
        <f>_xlfn.XLOOKUP(staff[[#This Row],[Rating]],$N$21:$N$25,$O$21:$O$25)</f>
        <v>3</v>
      </c>
    </row>
    <row r="42" spans="1:10" hidden="1" x14ac:dyDescent="0.3">
      <c r="A42" t="s">
        <v>170</v>
      </c>
      <c r="B42" t="s">
        <v>15</v>
      </c>
      <c r="C42">
        <v>21</v>
      </c>
      <c r="D42" t="s">
        <v>16</v>
      </c>
      <c r="E42" s="5">
        <v>44180</v>
      </c>
      <c r="F42" t="s">
        <v>56</v>
      </c>
      <c r="G42">
        <v>75880</v>
      </c>
      <c r="H42" t="s">
        <v>204</v>
      </c>
      <c r="I42" s="8">
        <f ca="1">(TODAY()-staff[[#This Row],[Date Joined]])/365</f>
        <v>2.6164383561643834</v>
      </c>
      <c r="J42">
        <f>_xlfn.XLOOKUP(staff[[#This Row],[Rating]],$N$21:$N$25,$O$21:$O$25)</f>
        <v>3</v>
      </c>
    </row>
    <row r="43" spans="1:10" x14ac:dyDescent="0.3">
      <c r="A43" t="s">
        <v>167</v>
      </c>
      <c r="B43" t="s">
        <v>8</v>
      </c>
      <c r="C43">
        <v>28</v>
      </c>
      <c r="D43" t="s">
        <v>16</v>
      </c>
      <c r="E43" s="5">
        <v>44296</v>
      </c>
      <c r="F43" t="s">
        <v>19</v>
      </c>
      <c r="G43">
        <v>53240</v>
      </c>
      <c r="H43" t="s">
        <v>204</v>
      </c>
      <c r="I43" s="8">
        <f ca="1">(TODAY()-staff[[#This Row],[Date Joined]])/365</f>
        <v>2.2986301369863016</v>
      </c>
      <c r="J43">
        <f>_xlfn.XLOOKUP(staff[[#This Row],[Rating]],$N$21:$N$25,$O$21:$O$25)</f>
        <v>3</v>
      </c>
    </row>
    <row r="44" spans="1:10" x14ac:dyDescent="0.3">
      <c r="A44" t="s">
        <v>122</v>
      </c>
      <c r="B44" t="s">
        <v>8</v>
      </c>
      <c r="C44">
        <v>34</v>
      </c>
      <c r="D44" t="s">
        <v>16</v>
      </c>
      <c r="E44" s="5">
        <v>44397</v>
      </c>
      <c r="F44" t="s">
        <v>21</v>
      </c>
      <c r="G44">
        <v>85000</v>
      </c>
      <c r="H44" t="s">
        <v>204</v>
      </c>
      <c r="I44" s="8">
        <f ca="1">(TODAY()-staff[[#This Row],[Date Joined]])/365</f>
        <v>2.021917808219178</v>
      </c>
      <c r="J44">
        <f>_xlfn.XLOOKUP(staff[[#This Row],[Rating]],$N$21:$N$25,$O$21:$O$25)</f>
        <v>3</v>
      </c>
    </row>
    <row r="45" spans="1:10" x14ac:dyDescent="0.3">
      <c r="A45" t="s">
        <v>179</v>
      </c>
      <c r="B45" t="s">
        <v>8</v>
      </c>
      <c r="C45">
        <v>21</v>
      </c>
      <c r="D45" t="s">
        <v>16</v>
      </c>
      <c r="E45" s="5">
        <v>44619</v>
      </c>
      <c r="F45" t="s">
        <v>12</v>
      </c>
      <c r="G45">
        <v>33920</v>
      </c>
      <c r="H45" t="s">
        <v>204</v>
      </c>
      <c r="I45" s="8">
        <f ca="1">(TODAY()-staff[[#This Row],[Date Joined]])/365</f>
        <v>1.4136986301369863</v>
      </c>
      <c r="J45">
        <f>_xlfn.XLOOKUP(staff[[#This Row],[Rating]],$N$21:$N$25,$O$21:$O$25)</f>
        <v>3</v>
      </c>
    </row>
    <row r="46" spans="1:10" x14ac:dyDescent="0.3">
      <c r="A46" t="s">
        <v>188</v>
      </c>
      <c r="B46" t="s">
        <v>8</v>
      </c>
      <c r="C46">
        <v>33</v>
      </c>
      <c r="D46" t="s">
        <v>16</v>
      </c>
      <c r="E46" s="5">
        <v>44253</v>
      </c>
      <c r="F46" t="s">
        <v>12</v>
      </c>
      <c r="G46">
        <v>75280</v>
      </c>
      <c r="H46" t="s">
        <v>204</v>
      </c>
      <c r="I46" s="8">
        <f ca="1">(TODAY()-staff[[#This Row],[Date Joined]])/365</f>
        <v>2.4164383561643836</v>
      </c>
      <c r="J46">
        <f>_xlfn.XLOOKUP(staff[[#This Row],[Rating]],$N$21:$N$25,$O$21:$O$25)</f>
        <v>3</v>
      </c>
    </row>
    <row r="47" spans="1:10" x14ac:dyDescent="0.3">
      <c r="A47" t="s">
        <v>130</v>
      </c>
      <c r="B47" t="s">
        <v>8</v>
      </c>
      <c r="C47">
        <v>34</v>
      </c>
      <c r="D47" t="s">
        <v>16</v>
      </c>
      <c r="E47" s="5">
        <v>44594</v>
      </c>
      <c r="F47" t="s">
        <v>21</v>
      </c>
      <c r="G47">
        <v>58940</v>
      </c>
      <c r="H47" t="s">
        <v>204</v>
      </c>
      <c r="I47" s="8">
        <f ca="1">(TODAY()-staff[[#This Row],[Date Joined]])/365</f>
        <v>1.4821917808219178</v>
      </c>
      <c r="J47">
        <f>_xlfn.XLOOKUP(staff[[#This Row],[Rating]],$N$21:$N$25,$O$21:$O$25)</f>
        <v>3</v>
      </c>
    </row>
    <row r="48" spans="1:10" x14ac:dyDescent="0.3">
      <c r="A48" t="s">
        <v>136</v>
      </c>
      <c r="B48" t="s">
        <v>8</v>
      </c>
      <c r="C48">
        <v>28</v>
      </c>
      <c r="D48" t="s">
        <v>16</v>
      </c>
      <c r="E48" s="5">
        <v>44425</v>
      </c>
      <c r="F48" t="s">
        <v>9</v>
      </c>
      <c r="G48">
        <v>104770</v>
      </c>
      <c r="H48" t="s">
        <v>204</v>
      </c>
      <c r="I48" s="8">
        <f ca="1">(TODAY()-staff[[#This Row],[Date Joined]])/365</f>
        <v>1.9452054794520548</v>
      </c>
      <c r="J48">
        <f>_xlfn.XLOOKUP(staff[[#This Row],[Rating]],$N$21:$N$25,$O$21:$O$25)</f>
        <v>3</v>
      </c>
    </row>
    <row r="49" spans="1:10" hidden="1" x14ac:dyDescent="0.3">
      <c r="A49" t="s">
        <v>125</v>
      </c>
      <c r="B49" t="s">
        <v>15</v>
      </c>
      <c r="C49">
        <v>21</v>
      </c>
      <c r="D49" t="s">
        <v>16</v>
      </c>
      <c r="E49" s="5">
        <v>44701</v>
      </c>
      <c r="F49" t="s">
        <v>9</v>
      </c>
      <c r="G49">
        <v>57090</v>
      </c>
      <c r="H49" t="s">
        <v>204</v>
      </c>
      <c r="I49" s="8">
        <f ca="1">(TODAY()-staff[[#This Row],[Date Joined]])/365</f>
        <v>1.189041095890411</v>
      </c>
      <c r="J49">
        <f>_xlfn.XLOOKUP(staff[[#This Row],[Rating]],$N$21:$N$25,$O$21:$O$25)</f>
        <v>3</v>
      </c>
    </row>
    <row r="50" spans="1:10" hidden="1" x14ac:dyDescent="0.3">
      <c r="A50" t="s">
        <v>160</v>
      </c>
      <c r="B50" t="s">
        <v>15</v>
      </c>
      <c r="C50">
        <v>27</v>
      </c>
      <c r="D50" t="s">
        <v>13</v>
      </c>
      <c r="E50" s="5">
        <v>44174</v>
      </c>
      <c r="F50" t="s">
        <v>21</v>
      </c>
      <c r="G50">
        <v>91650</v>
      </c>
      <c r="H50" t="s">
        <v>204</v>
      </c>
      <c r="I50" s="8">
        <f ca="1">(TODAY()-staff[[#This Row],[Date Joined]])/365</f>
        <v>2.6328767123287671</v>
      </c>
      <c r="J50">
        <f>_xlfn.XLOOKUP(staff[[#This Row],[Rating]],$N$21:$N$25,$O$21:$O$25)</f>
        <v>4</v>
      </c>
    </row>
    <row r="51" spans="1:10" hidden="1" x14ac:dyDescent="0.3">
      <c r="A51" t="s">
        <v>183</v>
      </c>
      <c r="B51" t="s">
        <v>15</v>
      </c>
      <c r="C51">
        <v>42</v>
      </c>
      <c r="D51" t="s">
        <v>24</v>
      </c>
      <c r="E51" s="5">
        <v>44670</v>
      </c>
      <c r="F51" t="s">
        <v>21</v>
      </c>
      <c r="G51">
        <v>70270</v>
      </c>
      <c r="H51" t="s">
        <v>204</v>
      </c>
      <c r="I51" s="8">
        <f ca="1">(TODAY()-staff[[#This Row],[Date Joined]])/365</f>
        <v>1.273972602739726</v>
      </c>
      <c r="J51">
        <f>_xlfn.XLOOKUP(staff[[#This Row],[Rating]],$N$21:$N$25,$O$21:$O$25)</f>
        <v>2</v>
      </c>
    </row>
    <row r="52" spans="1:10" x14ac:dyDescent="0.3">
      <c r="A52" t="s">
        <v>129</v>
      </c>
      <c r="B52" t="s">
        <v>8</v>
      </c>
      <c r="C52">
        <v>28</v>
      </c>
      <c r="D52" t="s">
        <v>16</v>
      </c>
      <c r="E52" s="5">
        <v>44124</v>
      </c>
      <c r="F52" t="s">
        <v>21</v>
      </c>
      <c r="G52">
        <v>75970</v>
      </c>
      <c r="H52" t="s">
        <v>204</v>
      </c>
      <c r="I52" s="8">
        <f ca="1">(TODAY()-staff[[#This Row],[Date Joined]])/365</f>
        <v>2.7698630136986302</v>
      </c>
      <c r="J52">
        <f>_xlfn.XLOOKUP(staff[[#This Row],[Rating]],$N$21:$N$25,$O$21:$O$25)</f>
        <v>3</v>
      </c>
    </row>
    <row r="53" spans="1:10" hidden="1" x14ac:dyDescent="0.3">
      <c r="A53" t="s">
        <v>112</v>
      </c>
      <c r="B53" t="s">
        <v>205</v>
      </c>
      <c r="C53">
        <v>27</v>
      </c>
      <c r="D53" t="s">
        <v>13</v>
      </c>
      <c r="E53" s="5">
        <v>44212</v>
      </c>
      <c r="F53" t="s">
        <v>12</v>
      </c>
      <c r="G53">
        <v>90700</v>
      </c>
      <c r="H53" t="s">
        <v>204</v>
      </c>
      <c r="I53" s="8">
        <f ca="1">(TODAY()-staff[[#This Row],[Date Joined]])/365</f>
        <v>2.5287671232876714</v>
      </c>
      <c r="J53">
        <f>_xlfn.XLOOKUP(staff[[#This Row],[Rating]],$N$21:$N$25,$O$21:$O$25)</f>
        <v>4</v>
      </c>
    </row>
    <row r="54" spans="1:10" hidden="1" x14ac:dyDescent="0.3">
      <c r="A54" t="s">
        <v>131</v>
      </c>
      <c r="B54" t="s">
        <v>15</v>
      </c>
      <c r="C54">
        <v>30</v>
      </c>
      <c r="D54" t="s">
        <v>16</v>
      </c>
      <c r="E54" s="5">
        <v>44607</v>
      </c>
      <c r="F54" t="s">
        <v>9</v>
      </c>
      <c r="G54">
        <v>60570</v>
      </c>
      <c r="H54" t="s">
        <v>204</v>
      </c>
      <c r="I54" s="8">
        <f ca="1">(TODAY()-staff[[#This Row],[Date Joined]])/365</f>
        <v>1.4465753424657535</v>
      </c>
      <c r="J54">
        <f>_xlfn.XLOOKUP(staff[[#This Row],[Rating]],$N$21:$N$25,$O$21:$O$25)</f>
        <v>3</v>
      </c>
    </row>
    <row r="55" spans="1:10" hidden="1" x14ac:dyDescent="0.3">
      <c r="A55" t="s">
        <v>134</v>
      </c>
      <c r="B55" t="s">
        <v>15</v>
      </c>
      <c r="C55">
        <v>33</v>
      </c>
      <c r="D55" t="s">
        <v>16</v>
      </c>
      <c r="E55" s="5">
        <v>44103</v>
      </c>
      <c r="F55" t="s">
        <v>9</v>
      </c>
      <c r="G55">
        <v>115920</v>
      </c>
      <c r="H55" t="s">
        <v>204</v>
      </c>
      <c r="I55" s="8">
        <f ca="1">(TODAY()-staff[[#This Row],[Date Joined]])/365</f>
        <v>2.8273972602739725</v>
      </c>
      <c r="J55">
        <f>_xlfn.XLOOKUP(staff[[#This Row],[Rating]],$N$21:$N$25,$O$21:$O$25)</f>
        <v>3</v>
      </c>
    </row>
    <row r="56" spans="1:10" x14ac:dyDescent="0.3">
      <c r="A56" t="s">
        <v>186</v>
      </c>
      <c r="B56" t="s">
        <v>8</v>
      </c>
      <c r="C56">
        <v>33</v>
      </c>
      <c r="D56" t="s">
        <v>16</v>
      </c>
      <c r="E56" s="5">
        <v>44006</v>
      </c>
      <c r="F56" t="s">
        <v>21</v>
      </c>
      <c r="G56">
        <v>65360</v>
      </c>
      <c r="H56" t="s">
        <v>204</v>
      </c>
      <c r="I56" s="8">
        <f ca="1">(TODAY()-staff[[#This Row],[Date Joined]])/365</f>
        <v>3.0931506849315067</v>
      </c>
      <c r="J56">
        <f>_xlfn.XLOOKUP(staff[[#This Row],[Rating]],$N$21:$N$25,$O$21:$O$25)</f>
        <v>3</v>
      </c>
    </row>
    <row r="57" spans="1:10" hidden="1" x14ac:dyDescent="0.3">
      <c r="A57" t="s">
        <v>116</v>
      </c>
      <c r="B57" t="s">
        <v>205</v>
      </c>
      <c r="C57">
        <v>30</v>
      </c>
      <c r="D57" t="s">
        <v>16</v>
      </c>
      <c r="E57" s="5">
        <v>44535</v>
      </c>
      <c r="F57" t="s">
        <v>21</v>
      </c>
      <c r="G57">
        <v>64000</v>
      </c>
      <c r="H57" t="s">
        <v>204</v>
      </c>
      <c r="I57" s="8">
        <f ca="1">(TODAY()-staff[[#This Row],[Date Joined]])/365</f>
        <v>1.6438356164383561</v>
      </c>
      <c r="J57">
        <f>_xlfn.XLOOKUP(staff[[#This Row],[Rating]],$N$21:$N$25,$O$21:$O$25)</f>
        <v>3</v>
      </c>
    </row>
    <row r="58" spans="1:10" x14ac:dyDescent="0.3">
      <c r="A58" t="s">
        <v>195</v>
      </c>
      <c r="B58" t="s">
        <v>8</v>
      </c>
      <c r="C58">
        <v>34</v>
      </c>
      <c r="D58" t="s">
        <v>16</v>
      </c>
      <c r="E58" s="5">
        <v>44383</v>
      </c>
      <c r="F58" t="s">
        <v>21</v>
      </c>
      <c r="G58">
        <v>92450</v>
      </c>
      <c r="H58" t="s">
        <v>204</v>
      </c>
      <c r="I58" s="8">
        <f ca="1">(TODAY()-staff[[#This Row],[Date Joined]])/365</f>
        <v>2.0602739726027397</v>
      </c>
      <c r="J58">
        <f>_xlfn.XLOOKUP(staff[[#This Row],[Rating]],$N$21:$N$25,$O$21:$O$25)</f>
        <v>3</v>
      </c>
    </row>
    <row r="59" spans="1:10" hidden="1" x14ac:dyDescent="0.3">
      <c r="A59" t="s">
        <v>113</v>
      </c>
      <c r="B59" t="s">
        <v>15</v>
      </c>
      <c r="C59">
        <v>31</v>
      </c>
      <c r="D59" t="s">
        <v>16</v>
      </c>
      <c r="E59" s="5">
        <v>44450</v>
      </c>
      <c r="F59" t="s">
        <v>12</v>
      </c>
      <c r="G59">
        <v>48950</v>
      </c>
      <c r="H59" t="s">
        <v>204</v>
      </c>
      <c r="I59" s="8">
        <f ca="1">(TODAY()-staff[[#This Row],[Date Joined]])/365</f>
        <v>1.8767123287671232</v>
      </c>
      <c r="J59">
        <f>_xlfn.XLOOKUP(staff[[#This Row],[Rating]],$N$21:$N$25,$O$21:$O$25)</f>
        <v>3</v>
      </c>
    </row>
    <row r="60" spans="1:10" x14ac:dyDescent="0.3">
      <c r="A60" t="s">
        <v>185</v>
      </c>
      <c r="B60" t="s">
        <v>8</v>
      </c>
      <c r="C60">
        <v>27</v>
      </c>
      <c r="D60" t="s">
        <v>16</v>
      </c>
      <c r="E60" s="5">
        <v>44625</v>
      </c>
      <c r="F60" t="s">
        <v>12</v>
      </c>
      <c r="G60">
        <v>83750</v>
      </c>
      <c r="H60" t="s">
        <v>204</v>
      </c>
      <c r="I60" s="8">
        <f ca="1">(TODAY()-staff[[#This Row],[Date Joined]])/365</f>
        <v>1.3972602739726028</v>
      </c>
      <c r="J60">
        <f>_xlfn.XLOOKUP(staff[[#This Row],[Rating]],$N$21:$N$25,$O$21:$O$25)</f>
        <v>3</v>
      </c>
    </row>
    <row r="61" spans="1:10" x14ac:dyDescent="0.3">
      <c r="A61" t="s">
        <v>166</v>
      </c>
      <c r="B61" t="s">
        <v>8</v>
      </c>
      <c r="C61">
        <v>40</v>
      </c>
      <c r="D61" t="s">
        <v>16</v>
      </c>
      <c r="E61" s="5">
        <v>44276</v>
      </c>
      <c r="F61" t="s">
        <v>12</v>
      </c>
      <c r="G61">
        <v>87620</v>
      </c>
      <c r="H61" t="s">
        <v>204</v>
      </c>
      <c r="I61" s="8">
        <f ca="1">(TODAY()-staff[[#This Row],[Date Joined]])/365</f>
        <v>2.3534246575342466</v>
      </c>
      <c r="J61">
        <f>_xlfn.XLOOKUP(staff[[#This Row],[Rating]],$N$21:$N$25,$O$21:$O$25)</f>
        <v>3</v>
      </c>
    </row>
    <row r="62" spans="1:10" x14ac:dyDescent="0.3">
      <c r="A62" t="s">
        <v>184</v>
      </c>
      <c r="B62" t="s">
        <v>8</v>
      </c>
      <c r="C62">
        <v>20</v>
      </c>
      <c r="D62" t="s">
        <v>24</v>
      </c>
      <c r="E62" s="5">
        <v>44476</v>
      </c>
      <c r="F62" t="s">
        <v>19</v>
      </c>
      <c r="G62">
        <v>68900</v>
      </c>
      <c r="H62" t="s">
        <v>204</v>
      </c>
      <c r="I62" s="8">
        <f ca="1">(TODAY()-staff[[#This Row],[Date Joined]])/365</f>
        <v>1.8054794520547945</v>
      </c>
      <c r="J62">
        <f>_xlfn.XLOOKUP(staff[[#This Row],[Rating]],$N$21:$N$25,$O$21:$O$25)</f>
        <v>2</v>
      </c>
    </row>
    <row r="63" spans="1:10" hidden="1" x14ac:dyDescent="0.3">
      <c r="A63" t="s">
        <v>157</v>
      </c>
      <c r="B63" t="s">
        <v>15</v>
      </c>
      <c r="C63">
        <v>32</v>
      </c>
      <c r="D63" t="s">
        <v>16</v>
      </c>
      <c r="E63" s="5">
        <v>44403</v>
      </c>
      <c r="F63" t="s">
        <v>19</v>
      </c>
      <c r="G63">
        <v>53540</v>
      </c>
      <c r="H63" t="s">
        <v>204</v>
      </c>
      <c r="I63" s="8">
        <f ca="1">(TODAY()-staff[[#This Row],[Date Joined]])/365</f>
        <v>2.0054794520547947</v>
      </c>
      <c r="J63">
        <f>_xlfn.XLOOKUP(staff[[#This Row],[Rating]],$N$21:$N$25,$O$21:$O$25)</f>
        <v>3</v>
      </c>
    </row>
    <row r="64" spans="1:10" hidden="1" x14ac:dyDescent="0.3">
      <c r="A64" t="s">
        <v>172</v>
      </c>
      <c r="B64" t="s">
        <v>15</v>
      </c>
      <c r="C64">
        <v>28</v>
      </c>
      <c r="D64" t="s">
        <v>42</v>
      </c>
      <c r="E64" s="5">
        <v>44758</v>
      </c>
      <c r="F64" t="s">
        <v>19</v>
      </c>
      <c r="G64">
        <v>43510</v>
      </c>
      <c r="H64" t="s">
        <v>204</v>
      </c>
      <c r="I64" s="8">
        <f ca="1">(TODAY()-staff[[#This Row],[Date Joined]])/365</f>
        <v>1.0328767123287672</v>
      </c>
      <c r="J64">
        <f>_xlfn.XLOOKUP(staff[[#This Row],[Rating]],$N$21:$N$25,$O$21:$O$25)</f>
        <v>1</v>
      </c>
    </row>
    <row r="65" spans="1:10" x14ac:dyDescent="0.3">
      <c r="A65" t="s">
        <v>127</v>
      </c>
      <c r="B65" t="s">
        <v>8</v>
      </c>
      <c r="C65">
        <v>38</v>
      </c>
      <c r="D65" t="s">
        <v>10</v>
      </c>
      <c r="E65" s="5">
        <v>44316</v>
      </c>
      <c r="F65" t="s">
        <v>19</v>
      </c>
      <c r="G65">
        <v>109160</v>
      </c>
      <c r="H65" t="s">
        <v>204</v>
      </c>
      <c r="I65" s="8">
        <f ca="1">(TODAY()-staff[[#This Row],[Date Joined]])/365</f>
        <v>2.2438356164383562</v>
      </c>
      <c r="J65">
        <f>_xlfn.XLOOKUP(staff[[#This Row],[Rating]],$N$21:$N$25,$O$21:$O$25)</f>
        <v>5</v>
      </c>
    </row>
    <row r="66" spans="1:10" hidden="1" x14ac:dyDescent="0.3">
      <c r="A66" t="s">
        <v>198</v>
      </c>
      <c r="B66" t="s">
        <v>15</v>
      </c>
      <c r="C66">
        <v>40</v>
      </c>
      <c r="D66" t="s">
        <v>16</v>
      </c>
      <c r="E66" s="5">
        <v>44204</v>
      </c>
      <c r="F66" t="s">
        <v>9</v>
      </c>
      <c r="G66">
        <v>99750</v>
      </c>
      <c r="H66" t="s">
        <v>204</v>
      </c>
      <c r="I66" s="8">
        <f ca="1">(TODAY()-staff[[#This Row],[Date Joined]])/365</f>
        <v>2.5506849315068494</v>
      </c>
      <c r="J66">
        <f>_xlfn.XLOOKUP(staff[[#This Row],[Rating]],$N$21:$N$25,$O$21:$O$25)</f>
        <v>3</v>
      </c>
    </row>
    <row r="67" spans="1:10" x14ac:dyDescent="0.3">
      <c r="A67" t="s">
        <v>124</v>
      </c>
      <c r="B67" t="s">
        <v>8</v>
      </c>
      <c r="C67">
        <v>31</v>
      </c>
      <c r="D67" t="s">
        <v>16</v>
      </c>
      <c r="E67" s="5">
        <v>44084</v>
      </c>
      <c r="F67" t="s">
        <v>12</v>
      </c>
      <c r="G67">
        <v>41980</v>
      </c>
      <c r="H67" t="s">
        <v>204</v>
      </c>
      <c r="I67" s="8">
        <f ca="1">(TODAY()-staff[[#This Row],[Date Joined]])/365</f>
        <v>2.8794520547945206</v>
      </c>
      <c r="J67">
        <f>_xlfn.XLOOKUP(staff[[#This Row],[Rating]],$N$21:$N$25,$O$21:$O$25)</f>
        <v>3</v>
      </c>
    </row>
    <row r="68" spans="1:10" hidden="1" x14ac:dyDescent="0.3">
      <c r="A68" t="s">
        <v>187</v>
      </c>
      <c r="B68" t="s">
        <v>15</v>
      </c>
      <c r="C68">
        <v>36</v>
      </c>
      <c r="D68" t="s">
        <v>16</v>
      </c>
      <c r="E68" s="5">
        <v>44272</v>
      </c>
      <c r="F68" t="s">
        <v>21</v>
      </c>
      <c r="G68">
        <v>71380</v>
      </c>
      <c r="H68" t="s">
        <v>204</v>
      </c>
      <c r="I68" s="8">
        <f ca="1">(TODAY()-staff[[#This Row],[Date Joined]])/365</f>
        <v>2.3643835616438356</v>
      </c>
      <c r="J68">
        <f>_xlfn.XLOOKUP(staff[[#This Row],[Rating]],$N$21:$N$25,$O$21:$O$25)</f>
        <v>3</v>
      </c>
    </row>
    <row r="69" spans="1:10" hidden="1" x14ac:dyDescent="0.3">
      <c r="A69" t="s">
        <v>191</v>
      </c>
      <c r="B69" t="s">
        <v>15</v>
      </c>
      <c r="C69">
        <v>27</v>
      </c>
      <c r="D69" t="s">
        <v>42</v>
      </c>
      <c r="E69" s="5">
        <v>44547</v>
      </c>
      <c r="F69" t="s">
        <v>9</v>
      </c>
      <c r="G69">
        <v>113280</v>
      </c>
      <c r="H69" t="s">
        <v>204</v>
      </c>
      <c r="I69" s="8">
        <f ca="1">(TODAY()-staff[[#This Row],[Date Joined]])/365</f>
        <v>1.6109589041095891</v>
      </c>
      <c r="J69">
        <f>_xlfn.XLOOKUP(staff[[#This Row],[Rating]],$N$21:$N$25,$O$21:$O$25)</f>
        <v>1</v>
      </c>
    </row>
    <row r="70" spans="1:10" x14ac:dyDescent="0.3">
      <c r="A70" t="s">
        <v>181</v>
      </c>
      <c r="B70" t="s">
        <v>8</v>
      </c>
      <c r="C70">
        <v>33</v>
      </c>
      <c r="D70" t="s">
        <v>16</v>
      </c>
      <c r="E70" s="5">
        <v>44747</v>
      </c>
      <c r="F70" t="s">
        <v>21</v>
      </c>
      <c r="G70">
        <v>86570</v>
      </c>
      <c r="H70" t="s">
        <v>204</v>
      </c>
      <c r="I70" s="8">
        <f ca="1">(TODAY()-staff[[#This Row],[Date Joined]])/365</f>
        <v>1.0630136986301371</v>
      </c>
      <c r="J70">
        <f>_xlfn.XLOOKUP(staff[[#This Row],[Rating]],$N$21:$N$25,$O$21:$O$25)</f>
        <v>3</v>
      </c>
    </row>
    <row r="71" spans="1:10" hidden="1" x14ac:dyDescent="0.3">
      <c r="A71" t="s">
        <v>139</v>
      </c>
      <c r="B71" t="s">
        <v>15</v>
      </c>
      <c r="C71">
        <v>26</v>
      </c>
      <c r="D71" t="s">
        <v>16</v>
      </c>
      <c r="E71" s="5">
        <v>44350</v>
      </c>
      <c r="F71" t="s">
        <v>9</v>
      </c>
      <c r="G71">
        <v>53540</v>
      </c>
      <c r="H71" t="s">
        <v>204</v>
      </c>
      <c r="I71" s="8">
        <f ca="1">(TODAY()-staff[[#This Row],[Date Joined]])/365</f>
        <v>2.1506849315068495</v>
      </c>
      <c r="J71">
        <f>_xlfn.XLOOKUP(staff[[#This Row],[Rating]],$N$21:$N$25,$O$21:$O$25)</f>
        <v>3</v>
      </c>
    </row>
    <row r="72" spans="1:10" hidden="1" x14ac:dyDescent="0.3">
      <c r="A72" t="s">
        <v>190</v>
      </c>
      <c r="B72" t="s">
        <v>15</v>
      </c>
      <c r="C72">
        <v>37</v>
      </c>
      <c r="D72" t="s">
        <v>16</v>
      </c>
      <c r="E72" s="5">
        <v>44640</v>
      </c>
      <c r="F72" t="s">
        <v>12</v>
      </c>
      <c r="G72">
        <v>69070</v>
      </c>
      <c r="H72" t="s">
        <v>204</v>
      </c>
      <c r="I72" s="8">
        <f ca="1">(TODAY()-staff[[#This Row],[Date Joined]])/365</f>
        <v>1.3561643835616439</v>
      </c>
      <c r="J72">
        <f>_xlfn.XLOOKUP(staff[[#This Row],[Rating]],$N$21:$N$25,$O$21:$O$25)</f>
        <v>3</v>
      </c>
    </row>
    <row r="73" spans="1:10" x14ac:dyDescent="0.3">
      <c r="A73" t="s">
        <v>121</v>
      </c>
      <c r="B73" t="s">
        <v>8</v>
      </c>
      <c r="C73">
        <v>30</v>
      </c>
      <c r="D73" t="s">
        <v>24</v>
      </c>
      <c r="E73" s="5">
        <v>44328</v>
      </c>
      <c r="F73" t="s">
        <v>21</v>
      </c>
      <c r="G73">
        <v>67910</v>
      </c>
      <c r="H73" t="s">
        <v>204</v>
      </c>
      <c r="I73" s="8">
        <f ca="1">(TODAY()-staff[[#This Row],[Date Joined]])/365</f>
        <v>2.2109589041095892</v>
      </c>
      <c r="J73">
        <f>_xlfn.XLOOKUP(staff[[#This Row],[Rating]],$N$21:$N$25,$O$21:$O$25)</f>
        <v>2</v>
      </c>
    </row>
    <row r="74" spans="1:10" hidden="1" x14ac:dyDescent="0.3">
      <c r="A74" t="s">
        <v>119</v>
      </c>
      <c r="B74" t="s">
        <v>15</v>
      </c>
      <c r="C74">
        <v>30</v>
      </c>
      <c r="D74" t="s">
        <v>16</v>
      </c>
      <c r="E74" s="5">
        <v>44214</v>
      </c>
      <c r="F74" t="s">
        <v>12</v>
      </c>
      <c r="G74">
        <v>69120</v>
      </c>
      <c r="H74" t="s">
        <v>204</v>
      </c>
      <c r="I74" s="8">
        <f ca="1">(TODAY()-staff[[#This Row],[Date Joined]])/365</f>
        <v>2.5232876712328767</v>
      </c>
      <c r="J74">
        <f>_xlfn.XLOOKUP(staff[[#This Row],[Rating]],$N$21:$N$25,$O$21:$O$25)</f>
        <v>3</v>
      </c>
    </row>
    <row r="75" spans="1:10" x14ac:dyDescent="0.3">
      <c r="A75" t="s">
        <v>132</v>
      </c>
      <c r="B75" t="s">
        <v>8</v>
      </c>
      <c r="C75">
        <v>34</v>
      </c>
      <c r="D75" t="s">
        <v>16</v>
      </c>
      <c r="E75" s="5">
        <v>44550</v>
      </c>
      <c r="F75" t="s">
        <v>21</v>
      </c>
      <c r="G75">
        <v>60130</v>
      </c>
      <c r="H75" t="s">
        <v>204</v>
      </c>
      <c r="I75" s="8">
        <f ca="1">(TODAY()-staff[[#This Row],[Date Joined]])/365</f>
        <v>1.6027397260273972</v>
      </c>
      <c r="J75">
        <f>_xlfn.XLOOKUP(staff[[#This Row],[Rating]],$N$21:$N$25,$O$21:$O$25)</f>
        <v>3</v>
      </c>
    </row>
    <row r="76" spans="1:10" hidden="1" x14ac:dyDescent="0.3">
      <c r="A76" t="s">
        <v>161</v>
      </c>
      <c r="B76" t="s">
        <v>15</v>
      </c>
      <c r="C76">
        <v>23</v>
      </c>
      <c r="D76" t="s">
        <v>16</v>
      </c>
      <c r="E76" s="5">
        <v>44378</v>
      </c>
      <c r="F76" t="s">
        <v>9</v>
      </c>
      <c r="G76">
        <v>106460</v>
      </c>
      <c r="H76" t="s">
        <v>204</v>
      </c>
      <c r="I76" s="8">
        <f ca="1">(TODAY()-staff[[#This Row],[Date Joined]])/365</f>
        <v>2.0739726027397261</v>
      </c>
      <c r="J76">
        <f>_xlfn.XLOOKUP(staff[[#This Row],[Rating]],$N$21:$N$25,$O$21:$O$25)</f>
        <v>3</v>
      </c>
    </row>
    <row r="77" spans="1:10" x14ac:dyDescent="0.3">
      <c r="A77" t="s">
        <v>148</v>
      </c>
      <c r="B77" t="s">
        <v>8</v>
      </c>
      <c r="C77">
        <v>37</v>
      </c>
      <c r="D77" t="s">
        <v>16</v>
      </c>
      <c r="E77" s="5">
        <v>44389</v>
      </c>
      <c r="F77" t="s">
        <v>56</v>
      </c>
      <c r="G77">
        <v>118100</v>
      </c>
      <c r="H77" t="s">
        <v>204</v>
      </c>
      <c r="I77" s="8">
        <f ca="1">(TODAY()-staff[[#This Row],[Date Joined]])/365</f>
        <v>2.043835616438356</v>
      </c>
      <c r="J77">
        <f>_xlfn.XLOOKUP(staff[[#This Row],[Rating]],$N$21:$N$25,$O$21:$O$25)</f>
        <v>3</v>
      </c>
    </row>
    <row r="78" spans="1:10" x14ac:dyDescent="0.3">
      <c r="A78" t="s">
        <v>164</v>
      </c>
      <c r="B78" t="s">
        <v>8</v>
      </c>
      <c r="C78">
        <v>36</v>
      </c>
      <c r="D78" t="s">
        <v>16</v>
      </c>
      <c r="E78" s="5">
        <v>44468</v>
      </c>
      <c r="F78" t="s">
        <v>9</v>
      </c>
      <c r="G78">
        <v>78390</v>
      </c>
      <c r="H78" t="s">
        <v>204</v>
      </c>
      <c r="I78" s="8">
        <f ca="1">(TODAY()-staff[[#This Row],[Date Joined]])/365</f>
        <v>1.8273972602739725</v>
      </c>
      <c r="J78">
        <f>_xlfn.XLOOKUP(staff[[#This Row],[Rating]],$N$21:$N$25,$O$21:$O$25)</f>
        <v>3</v>
      </c>
    </row>
    <row r="79" spans="1:10" x14ac:dyDescent="0.3">
      <c r="A79" t="s">
        <v>147</v>
      </c>
      <c r="B79" t="s">
        <v>8</v>
      </c>
      <c r="C79">
        <v>30</v>
      </c>
      <c r="D79" t="s">
        <v>16</v>
      </c>
      <c r="E79" s="5">
        <v>44789</v>
      </c>
      <c r="F79" t="s">
        <v>9</v>
      </c>
      <c r="G79">
        <v>114180</v>
      </c>
      <c r="H79" t="s">
        <v>204</v>
      </c>
      <c r="I79" s="8">
        <f ca="1">(TODAY()-staff[[#This Row],[Date Joined]])/365</f>
        <v>0.94794520547945205</v>
      </c>
      <c r="J79">
        <f>_xlfn.XLOOKUP(staff[[#This Row],[Rating]],$N$21:$N$25,$O$21:$O$25)</f>
        <v>3</v>
      </c>
    </row>
    <row r="80" spans="1:10" x14ac:dyDescent="0.3">
      <c r="A80" t="s">
        <v>189</v>
      </c>
      <c r="B80" t="s">
        <v>8</v>
      </c>
      <c r="C80">
        <v>28</v>
      </c>
      <c r="D80" t="s">
        <v>16</v>
      </c>
      <c r="E80" s="5">
        <v>44590</v>
      </c>
      <c r="F80" t="s">
        <v>9</v>
      </c>
      <c r="G80">
        <v>104120</v>
      </c>
      <c r="H80" t="s">
        <v>204</v>
      </c>
      <c r="I80" s="8">
        <f ca="1">(TODAY()-staff[[#This Row],[Date Joined]])/365</f>
        <v>1.4931506849315068</v>
      </c>
      <c r="J80">
        <f>_xlfn.XLOOKUP(staff[[#This Row],[Rating]],$N$21:$N$25,$O$21:$O$25)</f>
        <v>3</v>
      </c>
    </row>
    <row r="81" spans="1:10" hidden="1" x14ac:dyDescent="0.3">
      <c r="A81" t="s">
        <v>138</v>
      </c>
      <c r="B81" t="s">
        <v>15</v>
      </c>
      <c r="C81">
        <v>30</v>
      </c>
      <c r="D81" t="s">
        <v>16</v>
      </c>
      <c r="E81" s="5">
        <v>44640</v>
      </c>
      <c r="F81" t="s">
        <v>9</v>
      </c>
      <c r="G81">
        <v>67950</v>
      </c>
      <c r="H81" t="s">
        <v>204</v>
      </c>
      <c r="I81" s="8">
        <f ca="1">(TODAY()-staff[[#This Row],[Date Joined]])/365</f>
        <v>1.3561643835616439</v>
      </c>
      <c r="J81">
        <f>_xlfn.XLOOKUP(staff[[#This Row],[Rating]],$N$21:$N$25,$O$21:$O$25)</f>
        <v>3</v>
      </c>
    </row>
    <row r="82" spans="1:10" x14ac:dyDescent="0.3">
      <c r="A82" t="s">
        <v>137</v>
      </c>
      <c r="B82" t="s">
        <v>8</v>
      </c>
      <c r="C82">
        <v>29</v>
      </c>
      <c r="D82" t="s">
        <v>16</v>
      </c>
      <c r="E82" s="5">
        <v>43962</v>
      </c>
      <c r="F82" t="s">
        <v>12</v>
      </c>
      <c r="G82">
        <v>34980</v>
      </c>
      <c r="H82" t="s">
        <v>204</v>
      </c>
      <c r="I82" s="8">
        <f ca="1">(TODAY()-staff[[#This Row],[Date Joined]])/365</f>
        <v>3.2136986301369861</v>
      </c>
      <c r="J82">
        <f>_xlfn.XLOOKUP(staff[[#This Row],[Rating]],$N$21:$N$25,$O$21:$O$25)</f>
        <v>3</v>
      </c>
    </row>
    <row r="83" spans="1:10" x14ac:dyDescent="0.3">
      <c r="A83" t="s">
        <v>153</v>
      </c>
      <c r="B83" t="s">
        <v>8</v>
      </c>
      <c r="C83">
        <v>24</v>
      </c>
      <c r="D83" t="s">
        <v>16</v>
      </c>
      <c r="E83" s="5">
        <v>44087</v>
      </c>
      <c r="F83" t="s">
        <v>12</v>
      </c>
      <c r="G83">
        <v>62780</v>
      </c>
      <c r="H83" t="s">
        <v>204</v>
      </c>
      <c r="I83" s="8">
        <f ca="1">(TODAY()-staff[[#This Row],[Date Joined]])/365</f>
        <v>2.871232876712329</v>
      </c>
      <c r="J83">
        <f>_xlfn.XLOOKUP(staff[[#This Row],[Rating]],$N$21:$N$25,$O$21:$O$25)</f>
        <v>3</v>
      </c>
    </row>
    <row r="84" spans="1:10" hidden="1" x14ac:dyDescent="0.3">
      <c r="A84" t="s">
        <v>117</v>
      </c>
      <c r="B84" t="s">
        <v>15</v>
      </c>
      <c r="C84">
        <v>20</v>
      </c>
      <c r="D84" t="s">
        <v>16</v>
      </c>
      <c r="E84" s="5">
        <v>44397</v>
      </c>
      <c r="F84" t="s">
        <v>12</v>
      </c>
      <c r="G84">
        <v>107700</v>
      </c>
      <c r="H84" t="s">
        <v>204</v>
      </c>
      <c r="I84" s="8">
        <f ca="1">(TODAY()-staff[[#This Row],[Date Joined]])/365</f>
        <v>2.021917808219178</v>
      </c>
      <c r="J84">
        <f>_xlfn.XLOOKUP(staff[[#This Row],[Rating]],$N$21:$N$25,$O$21:$O$25)</f>
        <v>3</v>
      </c>
    </row>
    <row r="85" spans="1:10" hidden="1" x14ac:dyDescent="0.3">
      <c r="A85" t="s">
        <v>168</v>
      </c>
      <c r="B85" t="s">
        <v>15</v>
      </c>
      <c r="C85">
        <v>25</v>
      </c>
      <c r="D85" t="s">
        <v>16</v>
      </c>
      <c r="E85" s="5">
        <v>44322</v>
      </c>
      <c r="F85" t="s">
        <v>19</v>
      </c>
      <c r="G85">
        <v>65700</v>
      </c>
      <c r="H85" t="s">
        <v>204</v>
      </c>
      <c r="I85" s="8">
        <f ca="1">(TODAY()-staff[[#This Row],[Date Joined]])/365</f>
        <v>2.2273972602739724</v>
      </c>
      <c r="J85">
        <f>_xlfn.XLOOKUP(staff[[#This Row],[Rating]],$N$21:$N$25,$O$21:$O$25)</f>
        <v>3</v>
      </c>
    </row>
    <row r="86" spans="1:10" x14ac:dyDescent="0.3">
      <c r="A86" t="s">
        <v>135</v>
      </c>
      <c r="B86" t="s">
        <v>8</v>
      </c>
      <c r="C86">
        <v>33</v>
      </c>
      <c r="D86" t="s">
        <v>42</v>
      </c>
      <c r="E86" s="5">
        <v>44313</v>
      </c>
      <c r="F86" t="s">
        <v>12</v>
      </c>
      <c r="G86">
        <v>75480</v>
      </c>
      <c r="H86" t="s">
        <v>204</v>
      </c>
      <c r="I86" s="8">
        <f ca="1">(TODAY()-staff[[#This Row],[Date Joined]])/365</f>
        <v>2.2520547945205478</v>
      </c>
      <c r="J86">
        <f>_xlfn.XLOOKUP(staff[[#This Row],[Rating]],$N$21:$N$25,$O$21:$O$25)</f>
        <v>1</v>
      </c>
    </row>
    <row r="87" spans="1:10" hidden="1" x14ac:dyDescent="0.3">
      <c r="A87" t="s">
        <v>174</v>
      </c>
      <c r="B87" t="s">
        <v>15</v>
      </c>
      <c r="C87">
        <v>33</v>
      </c>
      <c r="D87" t="s">
        <v>16</v>
      </c>
      <c r="E87" s="5">
        <v>44448</v>
      </c>
      <c r="F87" t="s">
        <v>12</v>
      </c>
      <c r="G87">
        <v>53870</v>
      </c>
      <c r="H87" t="s">
        <v>204</v>
      </c>
      <c r="I87" s="8">
        <f ca="1">(TODAY()-staff[[#This Row],[Date Joined]])/365</f>
        <v>1.8821917808219177</v>
      </c>
      <c r="J87">
        <f>_xlfn.XLOOKUP(staff[[#This Row],[Rating]],$N$21:$N$25,$O$21:$O$25)</f>
        <v>3</v>
      </c>
    </row>
    <row r="88" spans="1:10" x14ac:dyDescent="0.3">
      <c r="A88" t="s">
        <v>141</v>
      </c>
      <c r="B88" t="s">
        <v>8</v>
      </c>
      <c r="C88">
        <v>36</v>
      </c>
      <c r="D88" t="s">
        <v>16</v>
      </c>
      <c r="E88" s="5">
        <v>44433</v>
      </c>
      <c r="F88" t="s">
        <v>19</v>
      </c>
      <c r="G88">
        <v>78540</v>
      </c>
      <c r="H88" t="s">
        <v>204</v>
      </c>
      <c r="I88" s="8">
        <f ca="1">(TODAY()-staff[[#This Row],[Date Joined]])/365</f>
        <v>1.9232876712328768</v>
      </c>
      <c r="J88">
        <f>_xlfn.XLOOKUP(staff[[#This Row],[Rating]],$N$21:$N$25,$O$21:$O$25)</f>
        <v>3</v>
      </c>
    </row>
    <row r="89" spans="1:10" hidden="1" x14ac:dyDescent="0.3">
      <c r="A89" t="s">
        <v>193</v>
      </c>
      <c r="B89" t="s">
        <v>15</v>
      </c>
      <c r="C89">
        <v>19</v>
      </c>
      <c r="D89" t="s">
        <v>16</v>
      </c>
      <c r="E89" s="5">
        <v>44218</v>
      </c>
      <c r="F89" t="s">
        <v>9</v>
      </c>
      <c r="G89">
        <v>58960</v>
      </c>
      <c r="H89" t="s">
        <v>204</v>
      </c>
      <c r="I89" s="8">
        <f ca="1">(TODAY()-staff[[#This Row],[Date Joined]])/365</f>
        <v>2.5123287671232877</v>
      </c>
      <c r="J89">
        <f>_xlfn.XLOOKUP(staff[[#This Row],[Rating]],$N$21:$N$25,$O$21:$O$25)</f>
        <v>3</v>
      </c>
    </row>
    <row r="90" spans="1:10" hidden="1" x14ac:dyDescent="0.3">
      <c r="A90" t="s">
        <v>162</v>
      </c>
      <c r="B90" t="s">
        <v>15</v>
      </c>
      <c r="C90">
        <v>46</v>
      </c>
      <c r="D90" t="s">
        <v>16</v>
      </c>
      <c r="E90" s="5">
        <v>44697</v>
      </c>
      <c r="F90" t="s">
        <v>9</v>
      </c>
      <c r="G90">
        <v>70610</v>
      </c>
      <c r="H90" t="s">
        <v>204</v>
      </c>
      <c r="I90" s="8">
        <f ca="1">(TODAY()-staff[[#This Row],[Date Joined]])/365</f>
        <v>1.2</v>
      </c>
      <c r="J90">
        <f>_xlfn.XLOOKUP(staff[[#This Row],[Rating]],$N$21:$N$25,$O$21:$O$25)</f>
        <v>3</v>
      </c>
    </row>
    <row r="91" spans="1:10" hidden="1" x14ac:dyDescent="0.3">
      <c r="A91" t="s">
        <v>171</v>
      </c>
      <c r="B91" t="s">
        <v>15</v>
      </c>
      <c r="C91">
        <v>33</v>
      </c>
      <c r="D91" t="s">
        <v>16</v>
      </c>
      <c r="E91" s="5">
        <v>44181</v>
      </c>
      <c r="F91" t="s">
        <v>21</v>
      </c>
      <c r="G91">
        <v>59430</v>
      </c>
      <c r="H91" t="s">
        <v>204</v>
      </c>
      <c r="I91" s="8">
        <f ca="1">(TODAY()-staff[[#This Row],[Date Joined]])/365</f>
        <v>2.6136986301369864</v>
      </c>
      <c r="J91">
        <f>_xlfn.XLOOKUP(staff[[#This Row],[Rating]],$N$21:$N$25,$O$21:$O$25)</f>
        <v>3</v>
      </c>
    </row>
    <row r="92" spans="1:10" hidden="1" x14ac:dyDescent="0.3">
      <c r="A92" t="s">
        <v>144</v>
      </c>
      <c r="B92" t="s">
        <v>15</v>
      </c>
      <c r="C92">
        <v>33</v>
      </c>
      <c r="D92" t="s">
        <v>13</v>
      </c>
      <c r="E92" s="5">
        <v>44640</v>
      </c>
      <c r="F92" t="s">
        <v>9</v>
      </c>
      <c r="G92">
        <v>48530</v>
      </c>
      <c r="H92" t="s">
        <v>204</v>
      </c>
      <c r="I92" s="8">
        <f ca="1">(TODAY()-staff[[#This Row],[Date Joined]])/365</f>
        <v>1.3561643835616439</v>
      </c>
      <c r="J92">
        <f>_xlfn.XLOOKUP(staff[[#This Row],[Rating]],$N$21:$N$25,$O$21:$O$25)</f>
        <v>4</v>
      </c>
    </row>
    <row r="93" spans="1:10" x14ac:dyDescent="0.3">
      <c r="A93" t="s">
        <v>163</v>
      </c>
      <c r="B93" t="s">
        <v>8</v>
      </c>
      <c r="C93">
        <v>33</v>
      </c>
      <c r="D93" t="s">
        <v>16</v>
      </c>
      <c r="E93" s="5">
        <v>44129</v>
      </c>
      <c r="F93" t="s">
        <v>12</v>
      </c>
      <c r="G93">
        <v>96140</v>
      </c>
      <c r="H93" t="s">
        <v>204</v>
      </c>
      <c r="I93" s="8">
        <f ca="1">(TODAY()-staff[[#This Row],[Date Joined]])/365</f>
        <v>2.7561643835616438</v>
      </c>
      <c r="J93">
        <f>_xlfn.XLOOKUP(staff[[#This Row],[Rating]],$N$21:$N$25,$O$21:$O$25)</f>
        <v>3</v>
      </c>
    </row>
    <row r="94" spans="1:10" hidden="1" x14ac:dyDescent="0.3">
      <c r="A94" t="s">
        <v>58</v>
      </c>
      <c r="B94" t="s">
        <v>15</v>
      </c>
      <c r="C94">
        <v>22</v>
      </c>
      <c r="D94" t="s">
        <v>13</v>
      </c>
      <c r="E94" s="5">
        <v>44446</v>
      </c>
      <c r="F94" t="s">
        <v>19</v>
      </c>
      <c r="G94">
        <v>112780</v>
      </c>
      <c r="H94" t="s">
        <v>206</v>
      </c>
      <c r="I94" s="8">
        <f ca="1">(TODAY()-staff[[#This Row],[Date Joined]])/365</f>
        <v>1.8876712328767122</v>
      </c>
      <c r="J94">
        <f>_xlfn.XLOOKUP(staff[[#This Row],[Rating]],$N$21:$N$25,$O$21:$O$25)</f>
        <v>4</v>
      </c>
    </row>
    <row r="95" spans="1:10" hidden="1" x14ac:dyDescent="0.3">
      <c r="A95" t="s">
        <v>70</v>
      </c>
      <c r="B95" t="s">
        <v>15</v>
      </c>
      <c r="C95">
        <v>46</v>
      </c>
      <c r="D95" t="s">
        <v>16</v>
      </c>
      <c r="E95" s="5">
        <v>44758</v>
      </c>
      <c r="F95" t="s">
        <v>9</v>
      </c>
      <c r="G95">
        <v>70610</v>
      </c>
      <c r="H95" t="s">
        <v>206</v>
      </c>
      <c r="I95" s="8">
        <f ca="1">(TODAY()-staff[[#This Row],[Date Joined]])/365</f>
        <v>1.0328767123287672</v>
      </c>
      <c r="J95">
        <f>_xlfn.XLOOKUP(staff[[#This Row],[Rating]],$N$21:$N$25,$O$21:$O$25)</f>
        <v>3</v>
      </c>
    </row>
    <row r="96" spans="1:10" hidden="1" x14ac:dyDescent="0.3">
      <c r="A96" t="s">
        <v>75</v>
      </c>
      <c r="B96" t="s">
        <v>8</v>
      </c>
      <c r="C96">
        <v>28</v>
      </c>
      <c r="D96" t="s">
        <v>16</v>
      </c>
      <c r="E96" s="5">
        <v>44357</v>
      </c>
      <c r="F96" t="s">
        <v>19</v>
      </c>
      <c r="G96">
        <v>53240</v>
      </c>
      <c r="H96" t="s">
        <v>206</v>
      </c>
      <c r="I96" s="8">
        <f ca="1">(TODAY()-staff[[#This Row],[Date Joined]])/365</f>
        <v>2.1315068493150684</v>
      </c>
      <c r="J96">
        <f>_xlfn.XLOOKUP(staff[[#This Row],[Rating]],$N$21:$N$25,$O$21:$O$25)</f>
        <v>3</v>
      </c>
    </row>
    <row r="97" spans="1:10" hidden="1" x14ac:dyDescent="0.3">
      <c r="A97" t="s">
        <v>49</v>
      </c>
      <c r="B97" t="s">
        <v>205</v>
      </c>
      <c r="C97">
        <v>37</v>
      </c>
      <c r="D97" t="s">
        <v>24</v>
      </c>
      <c r="E97" s="5">
        <v>44146</v>
      </c>
      <c r="F97" t="s">
        <v>21</v>
      </c>
      <c r="G97">
        <v>115440</v>
      </c>
      <c r="H97" t="s">
        <v>206</v>
      </c>
      <c r="I97" s="8">
        <f ca="1">(TODAY()-staff[[#This Row],[Date Joined]])/365</f>
        <v>2.7095890410958905</v>
      </c>
      <c r="J97">
        <f>_xlfn.XLOOKUP(staff[[#This Row],[Rating]],$N$21:$N$25,$O$21:$O$25)</f>
        <v>2</v>
      </c>
    </row>
    <row r="98" spans="1:10" hidden="1" x14ac:dyDescent="0.3">
      <c r="A98" t="s">
        <v>65</v>
      </c>
      <c r="B98" t="s">
        <v>15</v>
      </c>
      <c r="C98">
        <v>32</v>
      </c>
      <c r="D98" t="s">
        <v>16</v>
      </c>
      <c r="E98" s="5">
        <v>44465</v>
      </c>
      <c r="F98" t="s">
        <v>19</v>
      </c>
      <c r="G98">
        <v>53540</v>
      </c>
      <c r="H98" t="s">
        <v>206</v>
      </c>
      <c r="I98" s="8">
        <f ca="1">(TODAY()-staff[[#This Row],[Date Joined]])/365</f>
        <v>1.8356164383561644</v>
      </c>
      <c r="J98">
        <f>_xlfn.XLOOKUP(staff[[#This Row],[Rating]],$N$21:$N$25,$O$21:$O$25)</f>
        <v>3</v>
      </c>
    </row>
    <row r="99" spans="1:10" hidden="1" x14ac:dyDescent="0.3">
      <c r="A99" t="s">
        <v>81</v>
      </c>
      <c r="B99" t="s">
        <v>8</v>
      </c>
      <c r="C99">
        <v>30</v>
      </c>
      <c r="D99" t="s">
        <v>16</v>
      </c>
      <c r="E99" s="5">
        <v>44861</v>
      </c>
      <c r="F99" t="s">
        <v>9</v>
      </c>
      <c r="G99">
        <v>112570</v>
      </c>
      <c r="H99" t="s">
        <v>206</v>
      </c>
      <c r="I99" s="8">
        <f ca="1">(TODAY()-staff[[#This Row],[Date Joined]])/365</f>
        <v>0.75068493150684934</v>
      </c>
      <c r="J99">
        <f>_xlfn.XLOOKUP(staff[[#This Row],[Rating]],$N$21:$N$25,$O$21:$O$25)</f>
        <v>3</v>
      </c>
    </row>
    <row r="100" spans="1:10" hidden="1" x14ac:dyDescent="0.3">
      <c r="A100" t="s">
        <v>51</v>
      </c>
      <c r="B100" t="s">
        <v>15</v>
      </c>
      <c r="C100">
        <v>33</v>
      </c>
      <c r="D100" t="s">
        <v>13</v>
      </c>
      <c r="E100" s="5">
        <v>44701</v>
      </c>
      <c r="F100" t="s">
        <v>9</v>
      </c>
      <c r="G100">
        <v>48530</v>
      </c>
      <c r="H100" t="s">
        <v>206</v>
      </c>
      <c r="I100" s="8">
        <f ca="1">(TODAY()-staff[[#This Row],[Date Joined]])/365</f>
        <v>1.189041095890411</v>
      </c>
      <c r="J100">
        <f>_xlfn.XLOOKUP(staff[[#This Row],[Rating]],$N$21:$N$25,$O$21:$O$25)</f>
        <v>4</v>
      </c>
    </row>
    <row r="101" spans="1:10" hidden="1" x14ac:dyDescent="0.3">
      <c r="A101" t="s">
        <v>61</v>
      </c>
      <c r="B101" t="s">
        <v>8</v>
      </c>
      <c r="C101">
        <v>24</v>
      </c>
      <c r="D101" t="s">
        <v>16</v>
      </c>
      <c r="E101" s="5">
        <v>44148</v>
      </c>
      <c r="F101" t="s">
        <v>12</v>
      </c>
      <c r="G101">
        <v>62780</v>
      </c>
      <c r="H101" t="s">
        <v>206</v>
      </c>
      <c r="I101" s="8">
        <f ca="1">(TODAY()-staff[[#This Row],[Date Joined]])/365</f>
        <v>2.7041095890410958</v>
      </c>
      <c r="J101">
        <f>_xlfn.XLOOKUP(staff[[#This Row],[Rating]],$N$21:$N$25,$O$21:$O$25)</f>
        <v>3</v>
      </c>
    </row>
    <row r="102" spans="1:10" hidden="1" x14ac:dyDescent="0.3">
      <c r="A102" t="s">
        <v>82</v>
      </c>
      <c r="B102" t="s">
        <v>15</v>
      </c>
      <c r="C102">
        <v>33</v>
      </c>
      <c r="D102" t="s">
        <v>16</v>
      </c>
      <c r="E102" s="5">
        <v>44509</v>
      </c>
      <c r="F102" t="s">
        <v>12</v>
      </c>
      <c r="G102">
        <v>53870</v>
      </c>
      <c r="H102" t="s">
        <v>206</v>
      </c>
      <c r="I102" s="8">
        <f ca="1">(TODAY()-staff[[#This Row],[Date Joined]])/365</f>
        <v>1.715068493150685</v>
      </c>
      <c r="J102">
        <f>_xlfn.XLOOKUP(staff[[#This Row],[Rating]],$N$21:$N$25,$O$21:$O$25)</f>
        <v>3</v>
      </c>
    </row>
    <row r="103" spans="1:10" hidden="1" x14ac:dyDescent="0.3">
      <c r="A103" t="s">
        <v>60</v>
      </c>
      <c r="B103" t="s">
        <v>8</v>
      </c>
      <c r="C103">
        <v>27</v>
      </c>
      <c r="D103" t="s">
        <v>16</v>
      </c>
      <c r="E103" s="5">
        <v>44122</v>
      </c>
      <c r="F103" t="s">
        <v>56</v>
      </c>
      <c r="G103">
        <v>119110</v>
      </c>
      <c r="H103" t="s">
        <v>206</v>
      </c>
      <c r="I103" s="8">
        <f ca="1">(TODAY()-staff[[#This Row],[Date Joined]])/365</f>
        <v>2.7753424657534245</v>
      </c>
      <c r="J103">
        <f>_xlfn.XLOOKUP(staff[[#This Row],[Rating]],$N$21:$N$25,$O$21:$O$25)</f>
        <v>3</v>
      </c>
    </row>
    <row r="104" spans="1:10" hidden="1" x14ac:dyDescent="0.3">
      <c r="A104" t="s">
        <v>87</v>
      </c>
      <c r="B104" t="s">
        <v>15</v>
      </c>
      <c r="C104">
        <v>29</v>
      </c>
      <c r="D104" t="s">
        <v>24</v>
      </c>
      <c r="E104" s="5">
        <v>44180</v>
      </c>
      <c r="F104" t="s">
        <v>12</v>
      </c>
      <c r="G104">
        <v>112110</v>
      </c>
      <c r="H104" t="s">
        <v>206</v>
      </c>
      <c r="I104" s="8">
        <f ca="1">(TODAY()-staff[[#This Row],[Date Joined]])/365</f>
        <v>2.6164383561643834</v>
      </c>
      <c r="J104">
        <f>_xlfn.XLOOKUP(staff[[#This Row],[Rating]],$N$21:$N$25,$O$21:$O$25)</f>
        <v>2</v>
      </c>
    </row>
    <row r="105" spans="1:10" hidden="1" x14ac:dyDescent="0.3">
      <c r="A105" t="s">
        <v>76</v>
      </c>
      <c r="B105" t="s">
        <v>15</v>
      </c>
      <c r="C105">
        <v>25</v>
      </c>
      <c r="D105" t="s">
        <v>16</v>
      </c>
      <c r="E105" s="5">
        <v>44383</v>
      </c>
      <c r="F105" t="s">
        <v>19</v>
      </c>
      <c r="G105">
        <v>65700</v>
      </c>
      <c r="H105" t="s">
        <v>206</v>
      </c>
      <c r="I105" s="8">
        <f ca="1">(TODAY()-staff[[#This Row],[Date Joined]])/365</f>
        <v>2.0602739726027397</v>
      </c>
      <c r="J105">
        <f>_xlfn.XLOOKUP(staff[[#This Row],[Rating]],$N$21:$N$25,$O$21:$O$25)</f>
        <v>3</v>
      </c>
    </row>
    <row r="106" spans="1:10" hidden="1" x14ac:dyDescent="0.3">
      <c r="A106" t="s">
        <v>97</v>
      </c>
      <c r="B106" t="s">
        <v>15</v>
      </c>
      <c r="C106">
        <v>37</v>
      </c>
      <c r="D106" t="s">
        <v>16</v>
      </c>
      <c r="E106" s="5">
        <v>44701</v>
      </c>
      <c r="F106" t="s">
        <v>12</v>
      </c>
      <c r="G106">
        <v>69070</v>
      </c>
      <c r="H106" t="s">
        <v>206</v>
      </c>
      <c r="I106" s="8">
        <f ca="1">(TODAY()-staff[[#This Row],[Date Joined]])/365</f>
        <v>1.189041095890411</v>
      </c>
      <c r="J106">
        <f>_xlfn.XLOOKUP(staff[[#This Row],[Rating]],$N$21:$N$25,$O$21:$O$25)</f>
        <v>3</v>
      </c>
    </row>
    <row r="107" spans="1:10" hidden="1" x14ac:dyDescent="0.3">
      <c r="A107" t="s">
        <v>22</v>
      </c>
      <c r="B107" t="s">
        <v>15</v>
      </c>
      <c r="C107">
        <v>20</v>
      </c>
      <c r="D107" t="s">
        <v>16</v>
      </c>
      <c r="E107" s="5">
        <v>44459</v>
      </c>
      <c r="F107" t="s">
        <v>12</v>
      </c>
      <c r="G107">
        <v>107700</v>
      </c>
      <c r="H107" t="s">
        <v>206</v>
      </c>
      <c r="I107" s="8">
        <f ca="1">(TODAY()-staff[[#This Row],[Date Joined]])/365</f>
        <v>1.8520547945205479</v>
      </c>
      <c r="J107">
        <f>_xlfn.XLOOKUP(staff[[#This Row],[Rating]],$N$21:$N$25,$O$21:$O$25)</f>
        <v>3</v>
      </c>
    </row>
    <row r="108" spans="1:10" hidden="1" x14ac:dyDescent="0.3">
      <c r="A108" t="s">
        <v>84</v>
      </c>
      <c r="B108" t="s">
        <v>8</v>
      </c>
      <c r="C108">
        <v>32</v>
      </c>
      <c r="D108" t="s">
        <v>13</v>
      </c>
      <c r="E108" s="5">
        <v>44354</v>
      </c>
      <c r="F108" t="s">
        <v>12</v>
      </c>
      <c r="G108">
        <v>43840</v>
      </c>
      <c r="H108" t="s">
        <v>206</v>
      </c>
      <c r="I108" s="8">
        <f ca="1">(TODAY()-staff[[#This Row],[Date Joined]])/365</f>
        <v>2.1397260273972605</v>
      </c>
      <c r="J108">
        <f>_xlfn.XLOOKUP(staff[[#This Row],[Rating]],$N$21:$N$25,$O$21:$O$25)</f>
        <v>4</v>
      </c>
    </row>
    <row r="109" spans="1:10" hidden="1" x14ac:dyDescent="0.3">
      <c r="A109" t="s">
        <v>105</v>
      </c>
      <c r="B109" t="s">
        <v>15</v>
      </c>
      <c r="C109">
        <v>40</v>
      </c>
      <c r="D109" t="s">
        <v>16</v>
      </c>
      <c r="E109" s="5">
        <v>44263</v>
      </c>
      <c r="F109" t="s">
        <v>9</v>
      </c>
      <c r="G109">
        <v>99750</v>
      </c>
      <c r="H109" t="s">
        <v>206</v>
      </c>
      <c r="I109" s="8">
        <f ca="1">(TODAY()-staff[[#This Row],[Date Joined]])/365</f>
        <v>2.3890410958904109</v>
      </c>
      <c r="J109">
        <f>_xlfn.XLOOKUP(staff[[#This Row],[Rating]],$N$21:$N$25,$O$21:$O$25)</f>
        <v>3</v>
      </c>
    </row>
    <row r="110" spans="1:10" hidden="1" x14ac:dyDescent="0.3">
      <c r="A110" t="s">
        <v>47</v>
      </c>
      <c r="B110" t="s">
        <v>15</v>
      </c>
      <c r="C110">
        <v>21</v>
      </c>
      <c r="D110" t="s">
        <v>16</v>
      </c>
      <c r="E110" s="5">
        <v>44104</v>
      </c>
      <c r="F110" t="s">
        <v>9</v>
      </c>
      <c r="G110">
        <v>37920</v>
      </c>
      <c r="H110" t="s">
        <v>206</v>
      </c>
      <c r="I110" s="8">
        <f ca="1">(TODAY()-staff[[#This Row],[Date Joined]])/365</f>
        <v>2.8246575342465752</v>
      </c>
      <c r="J110">
        <f>_xlfn.XLOOKUP(staff[[#This Row],[Rating]],$N$21:$N$25,$O$21:$O$25)</f>
        <v>3</v>
      </c>
    </row>
    <row r="111" spans="1:10" hidden="1" x14ac:dyDescent="0.3">
      <c r="A111" t="s">
        <v>31</v>
      </c>
      <c r="B111" t="s">
        <v>15</v>
      </c>
      <c r="C111">
        <v>21</v>
      </c>
      <c r="D111" t="s">
        <v>16</v>
      </c>
      <c r="E111" s="5">
        <v>44762</v>
      </c>
      <c r="F111" t="s">
        <v>9</v>
      </c>
      <c r="G111">
        <v>57090</v>
      </c>
      <c r="H111" t="s">
        <v>206</v>
      </c>
      <c r="I111" s="8">
        <f ca="1">(TODAY()-staff[[#This Row],[Date Joined]])/365</f>
        <v>1.021917808219178</v>
      </c>
      <c r="J111">
        <f>_xlfn.XLOOKUP(staff[[#This Row],[Rating]],$N$21:$N$25,$O$21:$O$25)</f>
        <v>3</v>
      </c>
    </row>
    <row r="112" spans="1:10" hidden="1" x14ac:dyDescent="0.3">
      <c r="A112" t="s">
        <v>30</v>
      </c>
      <c r="B112" t="s">
        <v>8</v>
      </c>
      <c r="C112">
        <v>31</v>
      </c>
      <c r="D112" t="s">
        <v>16</v>
      </c>
      <c r="E112" s="5">
        <v>44145</v>
      </c>
      <c r="F112" t="s">
        <v>12</v>
      </c>
      <c r="G112">
        <v>41980</v>
      </c>
      <c r="H112" t="s">
        <v>206</v>
      </c>
      <c r="I112" s="8">
        <f ca="1">(TODAY()-staff[[#This Row],[Date Joined]])/365</f>
        <v>2.7123287671232879</v>
      </c>
      <c r="J112">
        <f>_xlfn.XLOOKUP(staff[[#This Row],[Rating]],$N$21:$N$25,$O$21:$O$25)</f>
        <v>3</v>
      </c>
    </row>
    <row r="113" spans="1:10" hidden="1" x14ac:dyDescent="0.3">
      <c r="A113" t="s">
        <v>78</v>
      </c>
      <c r="B113" t="s">
        <v>15</v>
      </c>
      <c r="C113">
        <v>21</v>
      </c>
      <c r="D113" t="s">
        <v>16</v>
      </c>
      <c r="E113" s="5">
        <v>44242</v>
      </c>
      <c r="F113" t="s">
        <v>56</v>
      </c>
      <c r="G113">
        <v>75880</v>
      </c>
      <c r="H113" t="s">
        <v>206</v>
      </c>
      <c r="I113" s="8">
        <f ca="1">(TODAY()-staff[[#This Row],[Date Joined]])/365</f>
        <v>2.4465753424657533</v>
      </c>
      <c r="J113">
        <f>_xlfn.XLOOKUP(staff[[#This Row],[Rating]],$N$21:$N$25,$O$21:$O$25)</f>
        <v>3</v>
      </c>
    </row>
    <row r="114" spans="1:10" hidden="1" x14ac:dyDescent="0.3">
      <c r="A114" t="s">
        <v>36</v>
      </c>
      <c r="B114" t="s">
        <v>8</v>
      </c>
      <c r="C114">
        <v>34</v>
      </c>
      <c r="D114" t="s">
        <v>16</v>
      </c>
      <c r="E114" s="5">
        <v>44653</v>
      </c>
      <c r="F114" t="s">
        <v>21</v>
      </c>
      <c r="G114">
        <v>58940</v>
      </c>
      <c r="H114" t="s">
        <v>206</v>
      </c>
      <c r="I114" s="8">
        <f ca="1">(TODAY()-staff[[#This Row],[Date Joined]])/365</f>
        <v>1.3205479452054794</v>
      </c>
      <c r="J114">
        <f>_xlfn.XLOOKUP(staff[[#This Row],[Rating]],$N$21:$N$25,$O$21:$O$25)</f>
        <v>3</v>
      </c>
    </row>
    <row r="115" spans="1:10" hidden="1" x14ac:dyDescent="0.3">
      <c r="A115" t="s">
        <v>27</v>
      </c>
      <c r="B115" t="s">
        <v>8</v>
      </c>
      <c r="C115">
        <v>30</v>
      </c>
      <c r="D115" t="s">
        <v>24</v>
      </c>
      <c r="E115" s="5">
        <v>44389</v>
      </c>
      <c r="F115" t="s">
        <v>21</v>
      </c>
      <c r="G115">
        <v>67910</v>
      </c>
      <c r="H115" t="s">
        <v>206</v>
      </c>
      <c r="I115" s="8">
        <f ca="1">(TODAY()-staff[[#This Row],[Date Joined]])/365</f>
        <v>2.043835616438356</v>
      </c>
      <c r="J115">
        <f>_xlfn.XLOOKUP(staff[[#This Row],[Rating]],$N$21:$N$25,$O$21:$O$25)</f>
        <v>2</v>
      </c>
    </row>
    <row r="116" spans="1:10" hidden="1" x14ac:dyDescent="0.3">
      <c r="A116" t="s">
        <v>26</v>
      </c>
      <c r="B116" t="s">
        <v>8</v>
      </c>
      <c r="C116">
        <v>31</v>
      </c>
      <c r="D116" t="s">
        <v>16</v>
      </c>
      <c r="E116" s="5">
        <v>44663</v>
      </c>
      <c r="F116" t="s">
        <v>12</v>
      </c>
      <c r="G116">
        <v>58100</v>
      </c>
      <c r="H116" t="s">
        <v>206</v>
      </c>
      <c r="I116" s="8">
        <f ca="1">(TODAY()-staff[[#This Row],[Date Joined]])/365</f>
        <v>1.2931506849315069</v>
      </c>
      <c r="J116">
        <f>_xlfn.XLOOKUP(staff[[#This Row],[Rating]],$N$21:$N$25,$O$21:$O$25)</f>
        <v>3</v>
      </c>
    </row>
    <row r="117" spans="1:10" hidden="1" x14ac:dyDescent="0.3">
      <c r="A117" t="s">
        <v>53</v>
      </c>
      <c r="B117" t="s">
        <v>15</v>
      </c>
      <c r="C117">
        <v>27</v>
      </c>
      <c r="D117" t="s">
        <v>16</v>
      </c>
      <c r="E117" s="5">
        <v>44567</v>
      </c>
      <c r="F117" t="s">
        <v>21</v>
      </c>
      <c r="G117">
        <v>48980</v>
      </c>
      <c r="H117" t="s">
        <v>206</v>
      </c>
      <c r="I117" s="8">
        <f ca="1">(TODAY()-staff[[#This Row],[Date Joined]])/365</f>
        <v>1.5561643835616439</v>
      </c>
      <c r="J117">
        <f>_xlfn.XLOOKUP(staff[[#This Row],[Rating]],$N$21:$N$25,$O$21:$O$25)</f>
        <v>3</v>
      </c>
    </row>
    <row r="118" spans="1:10" hidden="1" x14ac:dyDescent="0.3">
      <c r="A118" t="s">
        <v>20</v>
      </c>
      <c r="B118" t="s">
        <v>205</v>
      </c>
      <c r="C118">
        <v>30</v>
      </c>
      <c r="D118" t="s">
        <v>16</v>
      </c>
      <c r="E118" s="5">
        <v>44597</v>
      </c>
      <c r="F118" t="s">
        <v>21</v>
      </c>
      <c r="G118">
        <v>64000</v>
      </c>
      <c r="H118" t="s">
        <v>206</v>
      </c>
      <c r="I118" s="8">
        <f ca="1">(TODAY()-staff[[#This Row],[Date Joined]])/365</f>
        <v>1.473972602739726</v>
      </c>
      <c r="J118">
        <f>_xlfn.XLOOKUP(staff[[#This Row],[Rating]],$N$21:$N$25,$O$21:$O$25)</f>
        <v>3</v>
      </c>
    </row>
    <row r="119" spans="1:10" hidden="1" x14ac:dyDescent="0.3">
      <c r="A119" t="s">
        <v>7</v>
      </c>
      <c r="B119" t="s">
        <v>8</v>
      </c>
      <c r="C119">
        <v>42</v>
      </c>
      <c r="D119" t="s">
        <v>10</v>
      </c>
      <c r="E119" s="5">
        <v>44779</v>
      </c>
      <c r="F119" t="s">
        <v>9</v>
      </c>
      <c r="G119">
        <v>75000</v>
      </c>
      <c r="H119" t="s">
        <v>206</v>
      </c>
      <c r="I119" s="8">
        <f ca="1">(TODAY()-staff[[#This Row],[Date Joined]])/365</f>
        <v>0.97534246575342465</v>
      </c>
      <c r="J119">
        <f>_xlfn.XLOOKUP(staff[[#This Row],[Rating]],$N$21:$N$25,$O$21:$O$25)</f>
        <v>5</v>
      </c>
    </row>
    <row r="120" spans="1:10" hidden="1" x14ac:dyDescent="0.3">
      <c r="A120" t="s">
        <v>74</v>
      </c>
      <c r="B120" t="s">
        <v>8</v>
      </c>
      <c r="C120">
        <v>40</v>
      </c>
      <c r="D120" t="s">
        <v>16</v>
      </c>
      <c r="E120" s="5">
        <v>44337</v>
      </c>
      <c r="F120" t="s">
        <v>12</v>
      </c>
      <c r="G120">
        <v>87620</v>
      </c>
      <c r="H120" t="s">
        <v>206</v>
      </c>
      <c r="I120" s="8">
        <f ca="1">(TODAY()-staff[[#This Row],[Date Joined]])/365</f>
        <v>2.1863013698630138</v>
      </c>
      <c r="J120">
        <f>_xlfn.XLOOKUP(staff[[#This Row],[Rating]],$N$21:$N$25,$O$21:$O$25)</f>
        <v>3</v>
      </c>
    </row>
    <row r="121" spans="1:10" hidden="1" x14ac:dyDescent="0.3">
      <c r="A121" t="s">
        <v>44</v>
      </c>
      <c r="B121" t="s">
        <v>8</v>
      </c>
      <c r="C121">
        <v>29</v>
      </c>
      <c r="D121" t="s">
        <v>16</v>
      </c>
      <c r="E121" s="5">
        <v>44023</v>
      </c>
      <c r="F121" t="s">
        <v>12</v>
      </c>
      <c r="G121">
        <v>34980</v>
      </c>
      <c r="H121" t="s">
        <v>206</v>
      </c>
      <c r="I121" s="8">
        <f ca="1">(TODAY()-staff[[#This Row],[Date Joined]])/365</f>
        <v>3.0465753424657533</v>
      </c>
      <c r="J121">
        <f>_xlfn.XLOOKUP(staff[[#This Row],[Rating]],$N$21:$N$25,$O$21:$O$25)</f>
        <v>3</v>
      </c>
    </row>
    <row r="122" spans="1:10" hidden="1" x14ac:dyDescent="0.3">
      <c r="A122" t="s">
        <v>35</v>
      </c>
      <c r="B122" t="s">
        <v>8</v>
      </c>
      <c r="C122">
        <v>28</v>
      </c>
      <c r="D122" t="s">
        <v>16</v>
      </c>
      <c r="E122" s="5">
        <v>44185</v>
      </c>
      <c r="F122" t="s">
        <v>21</v>
      </c>
      <c r="G122">
        <v>75970</v>
      </c>
      <c r="H122" t="s">
        <v>206</v>
      </c>
      <c r="I122" s="8">
        <f ca="1">(TODAY()-staff[[#This Row],[Date Joined]])/365</f>
        <v>2.6027397260273974</v>
      </c>
      <c r="J122">
        <f>_xlfn.XLOOKUP(staff[[#This Row],[Rating]],$N$21:$N$25,$O$21:$O$25)</f>
        <v>3</v>
      </c>
    </row>
    <row r="123" spans="1:10" hidden="1" x14ac:dyDescent="0.3">
      <c r="A123" t="s">
        <v>38</v>
      </c>
      <c r="B123" t="s">
        <v>8</v>
      </c>
      <c r="C123">
        <v>34</v>
      </c>
      <c r="D123" t="s">
        <v>16</v>
      </c>
      <c r="E123" s="5">
        <v>44612</v>
      </c>
      <c r="F123" t="s">
        <v>21</v>
      </c>
      <c r="G123">
        <v>60130</v>
      </c>
      <c r="H123" t="s">
        <v>206</v>
      </c>
      <c r="I123" s="8">
        <f ca="1">(TODAY()-staff[[#This Row],[Date Joined]])/365</f>
        <v>1.4328767123287671</v>
      </c>
      <c r="J123">
        <f>_xlfn.XLOOKUP(staff[[#This Row],[Rating]],$N$21:$N$25,$O$21:$O$25)</f>
        <v>3</v>
      </c>
    </row>
    <row r="124" spans="1:10" hidden="1" x14ac:dyDescent="0.3">
      <c r="A124" t="s">
        <v>41</v>
      </c>
      <c r="B124" t="s">
        <v>8</v>
      </c>
      <c r="C124">
        <v>33</v>
      </c>
      <c r="D124" t="s">
        <v>42</v>
      </c>
      <c r="E124" s="5">
        <v>44374</v>
      </c>
      <c r="F124" t="s">
        <v>12</v>
      </c>
      <c r="G124">
        <v>75480</v>
      </c>
      <c r="H124" t="s">
        <v>206</v>
      </c>
      <c r="I124" s="8">
        <f ca="1">(TODAY()-staff[[#This Row],[Date Joined]])/365</f>
        <v>2.0849315068493151</v>
      </c>
      <c r="J124">
        <f>_xlfn.XLOOKUP(staff[[#This Row],[Rating]],$N$21:$N$25,$O$21:$O$25)</f>
        <v>1</v>
      </c>
    </row>
    <row r="125" spans="1:10" hidden="1" x14ac:dyDescent="0.3">
      <c r="A125" t="s">
        <v>40</v>
      </c>
      <c r="B125" t="s">
        <v>15</v>
      </c>
      <c r="C125">
        <v>33</v>
      </c>
      <c r="D125" t="s">
        <v>16</v>
      </c>
      <c r="E125" s="5">
        <v>44164</v>
      </c>
      <c r="F125" t="s">
        <v>9</v>
      </c>
      <c r="G125">
        <v>115920</v>
      </c>
      <c r="H125" t="s">
        <v>206</v>
      </c>
      <c r="I125" s="8">
        <f ca="1">(TODAY()-staff[[#This Row],[Date Joined]])/365</f>
        <v>2.6602739726027398</v>
      </c>
      <c r="J125">
        <f>_xlfn.XLOOKUP(staff[[#This Row],[Rating]],$N$21:$N$25,$O$21:$O$25)</f>
        <v>3</v>
      </c>
    </row>
    <row r="126" spans="1:10" hidden="1" x14ac:dyDescent="0.3">
      <c r="A126" t="s">
        <v>48</v>
      </c>
      <c r="B126" t="s">
        <v>8</v>
      </c>
      <c r="C126">
        <v>36</v>
      </c>
      <c r="D126" t="s">
        <v>16</v>
      </c>
      <c r="E126" s="5">
        <v>44494</v>
      </c>
      <c r="F126" t="s">
        <v>19</v>
      </c>
      <c r="G126">
        <v>78540</v>
      </c>
      <c r="H126" t="s">
        <v>206</v>
      </c>
      <c r="I126" s="8">
        <f ca="1">(TODAY()-staff[[#This Row],[Date Joined]])/365</f>
        <v>1.7561643835616438</v>
      </c>
      <c r="J126">
        <f>_xlfn.XLOOKUP(staff[[#This Row],[Rating]],$N$21:$N$25,$O$21:$O$25)</f>
        <v>3</v>
      </c>
    </row>
    <row r="127" spans="1:10" hidden="1" x14ac:dyDescent="0.3">
      <c r="A127" t="s">
        <v>34</v>
      </c>
      <c r="B127" t="s">
        <v>15</v>
      </c>
      <c r="C127">
        <v>25</v>
      </c>
      <c r="D127" t="s">
        <v>13</v>
      </c>
      <c r="E127" s="5">
        <v>44726</v>
      </c>
      <c r="F127" t="s">
        <v>9</v>
      </c>
      <c r="G127">
        <v>109190</v>
      </c>
      <c r="H127" t="s">
        <v>206</v>
      </c>
      <c r="I127" s="8">
        <f ca="1">(TODAY()-staff[[#This Row],[Date Joined]])/365</f>
        <v>1.1205479452054794</v>
      </c>
      <c r="J127">
        <f>_xlfn.XLOOKUP(staff[[#This Row],[Rating]],$N$21:$N$25,$O$21:$O$25)</f>
        <v>4</v>
      </c>
    </row>
    <row r="128" spans="1:10" hidden="1" x14ac:dyDescent="0.3">
      <c r="A128" t="s">
        <v>73</v>
      </c>
      <c r="B128" t="s">
        <v>8</v>
      </c>
      <c r="C128">
        <v>34</v>
      </c>
      <c r="D128" t="s">
        <v>24</v>
      </c>
      <c r="E128" s="5">
        <v>44721</v>
      </c>
      <c r="F128" t="s">
        <v>19</v>
      </c>
      <c r="G128">
        <v>49630</v>
      </c>
      <c r="H128" t="s">
        <v>206</v>
      </c>
      <c r="I128" s="8">
        <f ca="1">(TODAY()-staff[[#This Row],[Date Joined]])/365</f>
        <v>1.1342465753424658</v>
      </c>
      <c r="J128">
        <f>_xlfn.XLOOKUP(staff[[#This Row],[Rating]],$N$21:$N$25,$O$21:$O$25)</f>
        <v>2</v>
      </c>
    </row>
    <row r="129" spans="1:10" hidden="1" x14ac:dyDescent="0.3">
      <c r="A129" t="s">
        <v>107</v>
      </c>
      <c r="B129" t="s">
        <v>8</v>
      </c>
      <c r="C129">
        <v>28</v>
      </c>
      <c r="D129" t="s">
        <v>16</v>
      </c>
      <c r="E129" s="5">
        <v>44630</v>
      </c>
      <c r="F129" t="s">
        <v>9</v>
      </c>
      <c r="G129">
        <v>99970</v>
      </c>
      <c r="H129" t="s">
        <v>206</v>
      </c>
      <c r="I129" s="8">
        <f ca="1">(TODAY()-staff[[#This Row],[Date Joined]])/365</f>
        <v>1.3835616438356164</v>
      </c>
      <c r="J129">
        <f>_xlfn.XLOOKUP(staff[[#This Row],[Rating]],$N$21:$N$25,$O$21:$O$25)</f>
        <v>3</v>
      </c>
    </row>
    <row r="130" spans="1:10" hidden="1" x14ac:dyDescent="0.3">
      <c r="A130" t="s">
        <v>71</v>
      </c>
      <c r="B130" t="s">
        <v>8</v>
      </c>
      <c r="C130">
        <v>33</v>
      </c>
      <c r="D130" t="s">
        <v>16</v>
      </c>
      <c r="E130" s="5">
        <v>44190</v>
      </c>
      <c r="F130" t="s">
        <v>12</v>
      </c>
      <c r="G130">
        <v>96140</v>
      </c>
      <c r="H130" t="s">
        <v>206</v>
      </c>
      <c r="I130" s="8">
        <f ca="1">(TODAY()-staff[[#This Row],[Date Joined]])/365</f>
        <v>2.5890410958904111</v>
      </c>
      <c r="J130">
        <f>_xlfn.XLOOKUP(staff[[#This Row],[Rating]],$N$21:$N$25,$O$21:$O$25)</f>
        <v>3</v>
      </c>
    </row>
    <row r="131" spans="1:10" hidden="1" x14ac:dyDescent="0.3">
      <c r="A131" t="s">
        <v>50</v>
      </c>
      <c r="B131" t="s">
        <v>15</v>
      </c>
      <c r="C131">
        <v>31</v>
      </c>
      <c r="D131" t="s">
        <v>16</v>
      </c>
      <c r="E131" s="5">
        <v>44724</v>
      </c>
      <c r="F131" t="s">
        <v>9</v>
      </c>
      <c r="G131">
        <v>103550</v>
      </c>
      <c r="H131" t="s">
        <v>206</v>
      </c>
      <c r="I131" s="8">
        <f ca="1">(TODAY()-staff[[#This Row],[Date Joined]])/365</f>
        <v>1.1260273972602739</v>
      </c>
      <c r="J131">
        <f>_xlfn.XLOOKUP(staff[[#This Row],[Rating]],$N$21:$N$25,$O$21:$O$25)</f>
        <v>3</v>
      </c>
    </row>
    <row r="132" spans="1:10" hidden="1" x14ac:dyDescent="0.3">
      <c r="A132" t="s">
        <v>14</v>
      </c>
      <c r="B132" t="s">
        <v>15</v>
      </c>
      <c r="C132">
        <v>31</v>
      </c>
      <c r="D132" t="s">
        <v>16</v>
      </c>
      <c r="E132" s="5">
        <v>44511</v>
      </c>
      <c r="F132" t="s">
        <v>12</v>
      </c>
      <c r="G132">
        <v>48950</v>
      </c>
      <c r="H132" t="s">
        <v>206</v>
      </c>
      <c r="I132" s="8">
        <f ca="1">(TODAY()-staff[[#This Row],[Date Joined]])/365</f>
        <v>1.7095890410958905</v>
      </c>
      <c r="J132">
        <f>_xlfn.XLOOKUP(staff[[#This Row],[Rating]],$N$21:$N$25,$O$21:$O$25)</f>
        <v>3</v>
      </c>
    </row>
    <row r="133" spans="1:10" hidden="1" x14ac:dyDescent="0.3">
      <c r="A133" t="s">
        <v>63</v>
      </c>
      <c r="B133" t="s">
        <v>15</v>
      </c>
      <c r="C133">
        <v>24</v>
      </c>
      <c r="D133" t="s">
        <v>24</v>
      </c>
      <c r="E133" s="5">
        <v>44436</v>
      </c>
      <c r="F133" t="s">
        <v>21</v>
      </c>
      <c r="G133">
        <v>52610</v>
      </c>
      <c r="H133" t="s">
        <v>206</v>
      </c>
      <c r="I133" s="8">
        <f ca="1">(TODAY()-staff[[#This Row],[Date Joined]])/365</f>
        <v>1.9150684931506849</v>
      </c>
      <c r="J133">
        <f>_xlfn.XLOOKUP(staff[[#This Row],[Rating]],$N$21:$N$25,$O$21:$O$25)</f>
        <v>2</v>
      </c>
    </row>
    <row r="134" spans="1:10" hidden="1" x14ac:dyDescent="0.3">
      <c r="A134" t="s">
        <v>72</v>
      </c>
      <c r="B134" t="s">
        <v>8</v>
      </c>
      <c r="C134">
        <v>36</v>
      </c>
      <c r="D134" t="s">
        <v>16</v>
      </c>
      <c r="E134" s="5">
        <v>44529</v>
      </c>
      <c r="F134" t="s">
        <v>9</v>
      </c>
      <c r="G134">
        <v>78390</v>
      </c>
      <c r="H134" t="s">
        <v>206</v>
      </c>
      <c r="I134" s="8">
        <f ca="1">(TODAY()-staff[[#This Row],[Date Joined]])/365</f>
        <v>1.6602739726027398</v>
      </c>
      <c r="J134">
        <f>_xlfn.XLOOKUP(staff[[#This Row],[Rating]],$N$21:$N$25,$O$21:$O$25)</f>
        <v>3</v>
      </c>
    </row>
    <row r="135" spans="1:10" hidden="1" x14ac:dyDescent="0.3">
      <c r="A135" t="s">
        <v>88</v>
      </c>
      <c r="B135" t="s">
        <v>8</v>
      </c>
      <c r="C135">
        <v>33</v>
      </c>
      <c r="D135" t="s">
        <v>16</v>
      </c>
      <c r="E135" s="5">
        <v>44809</v>
      </c>
      <c r="F135" t="s">
        <v>21</v>
      </c>
      <c r="G135">
        <v>86570</v>
      </c>
      <c r="H135" t="s">
        <v>206</v>
      </c>
      <c r="I135" s="8">
        <f ca="1">(TODAY()-staff[[#This Row],[Date Joined]])/365</f>
        <v>0.89315068493150684</v>
      </c>
      <c r="J135">
        <f>_xlfn.XLOOKUP(staff[[#This Row],[Rating]],$N$21:$N$25,$O$21:$O$25)</f>
        <v>3</v>
      </c>
    </row>
    <row r="136" spans="1:10" hidden="1" x14ac:dyDescent="0.3">
      <c r="A136" t="s">
        <v>92</v>
      </c>
      <c r="B136" t="s">
        <v>8</v>
      </c>
      <c r="C136">
        <v>27</v>
      </c>
      <c r="D136" t="s">
        <v>16</v>
      </c>
      <c r="E136" s="5">
        <v>44686</v>
      </c>
      <c r="F136" t="s">
        <v>12</v>
      </c>
      <c r="G136">
        <v>83750</v>
      </c>
      <c r="H136" t="s">
        <v>206</v>
      </c>
      <c r="I136" s="8">
        <f ca="1">(TODAY()-staff[[#This Row],[Date Joined]])/365</f>
        <v>1.2301369863013698</v>
      </c>
      <c r="J136">
        <f>_xlfn.XLOOKUP(staff[[#This Row],[Rating]],$N$21:$N$25,$O$21:$O$25)</f>
        <v>3</v>
      </c>
    </row>
    <row r="137" spans="1:10" hidden="1" x14ac:dyDescent="0.3">
      <c r="A137" t="s">
        <v>102</v>
      </c>
      <c r="B137" t="s">
        <v>8</v>
      </c>
      <c r="C137">
        <v>34</v>
      </c>
      <c r="D137" t="s">
        <v>16</v>
      </c>
      <c r="E137" s="5">
        <v>44445</v>
      </c>
      <c r="F137" t="s">
        <v>21</v>
      </c>
      <c r="G137">
        <v>92450</v>
      </c>
      <c r="H137" t="s">
        <v>206</v>
      </c>
      <c r="I137" s="8">
        <f ca="1">(TODAY()-staff[[#This Row],[Date Joined]])/365</f>
        <v>1.8904109589041096</v>
      </c>
      <c r="J137">
        <f>_xlfn.XLOOKUP(staff[[#This Row],[Rating]],$N$21:$N$25,$O$21:$O$25)</f>
        <v>3</v>
      </c>
    </row>
    <row r="138" spans="1:10" hidden="1" x14ac:dyDescent="0.3">
      <c r="A138" t="s">
        <v>64</v>
      </c>
      <c r="B138" t="s">
        <v>15</v>
      </c>
      <c r="C138">
        <v>20</v>
      </c>
      <c r="D138" t="s">
        <v>16</v>
      </c>
      <c r="E138" s="5">
        <v>44183</v>
      </c>
      <c r="F138" t="s">
        <v>12</v>
      </c>
      <c r="G138">
        <v>112650</v>
      </c>
      <c r="H138" t="s">
        <v>206</v>
      </c>
      <c r="I138" s="8">
        <f ca="1">(TODAY()-staff[[#This Row],[Date Joined]])/365</f>
        <v>2.6082191780821917</v>
      </c>
      <c r="J138">
        <f>_xlfn.XLOOKUP(staff[[#This Row],[Rating]],$N$21:$N$25,$O$21:$O$25)</f>
        <v>3</v>
      </c>
    </row>
    <row r="139" spans="1:10" hidden="1" x14ac:dyDescent="0.3">
      <c r="A139" t="s">
        <v>104</v>
      </c>
      <c r="B139" t="s">
        <v>15</v>
      </c>
      <c r="C139">
        <v>20</v>
      </c>
      <c r="D139" t="s">
        <v>16</v>
      </c>
      <c r="E139" s="5">
        <v>44744</v>
      </c>
      <c r="F139" t="s">
        <v>9</v>
      </c>
      <c r="G139">
        <v>79570</v>
      </c>
      <c r="H139" t="s">
        <v>206</v>
      </c>
      <c r="I139" s="8">
        <f ca="1">(TODAY()-staff[[#This Row],[Date Joined]])/365</f>
        <v>1.0712328767123287</v>
      </c>
      <c r="J139">
        <f>_xlfn.XLOOKUP(staff[[#This Row],[Rating]],$N$21:$N$25,$O$21:$O$25)</f>
        <v>3</v>
      </c>
    </row>
    <row r="140" spans="1:10" hidden="1" x14ac:dyDescent="0.3">
      <c r="A140" t="s">
        <v>91</v>
      </c>
      <c r="B140" t="s">
        <v>8</v>
      </c>
      <c r="C140">
        <v>20</v>
      </c>
      <c r="D140" t="s">
        <v>24</v>
      </c>
      <c r="E140" s="5">
        <v>44537</v>
      </c>
      <c r="F140" t="s">
        <v>19</v>
      </c>
      <c r="G140">
        <v>68900</v>
      </c>
      <c r="H140" t="s">
        <v>206</v>
      </c>
      <c r="I140" s="8">
        <f ca="1">(TODAY()-staff[[#This Row],[Date Joined]])/365</f>
        <v>1.6383561643835616</v>
      </c>
      <c r="J140">
        <f>_xlfn.XLOOKUP(staff[[#This Row],[Rating]],$N$21:$N$25,$O$21:$O$25)</f>
        <v>2</v>
      </c>
    </row>
    <row r="141" spans="1:10" hidden="1" x14ac:dyDescent="0.3">
      <c r="A141" t="s">
        <v>39</v>
      </c>
      <c r="B141" t="s">
        <v>8</v>
      </c>
      <c r="C141">
        <v>25</v>
      </c>
      <c r="D141" t="s">
        <v>13</v>
      </c>
      <c r="E141" s="5">
        <v>44694</v>
      </c>
      <c r="F141" t="s">
        <v>12</v>
      </c>
      <c r="G141">
        <v>80700</v>
      </c>
      <c r="H141" t="s">
        <v>206</v>
      </c>
      <c r="I141" s="8">
        <f ca="1">(TODAY()-staff[[#This Row],[Date Joined]])/365</f>
        <v>1.2082191780821918</v>
      </c>
      <c r="J141">
        <f>_xlfn.XLOOKUP(staff[[#This Row],[Rating]],$N$21:$N$25,$O$21:$O$25)</f>
        <v>4</v>
      </c>
    </row>
    <row r="142" spans="1:10" hidden="1" x14ac:dyDescent="0.3">
      <c r="A142" t="s">
        <v>100</v>
      </c>
      <c r="B142" t="s">
        <v>15</v>
      </c>
      <c r="C142">
        <v>19</v>
      </c>
      <c r="D142" t="s">
        <v>16</v>
      </c>
      <c r="E142" s="5">
        <v>44277</v>
      </c>
      <c r="F142" t="s">
        <v>9</v>
      </c>
      <c r="G142">
        <v>58960</v>
      </c>
      <c r="H142" t="s">
        <v>206</v>
      </c>
      <c r="I142" s="8">
        <f ca="1">(TODAY()-staff[[#This Row],[Date Joined]])/365</f>
        <v>2.3506849315068492</v>
      </c>
      <c r="J142">
        <f>_xlfn.XLOOKUP(staff[[#This Row],[Rating]],$N$21:$N$25,$O$21:$O$25)</f>
        <v>3</v>
      </c>
    </row>
    <row r="143" spans="1:10" hidden="1" x14ac:dyDescent="0.3">
      <c r="A143" t="s">
        <v>106</v>
      </c>
      <c r="B143" t="s">
        <v>15</v>
      </c>
      <c r="C143">
        <v>36</v>
      </c>
      <c r="D143" t="s">
        <v>16</v>
      </c>
      <c r="E143" s="5">
        <v>44019</v>
      </c>
      <c r="F143" t="s">
        <v>12</v>
      </c>
      <c r="G143">
        <v>118840</v>
      </c>
      <c r="H143" t="s">
        <v>206</v>
      </c>
      <c r="I143" s="8">
        <f ca="1">(TODAY()-staff[[#This Row],[Date Joined]])/365</f>
        <v>3.0575342465753423</v>
      </c>
      <c r="J143">
        <f>_xlfn.XLOOKUP(staff[[#This Row],[Rating]],$N$21:$N$25,$O$21:$O$25)</f>
        <v>3</v>
      </c>
    </row>
    <row r="144" spans="1:10" hidden="1" x14ac:dyDescent="0.3">
      <c r="A144" t="s">
        <v>29</v>
      </c>
      <c r="B144" t="s">
        <v>15</v>
      </c>
      <c r="C144">
        <v>28</v>
      </c>
      <c r="D144" t="s">
        <v>13</v>
      </c>
      <c r="E144" s="5">
        <v>44041</v>
      </c>
      <c r="F144" t="s">
        <v>21</v>
      </c>
      <c r="G144">
        <v>48170</v>
      </c>
      <c r="H144" t="s">
        <v>206</v>
      </c>
      <c r="I144" s="8">
        <f ca="1">(TODAY()-staff[[#This Row],[Date Joined]])/365</f>
        <v>2.9972602739726026</v>
      </c>
      <c r="J144">
        <f>_xlfn.XLOOKUP(staff[[#This Row],[Rating]],$N$21:$N$25,$O$21:$O$25)</f>
        <v>4</v>
      </c>
    </row>
    <row r="145" spans="1:10" hidden="1" x14ac:dyDescent="0.3">
      <c r="A145" t="s">
        <v>108</v>
      </c>
      <c r="B145" t="s">
        <v>8</v>
      </c>
      <c r="C145">
        <v>32</v>
      </c>
      <c r="D145" t="s">
        <v>16</v>
      </c>
      <c r="E145" s="5">
        <v>44400</v>
      </c>
      <c r="F145" t="s">
        <v>56</v>
      </c>
      <c r="G145">
        <v>45510</v>
      </c>
      <c r="H145" t="s">
        <v>206</v>
      </c>
      <c r="I145" s="8">
        <f ca="1">(TODAY()-staff[[#This Row],[Date Joined]])/365</f>
        <v>2.0136986301369864</v>
      </c>
      <c r="J145">
        <f>_xlfn.XLOOKUP(staff[[#This Row],[Rating]],$N$21:$N$25,$O$21:$O$25)</f>
        <v>3</v>
      </c>
    </row>
    <row r="146" spans="1:10" hidden="1" x14ac:dyDescent="0.3">
      <c r="A146" t="s">
        <v>64</v>
      </c>
      <c r="B146" t="s">
        <v>15</v>
      </c>
      <c r="C146">
        <v>34</v>
      </c>
      <c r="D146" t="s">
        <v>16</v>
      </c>
      <c r="E146" s="5">
        <v>44703</v>
      </c>
      <c r="F146" t="s">
        <v>9</v>
      </c>
      <c r="G146">
        <v>112650</v>
      </c>
      <c r="H146" t="s">
        <v>206</v>
      </c>
      <c r="I146" s="8">
        <f ca="1">(TODAY()-staff[[#This Row],[Date Joined]])/365</f>
        <v>1.1835616438356165</v>
      </c>
      <c r="J146">
        <f>_xlfn.XLOOKUP(staff[[#This Row],[Rating]],$N$21:$N$25,$O$21:$O$25)</f>
        <v>3</v>
      </c>
    </row>
    <row r="147" spans="1:10" hidden="1" x14ac:dyDescent="0.3">
      <c r="A147" t="s">
        <v>83</v>
      </c>
      <c r="B147" t="s">
        <v>8</v>
      </c>
      <c r="C147">
        <v>36</v>
      </c>
      <c r="D147" t="s">
        <v>16</v>
      </c>
      <c r="E147" s="5">
        <v>44085</v>
      </c>
      <c r="F147" t="s">
        <v>9</v>
      </c>
      <c r="G147">
        <v>114890</v>
      </c>
      <c r="H147" t="s">
        <v>206</v>
      </c>
      <c r="I147" s="8">
        <f ca="1">(TODAY()-staff[[#This Row],[Date Joined]])/365</f>
        <v>2.8767123287671232</v>
      </c>
      <c r="J147">
        <f>_xlfn.XLOOKUP(staff[[#This Row],[Rating]],$N$21:$N$25,$O$21:$O$25)</f>
        <v>3</v>
      </c>
    </row>
    <row r="148" spans="1:10" hidden="1" x14ac:dyDescent="0.3">
      <c r="A148" t="s">
        <v>67</v>
      </c>
      <c r="B148" t="s">
        <v>15</v>
      </c>
      <c r="C148">
        <v>30</v>
      </c>
      <c r="D148" t="s">
        <v>16</v>
      </c>
      <c r="E148" s="5">
        <v>44850</v>
      </c>
      <c r="F148" t="s">
        <v>12</v>
      </c>
      <c r="G148">
        <v>69710</v>
      </c>
      <c r="H148" t="s">
        <v>206</v>
      </c>
      <c r="I148" s="8">
        <f ca="1">(TODAY()-staff[[#This Row],[Date Joined]])/365</f>
        <v>0.78082191780821919</v>
      </c>
      <c r="J148">
        <f>_xlfn.XLOOKUP(staff[[#This Row],[Rating]],$N$21:$N$25,$O$21:$O$25)</f>
        <v>3</v>
      </c>
    </row>
    <row r="149" spans="1:10" hidden="1" x14ac:dyDescent="0.3">
      <c r="A149" t="s">
        <v>94</v>
      </c>
      <c r="B149" t="s">
        <v>15</v>
      </c>
      <c r="C149">
        <v>36</v>
      </c>
      <c r="D149" t="s">
        <v>16</v>
      </c>
      <c r="E149" s="5">
        <v>44333</v>
      </c>
      <c r="F149" t="s">
        <v>21</v>
      </c>
      <c r="G149">
        <v>71380</v>
      </c>
      <c r="H149" t="s">
        <v>206</v>
      </c>
      <c r="I149" s="8">
        <f ca="1">(TODAY()-staff[[#This Row],[Date Joined]])/365</f>
        <v>2.1972602739726028</v>
      </c>
      <c r="J149">
        <f>_xlfn.XLOOKUP(staff[[#This Row],[Rating]],$N$21:$N$25,$O$21:$O$25)</f>
        <v>3</v>
      </c>
    </row>
    <row r="150" spans="1:10" hidden="1" x14ac:dyDescent="0.3">
      <c r="A150" t="s">
        <v>33</v>
      </c>
      <c r="B150" t="s">
        <v>8</v>
      </c>
      <c r="C150">
        <v>38</v>
      </c>
      <c r="D150" t="s">
        <v>10</v>
      </c>
      <c r="E150" s="5">
        <v>44377</v>
      </c>
      <c r="F150" t="s">
        <v>19</v>
      </c>
      <c r="G150">
        <v>109160</v>
      </c>
      <c r="H150" t="s">
        <v>206</v>
      </c>
      <c r="I150" s="8">
        <f ca="1">(TODAY()-staff[[#This Row],[Date Joined]])/365</f>
        <v>2.0767123287671234</v>
      </c>
      <c r="J150">
        <f>_xlfn.XLOOKUP(staff[[#This Row],[Rating]],$N$21:$N$25,$O$21:$O$25)</f>
        <v>5</v>
      </c>
    </row>
    <row r="151" spans="1:10" hidden="1" x14ac:dyDescent="0.3">
      <c r="A151" t="s">
        <v>98</v>
      </c>
      <c r="B151" t="s">
        <v>15</v>
      </c>
      <c r="C151">
        <v>27</v>
      </c>
      <c r="D151" t="s">
        <v>42</v>
      </c>
      <c r="E151" s="5">
        <v>44609</v>
      </c>
      <c r="F151" t="s">
        <v>9</v>
      </c>
      <c r="G151">
        <v>113280</v>
      </c>
      <c r="H151" t="s">
        <v>206</v>
      </c>
      <c r="I151" s="8">
        <f ca="1">(TODAY()-staff[[#This Row],[Date Joined]])/365</f>
        <v>1.441095890410959</v>
      </c>
      <c r="J151">
        <f>_xlfn.XLOOKUP(staff[[#This Row],[Rating]],$N$21:$N$25,$O$21:$O$25)</f>
        <v>1</v>
      </c>
    </row>
    <row r="152" spans="1:10" hidden="1" x14ac:dyDescent="0.3">
      <c r="A152" t="s">
        <v>25</v>
      </c>
      <c r="B152" t="s">
        <v>15</v>
      </c>
      <c r="C152">
        <v>30</v>
      </c>
      <c r="D152" t="s">
        <v>16</v>
      </c>
      <c r="E152" s="5">
        <v>44273</v>
      </c>
      <c r="F152" t="s">
        <v>12</v>
      </c>
      <c r="G152">
        <v>69120</v>
      </c>
      <c r="H152" t="s">
        <v>206</v>
      </c>
      <c r="I152" s="8">
        <f ca="1">(TODAY()-staff[[#This Row],[Date Joined]])/365</f>
        <v>2.3616438356164382</v>
      </c>
      <c r="J152">
        <f>_xlfn.XLOOKUP(staff[[#This Row],[Rating]],$N$21:$N$25,$O$21:$O$25)</f>
        <v>3</v>
      </c>
    </row>
    <row r="153" spans="1:10" hidden="1" x14ac:dyDescent="0.3">
      <c r="A153" t="s">
        <v>55</v>
      </c>
      <c r="B153" t="s">
        <v>8</v>
      </c>
      <c r="C153">
        <v>37</v>
      </c>
      <c r="D153" t="s">
        <v>16</v>
      </c>
      <c r="E153" s="5">
        <v>44451</v>
      </c>
      <c r="F153" t="s">
        <v>56</v>
      </c>
      <c r="G153">
        <v>118100</v>
      </c>
      <c r="H153" t="s">
        <v>206</v>
      </c>
      <c r="I153" s="8">
        <f ca="1">(TODAY()-staff[[#This Row],[Date Joined]])/365</f>
        <v>1.8739726027397261</v>
      </c>
      <c r="J153">
        <f>_xlfn.XLOOKUP(staff[[#This Row],[Rating]],$N$21:$N$25,$O$21:$O$25)</f>
        <v>3</v>
      </c>
    </row>
    <row r="154" spans="1:10" hidden="1" x14ac:dyDescent="0.3">
      <c r="A154" t="s">
        <v>62</v>
      </c>
      <c r="B154" t="s">
        <v>8</v>
      </c>
      <c r="C154">
        <v>22</v>
      </c>
      <c r="D154" t="s">
        <v>13</v>
      </c>
      <c r="E154" s="5">
        <v>44450</v>
      </c>
      <c r="F154" t="s">
        <v>9</v>
      </c>
      <c r="G154">
        <v>76900</v>
      </c>
      <c r="H154" t="s">
        <v>206</v>
      </c>
      <c r="I154" s="8">
        <f ca="1">(TODAY()-staff[[#This Row],[Date Joined]])/365</f>
        <v>1.8767123287671232</v>
      </c>
      <c r="J154">
        <f>_xlfn.XLOOKUP(staff[[#This Row],[Rating]],$N$21:$N$25,$O$21:$O$25)</f>
        <v>4</v>
      </c>
    </row>
    <row r="155" spans="1:10" hidden="1" x14ac:dyDescent="0.3">
      <c r="A155" t="s">
        <v>17</v>
      </c>
      <c r="B155" t="s">
        <v>8</v>
      </c>
      <c r="C155">
        <v>43</v>
      </c>
      <c r="D155" t="s">
        <v>16</v>
      </c>
      <c r="E155" s="5">
        <v>45045</v>
      </c>
      <c r="F155" t="s">
        <v>12</v>
      </c>
      <c r="G155">
        <v>114870</v>
      </c>
      <c r="H155" t="s">
        <v>206</v>
      </c>
      <c r="I155" s="8">
        <f ca="1">(TODAY()-staff[[#This Row],[Date Joined]])/365</f>
        <v>0.24657534246575341</v>
      </c>
      <c r="J155">
        <f>_xlfn.XLOOKUP(staff[[#This Row],[Rating]],$N$21:$N$25,$O$21:$O$25)</f>
        <v>3</v>
      </c>
    </row>
    <row r="156" spans="1:10" hidden="1" x14ac:dyDescent="0.3">
      <c r="A156" t="s">
        <v>52</v>
      </c>
      <c r="B156" t="s">
        <v>205</v>
      </c>
      <c r="C156">
        <v>32</v>
      </c>
      <c r="D156" t="s">
        <v>16</v>
      </c>
      <c r="E156" s="5">
        <v>44774</v>
      </c>
      <c r="F156" t="s">
        <v>12</v>
      </c>
      <c r="G156">
        <v>91310</v>
      </c>
      <c r="H156" t="s">
        <v>206</v>
      </c>
      <c r="I156" s="8">
        <f ca="1">(TODAY()-staff[[#This Row],[Date Joined]])/365</f>
        <v>0.989041095890411</v>
      </c>
      <c r="J156">
        <f>_xlfn.XLOOKUP(staff[[#This Row],[Rating]],$N$21:$N$25,$O$21:$O$25)</f>
        <v>3</v>
      </c>
    </row>
    <row r="157" spans="1:10" hidden="1" x14ac:dyDescent="0.3">
      <c r="A157" t="s">
        <v>43</v>
      </c>
      <c r="B157" t="s">
        <v>8</v>
      </c>
      <c r="C157">
        <v>28</v>
      </c>
      <c r="D157" t="s">
        <v>16</v>
      </c>
      <c r="E157" s="5">
        <v>44486</v>
      </c>
      <c r="F157" t="s">
        <v>9</v>
      </c>
      <c r="G157">
        <v>104770</v>
      </c>
      <c r="H157" t="s">
        <v>206</v>
      </c>
      <c r="I157" s="8">
        <f ca="1">(TODAY()-staff[[#This Row],[Date Joined]])/365</f>
        <v>1.7780821917808218</v>
      </c>
      <c r="J157">
        <f>_xlfn.XLOOKUP(staff[[#This Row],[Rating]],$N$21:$N$25,$O$21:$O$25)</f>
        <v>3</v>
      </c>
    </row>
    <row r="158" spans="1:10" hidden="1" x14ac:dyDescent="0.3">
      <c r="A158" t="s">
        <v>89</v>
      </c>
      <c r="B158" t="s">
        <v>15</v>
      </c>
      <c r="C158">
        <v>27</v>
      </c>
      <c r="D158" t="s">
        <v>16</v>
      </c>
      <c r="E158" s="5">
        <v>44134</v>
      </c>
      <c r="F158" t="s">
        <v>19</v>
      </c>
      <c r="G158">
        <v>54970</v>
      </c>
      <c r="H158" t="s">
        <v>206</v>
      </c>
      <c r="I158" s="8">
        <f ca="1">(TODAY()-staff[[#This Row],[Date Joined]])/365</f>
        <v>2.7424657534246575</v>
      </c>
      <c r="J158">
        <f>_xlfn.XLOOKUP(staff[[#This Row],[Rating]],$N$21:$N$25,$O$21:$O$25)</f>
        <v>3</v>
      </c>
    </row>
    <row r="159" spans="1:10" hidden="1" x14ac:dyDescent="0.3">
      <c r="A159" t="s">
        <v>11</v>
      </c>
      <c r="B159" t="s">
        <v>205</v>
      </c>
      <c r="C159">
        <v>26</v>
      </c>
      <c r="D159" t="s">
        <v>13</v>
      </c>
      <c r="E159" s="5">
        <v>44271</v>
      </c>
      <c r="F159" t="s">
        <v>12</v>
      </c>
      <c r="G159">
        <v>90700</v>
      </c>
      <c r="H159" t="s">
        <v>206</v>
      </c>
      <c r="I159" s="8">
        <f ca="1">(TODAY()-staff[[#This Row],[Date Joined]])/365</f>
        <v>2.3671232876712329</v>
      </c>
      <c r="J159">
        <f>_xlfn.XLOOKUP(staff[[#This Row],[Rating]],$N$21:$N$25,$O$21:$O$25)</f>
        <v>4</v>
      </c>
    </row>
    <row r="160" spans="1:10" hidden="1" x14ac:dyDescent="0.3">
      <c r="A160" t="s">
        <v>109</v>
      </c>
      <c r="B160" t="s">
        <v>8</v>
      </c>
      <c r="C160">
        <v>38</v>
      </c>
      <c r="D160" t="s">
        <v>13</v>
      </c>
      <c r="E160" s="5">
        <v>44329</v>
      </c>
      <c r="F160" t="s">
        <v>19</v>
      </c>
      <c r="G160">
        <v>56870</v>
      </c>
      <c r="H160" t="s">
        <v>206</v>
      </c>
      <c r="I160" s="8">
        <f ca="1">(TODAY()-staff[[#This Row],[Date Joined]])/365</f>
        <v>2.2082191780821918</v>
      </c>
      <c r="J160">
        <f>_xlfn.XLOOKUP(staff[[#This Row],[Rating]],$N$21:$N$25,$O$21:$O$25)</f>
        <v>4</v>
      </c>
    </row>
    <row r="161" spans="1:10" hidden="1" x14ac:dyDescent="0.3">
      <c r="A161" t="s">
        <v>77</v>
      </c>
      <c r="B161" t="s">
        <v>8</v>
      </c>
      <c r="C161">
        <v>25</v>
      </c>
      <c r="D161" t="s">
        <v>16</v>
      </c>
      <c r="E161" s="5">
        <v>44205</v>
      </c>
      <c r="F161" t="s">
        <v>19</v>
      </c>
      <c r="G161">
        <v>92700</v>
      </c>
      <c r="H161" t="s">
        <v>206</v>
      </c>
      <c r="I161" s="8">
        <f ca="1">(TODAY()-staff[[#This Row],[Date Joined]])/365</f>
        <v>2.547945205479452</v>
      </c>
      <c r="J161">
        <f>_xlfn.XLOOKUP(staff[[#This Row],[Rating]],$N$21:$N$25,$O$21:$O$25)</f>
        <v>3</v>
      </c>
    </row>
    <row r="162" spans="1:10" hidden="1" x14ac:dyDescent="0.3">
      <c r="A162" t="s">
        <v>32</v>
      </c>
      <c r="B162" t="s">
        <v>8</v>
      </c>
      <c r="C162">
        <v>21</v>
      </c>
      <c r="D162" t="s">
        <v>16</v>
      </c>
      <c r="E162" s="5">
        <v>44317</v>
      </c>
      <c r="F162" t="s">
        <v>21</v>
      </c>
      <c r="G162">
        <v>65920</v>
      </c>
      <c r="H162" t="s">
        <v>206</v>
      </c>
      <c r="I162" s="8">
        <f ca="1">(TODAY()-staff[[#This Row],[Date Joined]])/365</f>
        <v>2.2410958904109588</v>
      </c>
      <c r="J162">
        <f>_xlfn.XLOOKUP(staff[[#This Row],[Rating]],$N$21:$N$25,$O$21:$O$25)</f>
        <v>3</v>
      </c>
    </row>
    <row r="163" spans="1:10" hidden="1" x14ac:dyDescent="0.3">
      <c r="A163" t="s">
        <v>59</v>
      </c>
      <c r="B163" t="s">
        <v>15</v>
      </c>
      <c r="C163">
        <v>26</v>
      </c>
      <c r="D163" t="s">
        <v>16</v>
      </c>
      <c r="E163" s="5">
        <v>44225</v>
      </c>
      <c r="F163" t="s">
        <v>9</v>
      </c>
      <c r="G163">
        <v>47360</v>
      </c>
      <c r="H163" t="s">
        <v>206</v>
      </c>
      <c r="I163" s="8">
        <f ca="1">(TODAY()-staff[[#This Row],[Date Joined]])/365</f>
        <v>2.493150684931507</v>
      </c>
      <c r="J163">
        <f>_xlfn.XLOOKUP(staff[[#This Row],[Rating]],$N$21:$N$25,$O$21:$O$25)</f>
        <v>3</v>
      </c>
    </row>
    <row r="164" spans="1:10" hidden="1" x14ac:dyDescent="0.3">
      <c r="A164" t="s">
        <v>37</v>
      </c>
      <c r="B164" t="s">
        <v>15</v>
      </c>
      <c r="C164">
        <v>30</v>
      </c>
      <c r="D164" t="s">
        <v>16</v>
      </c>
      <c r="E164" s="5">
        <v>44666</v>
      </c>
      <c r="F164" t="s">
        <v>9</v>
      </c>
      <c r="G164">
        <v>60570</v>
      </c>
      <c r="H164" t="s">
        <v>206</v>
      </c>
      <c r="I164" s="8">
        <f ca="1">(TODAY()-staff[[#This Row],[Date Joined]])/365</f>
        <v>1.284931506849315</v>
      </c>
      <c r="J164">
        <f>_xlfn.XLOOKUP(staff[[#This Row],[Rating]],$N$21:$N$25,$O$21:$O$25)</f>
        <v>3</v>
      </c>
    </row>
    <row r="165" spans="1:10" hidden="1" x14ac:dyDescent="0.3">
      <c r="A165" t="s">
        <v>96</v>
      </c>
      <c r="B165" t="s">
        <v>8</v>
      </c>
      <c r="C165">
        <v>28</v>
      </c>
      <c r="D165" t="s">
        <v>16</v>
      </c>
      <c r="E165" s="5">
        <v>44649</v>
      </c>
      <c r="F165" t="s">
        <v>9</v>
      </c>
      <c r="G165">
        <v>104120</v>
      </c>
      <c r="H165" t="s">
        <v>206</v>
      </c>
      <c r="I165" s="8">
        <f ca="1">(TODAY()-staff[[#This Row],[Date Joined]])/365</f>
        <v>1.3315068493150686</v>
      </c>
      <c r="J165">
        <f>_xlfn.XLOOKUP(staff[[#This Row],[Rating]],$N$21:$N$25,$O$21:$O$25)</f>
        <v>3</v>
      </c>
    </row>
    <row r="166" spans="1:10" hidden="1" x14ac:dyDescent="0.3">
      <c r="A166" t="s">
        <v>23</v>
      </c>
      <c r="B166" t="s">
        <v>15</v>
      </c>
      <c r="C166">
        <v>37</v>
      </c>
      <c r="D166" t="s">
        <v>24</v>
      </c>
      <c r="E166" s="5">
        <v>44338</v>
      </c>
      <c r="F166" t="s">
        <v>12</v>
      </c>
      <c r="G166">
        <v>88050</v>
      </c>
      <c r="H166" t="s">
        <v>206</v>
      </c>
      <c r="I166" s="8">
        <f ca="1">(TODAY()-staff[[#This Row],[Date Joined]])/365</f>
        <v>2.1835616438356165</v>
      </c>
      <c r="J166">
        <f>_xlfn.XLOOKUP(staff[[#This Row],[Rating]],$N$21:$N$25,$O$21:$O$25)</f>
        <v>2</v>
      </c>
    </row>
    <row r="167" spans="1:10" hidden="1" x14ac:dyDescent="0.3">
      <c r="A167" t="s">
        <v>103</v>
      </c>
      <c r="B167" t="s">
        <v>15</v>
      </c>
      <c r="C167">
        <v>24</v>
      </c>
      <c r="D167" t="s">
        <v>16</v>
      </c>
      <c r="E167" s="5">
        <v>44686</v>
      </c>
      <c r="F167" t="s">
        <v>12</v>
      </c>
      <c r="G167">
        <v>100420</v>
      </c>
      <c r="H167" t="s">
        <v>206</v>
      </c>
      <c r="I167" s="8">
        <f ca="1">(TODAY()-staff[[#This Row],[Date Joined]])/365</f>
        <v>1.2301369863013698</v>
      </c>
      <c r="J167">
        <f>_xlfn.XLOOKUP(staff[[#This Row],[Rating]],$N$21:$N$25,$O$21:$O$25)</f>
        <v>3</v>
      </c>
    </row>
    <row r="168" spans="1:10" hidden="1" x14ac:dyDescent="0.3">
      <c r="A168" t="s">
        <v>54</v>
      </c>
      <c r="B168" t="s">
        <v>8</v>
      </c>
      <c r="C168">
        <v>30</v>
      </c>
      <c r="D168" t="s">
        <v>16</v>
      </c>
      <c r="E168" s="5">
        <v>44850</v>
      </c>
      <c r="F168" t="s">
        <v>9</v>
      </c>
      <c r="G168">
        <v>114180</v>
      </c>
      <c r="H168" t="s">
        <v>206</v>
      </c>
      <c r="I168" s="8">
        <f ca="1">(TODAY()-staff[[#This Row],[Date Joined]])/365</f>
        <v>0.78082191780821919</v>
      </c>
      <c r="J168">
        <f>_xlfn.XLOOKUP(staff[[#This Row],[Rating]],$N$21:$N$25,$O$21:$O$25)</f>
        <v>3</v>
      </c>
    </row>
    <row r="169" spans="1:10" hidden="1" x14ac:dyDescent="0.3">
      <c r="A169" t="s">
        <v>86</v>
      </c>
      <c r="B169" t="s">
        <v>8</v>
      </c>
      <c r="C169">
        <v>21</v>
      </c>
      <c r="D169" t="s">
        <v>16</v>
      </c>
      <c r="E169" s="5">
        <v>44678</v>
      </c>
      <c r="F169" t="s">
        <v>12</v>
      </c>
      <c r="G169">
        <v>33920</v>
      </c>
      <c r="H169" t="s">
        <v>206</v>
      </c>
      <c r="I169" s="8">
        <f ca="1">(TODAY()-staff[[#This Row],[Date Joined]])/365</f>
        <v>1.252054794520548</v>
      </c>
      <c r="J169">
        <f>_xlfn.XLOOKUP(staff[[#This Row],[Rating]],$N$21:$N$25,$O$21:$O$25)</f>
        <v>3</v>
      </c>
    </row>
    <row r="170" spans="1:10" hidden="1" x14ac:dyDescent="0.3">
      <c r="A170" t="s">
        <v>69</v>
      </c>
      <c r="B170" t="s">
        <v>15</v>
      </c>
      <c r="C170">
        <v>23</v>
      </c>
      <c r="D170" t="s">
        <v>16</v>
      </c>
      <c r="E170" s="5">
        <v>44440</v>
      </c>
      <c r="F170" t="s">
        <v>9</v>
      </c>
      <c r="G170">
        <v>106460</v>
      </c>
      <c r="H170" t="s">
        <v>206</v>
      </c>
      <c r="I170" s="8">
        <f ca="1">(TODAY()-staff[[#This Row],[Date Joined]])/365</f>
        <v>1.904109589041096</v>
      </c>
      <c r="J170">
        <f>_xlfn.XLOOKUP(staff[[#This Row],[Rating]],$N$21:$N$25,$O$21:$O$25)</f>
        <v>3</v>
      </c>
    </row>
    <row r="171" spans="1:10" hidden="1" x14ac:dyDescent="0.3">
      <c r="A171" t="s">
        <v>57</v>
      </c>
      <c r="B171" t="s">
        <v>15</v>
      </c>
      <c r="C171">
        <v>35</v>
      </c>
      <c r="D171" t="s">
        <v>16</v>
      </c>
      <c r="E171" s="5">
        <v>44727</v>
      </c>
      <c r="F171" t="s">
        <v>9</v>
      </c>
      <c r="G171">
        <v>40400</v>
      </c>
      <c r="H171" t="s">
        <v>206</v>
      </c>
      <c r="I171" s="8">
        <f ca="1">(TODAY()-staff[[#This Row],[Date Joined]])/365</f>
        <v>1.1178082191780823</v>
      </c>
      <c r="J171">
        <f>_xlfn.XLOOKUP(staff[[#This Row],[Rating]],$N$21:$N$25,$O$21:$O$25)</f>
        <v>3</v>
      </c>
    </row>
    <row r="172" spans="1:10" hidden="1" x14ac:dyDescent="0.3">
      <c r="A172" t="s">
        <v>68</v>
      </c>
      <c r="B172" t="s">
        <v>15</v>
      </c>
      <c r="C172">
        <v>27</v>
      </c>
      <c r="D172" t="s">
        <v>13</v>
      </c>
      <c r="E172" s="5">
        <v>44236</v>
      </c>
      <c r="F172" t="s">
        <v>21</v>
      </c>
      <c r="G172">
        <v>91650</v>
      </c>
      <c r="H172" t="s">
        <v>206</v>
      </c>
      <c r="I172" s="8">
        <f ca="1">(TODAY()-staff[[#This Row],[Date Joined]])/365</f>
        <v>2.463013698630137</v>
      </c>
      <c r="J172">
        <f>_xlfn.XLOOKUP(staff[[#This Row],[Rating]],$N$21:$N$25,$O$21:$O$25)</f>
        <v>4</v>
      </c>
    </row>
    <row r="173" spans="1:10" hidden="1" x14ac:dyDescent="0.3">
      <c r="A173" t="s">
        <v>99</v>
      </c>
      <c r="B173" t="s">
        <v>15</v>
      </c>
      <c r="C173">
        <v>43</v>
      </c>
      <c r="D173" t="s">
        <v>16</v>
      </c>
      <c r="E173" s="5">
        <v>44620</v>
      </c>
      <c r="F173" t="s">
        <v>19</v>
      </c>
      <c r="G173">
        <v>36040</v>
      </c>
      <c r="H173" t="s">
        <v>206</v>
      </c>
      <c r="I173" s="8">
        <f ca="1">(TODAY()-staff[[#This Row],[Date Joined]])/365</f>
        <v>1.4109589041095891</v>
      </c>
      <c r="J173">
        <f>_xlfn.XLOOKUP(staff[[#This Row],[Rating]],$N$21:$N$25,$O$21:$O$25)</f>
        <v>3</v>
      </c>
    </row>
    <row r="174" spans="1:10" hidden="1" x14ac:dyDescent="0.3">
      <c r="A174" t="s">
        <v>101</v>
      </c>
      <c r="B174" t="s">
        <v>8</v>
      </c>
      <c r="C174">
        <v>40</v>
      </c>
      <c r="D174" t="s">
        <v>16</v>
      </c>
      <c r="E174" s="5">
        <v>44381</v>
      </c>
      <c r="F174" t="s">
        <v>12</v>
      </c>
      <c r="G174">
        <v>104410</v>
      </c>
      <c r="H174" t="s">
        <v>206</v>
      </c>
      <c r="I174" s="8">
        <f ca="1">(TODAY()-staff[[#This Row],[Date Joined]])/365</f>
        <v>2.0657534246575344</v>
      </c>
      <c r="J174">
        <f>_xlfn.XLOOKUP(staff[[#This Row],[Rating]],$N$21:$N$25,$O$21:$O$25)</f>
        <v>3</v>
      </c>
    </row>
    <row r="175" spans="1:10" hidden="1" x14ac:dyDescent="0.3">
      <c r="A175" t="s">
        <v>85</v>
      </c>
      <c r="B175" t="s">
        <v>15</v>
      </c>
      <c r="C175">
        <v>30</v>
      </c>
      <c r="D175" t="s">
        <v>16</v>
      </c>
      <c r="E175" s="5">
        <v>44606</v>
      </c>
      <c r="F175" t="s">
        <v>21</v>
      </c>
      <c r="G175">
        <v>96800</v>
      </c>
      <c r="H175" t="s">
        <v>206</v>
      </c>
      <c r="I175" s="8">
        <f ca="1">(TODAY()-staff[[#This Row],[Date Joined]])/365</f>
        <v>1.4493150684931506</v>
      </c>
      <c r="J175">
        <f>_xlfn.XLOOKUP(staff[[#This Row],[Rating]],$N$21:$N$25,$O$21:$O$25)</f>
        <v>3</v>
      </c>
    </row>
    <row r="176" spans="1:10" hidden="1" x14ac:dyDescent="0.3">
      <c r="A176" t="s">
        <v>28</v>
      </c>
      <c r="B176" t="s">
        <v>8</v>
      </c>
      <c r="C176">
        <v>34</v>
      </c>
      <c r="D176" t="s">
        <v>16</v>
      </c>
      <c r="E176" s="5">
        <v>44459</v>
      </c>
      <c r="F176" t="s">
        <v>21</v>
      </c>
      <c r="G176">
        <v>85000</v>
      </c>
      <c r="H176" t="s">
        <v>206</v>
      </c>
      <c r="I176" s="8">
        <f ca="1">(TODAY()-staff[[#This Row],[Date Joined]])/365</f>
        <v>1.8520547945205479</v>
      </c>
      <c r="J176">
        <f>_xlfn.XLOOKUP(staff[[#This Row],[Rating]],$N$21:$N$25,$O$21:$O$25)</f>
        <v>3</v>
      </c>
    </row>
    <row r="177" spans="1:10" hidden="1" x14ac:dyDescent="0.3">
      <c r="A177" t="s">
        <v>80</v>
      </c>
      <c r="B177" t="s">
        <v>15</v>
      </c>
      <c r="C177">
        <v>28</v>
      </c>
      <c r="D177" t="s">
        <v>42</v>
      </c>
      <c r="E177" s="5">
        <v>44820</v>
      </c>
      <c r="F177" t="s">
        <v>19</v>
      </c>
      <c r="G177">
        <v>43510</v>
      </c>
      <c r="H177" t="s">
        <v>206</v>
      </c>
      <c r="I177" s="8">
        <f ca="1">(TODAY()-staff[[#This Row],[Date Joined]])/365</f>
        <v>0.86301369863013699</v>
      </c>
      <c r="J177">
        <f>_xlfn.XLOOKUP(staff[[#This Row],[Rating]],$N$21:$N$25,$O$21:$O$25)</f>
        <v>1</v>
      </c>
    </row>
    <row r="178" spans="1:10" hidden="1" x14ac:dyDescent="0.3">
      <c r="A178" t="s">
        <v>79</v>
      </c>
      <c r="B178" t="s">
        <v>15</v>
      </c>
      <c r="C178">
        <v>33</v>
      </c>
      <c r="D178" t="s">
        <v>16</v>
      </c>
      <c r="E178" s="5">
        <v>44243</v>
      </c>
      <c r="F178" t="s">
        <v>21</v>
      </c>
      <c r="G178">
        <v>59430</v>
      </c>
      <c r="H178" t="s">
        <v>206</v>
      </c>
      <c r="I178" s="8">
        <f ca="1">(TODAY()-staff[[#This Row],[Date Joined]])/365</f>
        <v>2.4438356164383563</v>
      </c>
      <c r="J178">
        <f>_xlfn.XLOOKUP(staff[[#This Row],[Rating]],$N$21:$N$25,$O$21:$O$25)</f>
        <v>3</v>
      </c>
    </row>
    <row r="179" spans="1:10" hidden="1" x14ac:dyDescent="0.3">
      <c r="A179" t="s">
        <v>93</v>
      </c>
      <c r="B179" t="s">
        <v>8</v>
      </c>
      <c r="C179">
        <v>33</v>
      </c>
      <c r="D179" t="s">
        <v>16</v>
      </c>
      <c r="E179" s="5">
        <v>44067</v>
      </c>
      <c r="F179" t="s">
        <v>21</v>
      </c>
      <c r="G179">
        <v>65360</v>
      </c>
      <c r="H179" t="s">
        <v>206</v>
      </c>
      <c r="I179" s="8">
        <f ca="1">(TODAY()-staff[[#This Row],[Date Joined]])/365</f>
        <v>2.9260273972602739</v>
      </c>
      <c r="J179">
        <f>_xlfn.XLOOKUP(staff[[#This Row],[Rating]],$N$21:$N$25,$O$21:$O$25)</f>
        <v>3</v>
      </c>
    </row>
    <row r="180" spans="1:10" hidden="1" x14ac:dyDescent="0.3">
      <c r="A180" t="s">
        <v>66</v>
      </c>
      <c r="B180" t="s">
        <v>8</v>
      </c>
      <c r="C180">
        <v>32</v>
      </c>
      <c r="D180" t="s">
        <v>16</v>
      </c>
      <c r="E180" s="5">
        <v>44611</v>
      </c>
      <c r="F180" t="s">
        <v>9</v>
      </c>
      <c r="G180">
        <v>41570</v>
      </c>
      <c r="H180" t="s">
        <v>206</v>
      </c>
      <c r="I180" s="8">
        <f ca="1">(TODAY()-staff[[#This Row],[Date Joined]])/365</f>
        <v>1.4356164383561645</v>
      </c>
      <c r="J180">
        <f>_xlfn.XLOOKUP(staff[[#This Row],[Rating]],$N$21:$N$25,$O$21:$O$25)</f>
        <v>3</v>
      </c>
    </row>
    <row r="181" spans="1:10" hidden="1" x14ac:dyDescent="0.3">
      <c r="A181" t="s">
        <v>95</v>
      </c>
      <c r="B181" t="s">
        <v>8</v>
      </c>
      <c r="C181">
        <v>33</v>
      </c>
      <c r="D181" t="s">
        <v>16</v>
      </c>
      <c r="E181" s="5">
        <v>44312</v>
      </c>
      <c r="F181" t="s">
        <v>12</v>
      </c>
      <c r="G181">
        <v>75280</v>
      </c>
      <c r="H181" t="s">
        <v>206</v>
      </c>
      <c r="I181" s="8">
        <f ca="1">(TODAY()-staff[[#This Row],[Date Joined]])/365</f>
        <v>2.2547945205479452</v>
      </c>
      <c r="J181">
        <f>_xlfn.XLOOKUP(staff[[#This Row],[Rating]],$N$21:$N$25,$O$21:$O$25)</f>
        <v>3</v>
      </c>
    </row>
    <row r="182" spans="1:10" hidden="1" x14ac:dyDescent="0.3">
      <c r="A182" t="s">
        <v>18</v>
      </c>
      <c r="B182" t="s">
        <v>15</v>
      </c>
      <c r="C182">
        <v>33</v>
      </c>
      <c r="D182" t="s">
        <v>16</v>
      </c>
      <c r="E182" s="5">
        <v>44385</v>
      </c>
      <c r="F182" t="s">
        <v>19</v>
      </c>
      <c r="G182">
        <v>74550</v>
      </c>
      <c r="H182" t="s">
        <v>206</v>
      </c>
      <c r="I182" s="8">
        <f ca="1">(TODAY()-staff[[#This Row],[Date Joined]])/365</f>
        <v>2.0547945205479454</v>
      </c>
      <c r="J182">
        <f>_xlfn.XLOOKUP(staff[[#This Row],[Rating]],$N$21:$N$25,$O$21:$O$25)</f>
        <v>3</v>
      </c>
    </row>
    <row r="183" spans="1:10" hidden="1" x14ac:dyDescent="0.3">
      <c r="A183" t="s">
        <v>45</v>
      </c>
      <c r="B183" t="s">
        <v>15</v>
      </c>
      <c r="C183">
        <v>30</v>
      </c>
      <c r="D183" t="s">
        <v>16</v>
      </c>
      <c r="E183" s="5">
        <v>44701</v>
      </c>
      <c r="F183" t="s">
        <v>9</v>
      </c>
      <c r="G183">
        <v>67950</v>
      </c>
      <c r="H183" t="s">
        <v>206</v>
      </c>
      <c r="I183" s="8">
        <f ca="1">(TODAY()-staff[[#This Row],[Date Joined]])/365</f>
        <v>1.189041095890411</v>
      </c>
      <c r="J183">
        <f>_xlfn.XLOOKUP(staff[[#This Row],[Rating]],$N$21:$N$25,$O$21:$O$25)</f>
        <v>3</v>
      </c>
    </row>
    <row r="184" spans="1:10" hidden="1" x14ac:dyDescent="0.3">
      <c r="A184" t="s">
        <v>90</v>
      </c>
      <c r="B184" t="s">
        <v>15</v>
      </c>
      <c r="C184">
        <v>42</v>
      </c>
      <c r="D184" t="s">
        <v>24</v>
      </c>
      <c r="E184" s="5">
        <v>44731</v>
      </c>
      <c r="F184" t="s">
        <v>21</v>
      </c>
      <c r="G184">
        <v>70270</v>
      </c>
      <c r="H184" t="s">
        <v>206</v>
      </c>
      <c r="I184" s="8">
        <f ca="1">(TODAY()-staff[[#This Row],[Date Joined]])/365</f>
        <v>1.106849315068493</v>
      </c>
      <c r="J184">
        <f>_xlfn.XLOOKUP(staff[[#This Row],[Rating]],$N$21:$N$25,$O$21:$O$25)</f>
        <v>2</v>
      </c>
    </row>
    <row r="185" spans="1:10" hidden="1" x14ac:dyDescent="0.3">
      <c r="A185" t="s">
        <v>46</v>
      </c>
      <c r="B185" t="s">
        <v>15</v>
      </c>
      <c r="C185">
        <v>26</v>
      </c>
      <c r="D185" t="s">
        <v>16</v>
      </c>
      <c r="E185" s="5">
        <v>44411</v>
      </c>
      <c r="F185" t="s">
        <v>9</v>
      </c>
      <c r="G185">
        <v>53540</v>
      </c>
      <c r="H185" t="s">
        <v>206</v>
      </c>
      <c r="I185" s="8">
        <f ca="1">(TODAY()-staff[[#This Row],[Date Joined]])/365</f>
        <v>1.9835616438356165</v>
      </c>
      <c r="J185">
        <f>_xlfn.XLOOKUP(staff[[#This Row],[Rating]],$N$21:$N$25,$O$21:$O$25)</f>
        <v>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10206-D7A2-48E1-A3CA-A0931BA13679}">
  <dimension ref="A1:AI32"/>
  <sheetViews>
    <sheetView workbookViewId="0">
      <selection activeCell="H6" sqref="H6"/>
    </sheetView>
  </sheetViews>
  <sheetFormatPr defaultRowHeight="14.4" x14ac:dyDescent="0.3"/>
  <cols>
    <col min="1" max="1" width="1.21875" customWidth="1"/>
    <col min="4" max="4" width="12.109375" bestFit="1" customWidth="1"/>
    <col min="5" max="5" width="13.44140625" bestFit="1" customWidth="1"/>
    <col min="9" max="9" width="17.6640625" bestFit="1" customWidth="1"/>
  </cols>
  <sheetData>
    <row r="1" spans="1:35" ht="43.2" customHeight="1" x14ac:dyDescent="0.3">
      <c r="A1" s="21"/>
      <c r="B1" s="19" t="s">
        <v>216</v>
      </c>
      <c r="C1" s="19"/>
      <c r="D1" s="19"/>
      <c r="E1" s="19"/>
      <c r="F1" s="19"/>
      <c r="G1" s="19"/>
      <c r="H1" s="19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</row>
    <row r="3" spans="1:35" x14ac:dyDescent="0.3">
      <c r="D3" t="s">
        <v>215</v>
      </c>
      <c r="E3" s="10" t="s">
        <v>156</v>
      </c>
      <c r="I3" t="s">
        <v>217</v>
      </c>
      <c r="J3" s="10" t="s">
        <v>19</v>
      </c>
    </row>
    <row r="5" spans="1:35" x14ac:dyDescent="0.3">
      <c r="D5" s="11" t="s">
        <v>1</v>
      </c>
      <c r="E5" s="14" t="str" cm="1">
        <f t="array" aca="1" ref="E5:E12" ca="1">TRANSPOSE(_xlfn.XLOOKUP(E3,staff[Name],staff[Gender]:staff[Tenure],"NA",0))</f>
        <v>Male</v>
      </c>
      <c r="F5" s="12"/>
      <c r="I5" t="str" cm="1">
        <f t="array" aca="1" ref="I5:R32" ca="1">_xlfn._xlws.FILTER(staff[],staff[Department]="Sales")</f>
        <v>Mirium Seemantini Shivakumar</v>
      </c>
      <c r="J5" t="str">
        <f ca="1"/>
        <v>Female</v>
      </c>
      <c r="K5">
        <f ca="1"/>
        <v>38</v>
      </c>
      <c r="L5" t="str">
        <f ca="1"/>
        <v>Above average</v>
      </c>
      <c r="M5">
        <f ca="1"/>
        <v>44268</v>
      </c>
      <c r="N5" t="str">
        <f ca="1"/>
        <v>Sales</v>
      </c>
      <c r="O5">
        <f ca="1"/>
        <v>56870</v>
      </c>
      <c r="P5" t="str">
        <f ca="1"/>
        <v>IND</v>
      </c>
      <c r="Q5">
        <f ca="1"/>
        <v>2.3753424657534246</v>
      </c>
      <c r="R5">
        <f ca="1"/>
        <v>4</v>
      </c>
    </row>
    <row r="6" spans="1:35" x14ac:dyDescent="0.3">
      <c r="D6" s="11" t="s">
        <v>3</v>
      </c>
      <c r="E6" s="14">
        <f ca="1"/>
        <v>20</v>
      </c>
      <c r="F6" s="12"/>
      <c r="I6" t="str">
        <f ca="1"/>
        <v>Purnendu Vijayarangan</v>
      </c>
      <c r="J6" t="str">
        <f ca="1"/>
        <v>Female</v>
      </c>
      <c r="K6">
        <f ca="1"/>
        <v>25</v>
      </c>
      <c r="L6" t="str">
        <f ca="1"/>
        <v>Average</v>
      </c>
      <c r="M6">
        <f ca="1"/>
        <v>44144</v>
      </c>
      <c r="N6" t="str">
        <f ca="1"/>
        <v>Sales</v>
      </c>
      <c r="O6">
        <f ca="1"/>
        <v>92700</v>
      </c>
      <c r="P6" t="str">
        <f ca="1"/>
        <v>IND</v>
      </c>
      <c r="Q6">
        <f ca="1"/>
        <v>2.7150684931506848</v>
      </c>
      <c r="R6">
        <f ca="1"/>
        <v>3</v>
      </c>
    </row>
    <row r="7" spans="1:35" x14ac:dyDescent="0.3">
      <c r="D7" s="11" t="s">
        <v>6</v>
      </c>
      <c r="E7" s="14" t="str">
        <f ca="1"/>
        <v>Average</v>
      </c>
      <c r="F7" s="12"/>
      <c r="I7" t="str">
        <f ca="1"/>
        <v>Yauvani Tarpa</v>
      </c>
      <c r="J7" t="str">
        <f ca="1"/>
        <v>Male</v>
      </c>
      <c r="K7">
        <f ca="1"/>
        <v>33</v>
      </c>
      <c r="L7" t="str">
        <f ca="1"/>
        <v>Average</v>
      </c>
      <c r="M7">
        <f ca="1"/>
        <v>44324</v>
      </c>
      <c r="N7" t="str">
        <f ca="1"/>
        <v>Sales</v>
      </c>
      <c r="O7">
        <f ca="1"/>
        <v>74550</v>
      </c>
      <c r="P7" t="str">
        <f ca="1"/>
        <v>IND</v>
      </c>
      <c r="Q7">
        <f ca="1"/>
        <v>2.2219178082191782</v>
      </c>
      <c r="R7">
        <f ca="1"/>
        <v>3</v>
      </c>
    </row>
    <row r="8" spans="1:35" x14ac:dyDescent="0.3">
      <c r="D8" s="11" t="s">
        <v>4</v>
      </c>
      <c r="E8" s="15">
        <f ca="1"/>
        <v>44122</v>
      </c>
      <c r="F8" s="13"/>
      <c r="I8" t="str">
        <f ca="1"/>
        <v>Daruka Ghazali</v>
      </c>
      <c r="J8" t="str">
        <f ca="1"/>
        <v>Female</v>
      </c>
      <c r="K8">
        <f ca="1"/>
        <v>34</v>
      </c>
      <c r="L8" t="str">
        <f ca="1"/>
        <v>Poor</v>
      </c>
      <c r="M8">
        <f ca="1"/>
        <v>44660</v>
      </c>
      <c r="N8" t="str">
        <f ca="1"/>
        <v>Sales</v>
      </c>
      <c r="O8">
        <f ca="1"/>
        <v>49630</v>
      </c>
      <c r="P8" t="str">
        <f ca="1"/>
        <v>IND</v>
      </c>
      <c r="Q8">
        <f ca="1"/>
        <v>1.3013698630136987</v>
      </c>
      <c r="R8">
        <f ca="1"/>
        <v>2</v>
      </c>
    </row>
    <row r="9" spans="1:35" x14ac:dyDescent="0.3">
      <c r="D9" s="11" t="s">
        <v>2</v>
      </c>
      <c r="E9" s="14" t="str">
        <f ca="1"/>
        <v>Website</v>
      </c>
      <c r="F9" s="13"/>
      <c r="I9" t="str">
        <f ca="1"/>
        <v>Sanchali Shirish</v>
      </c>
      <c r="J9" t="str">
        <f ca="1"/>
        <v>Male</v>
      </c>
      <c r="K9">
        <f ca="1"/>
        <v>27</v>
      </c>
      <c r="L9" t="str">
        <f ca="1"/>
        <v>Average</v>
      </c>
      <c r="M9">
        <f ca="1"/>
        <v>44073</v>
      </c>
      <c r="N9" t="str">
        <f ca="1"/>
        <v>Sales</v>
      </c>
      <c r="O9">
        <f ca="1"/>
        <v>54970</v>
      </c>
      <c r="P9" t="str">
        <f ca="1"/>
        <v>IND</v>
      </c>
      <c r="Q9">
        <f ca="1"/>
        <v>2.9095890410958902</v>
      </c>
      <c r="R9">
        <f ca="1"/>
        <v>3</v>
      </c>
    </row>
    <row r="10" spans="1:35" x14ac:dyDescent="0.3">
      <c r="D10" s="11" t="s">
        <v>5</v>
      </c>
      <c r="E10" s="16">
        <f ca="1"/>
        <v>112650</v>
      </c>
      <c r="F10" s="13"/>
      <c r="I10" t="str">
        <f ca="1"/>
        <v>Waheeda Vasuman</v>
      </c>
      <c r="J10" t="str">
        <f ca="1"/>
        <v>Male</v>
      </c>
      <c r="K10">
        <f ca="1"/>
        <v>43</v>
      </c>
      <c r="L10" t="str">
        <f ca="1"/>
        <v>Average</v>
      </c>
      <c r="M10">
        <f ca="1"/>
        <v>44558</v>
      </c>
      <c r="N10" t="str">
        <f ca="1"/>
        <v>Sales</v>
      </c>
      <c r="O10">
        <f ca="1"/>
        <v>36040</v>
      </c>
      <c r="P10" t="str">
        <f ca="1"/>
        <v>IND</v>
      </c>
      <c r="Q10">
        <f ca="1"/>
        <v>1.5808219178082192</v>
      </c>
      <c r="R10">
        <f ca="1"/>
        <v>3</v>
      </c>
    </row>
    <row r="11" spans="1:35" x14ac:dyDescent="0.3">
      <c r="D11" s="11" t="s">
        <v>203</v>
      </c>
      <c r="E11" s="14" t="str">
        <f ca="1"/>
        <v>IND</v>
      </c>
      <c r="F11" s="12"/>
      <c r="I11" t="str">
        <f ca="1"/>
        <v>Krishnakanta Vellanki</v>
      </c>
      <c r="J11" t="str">
        <f ca="1"/>
        <v>Male</v>
      </c>
      <c r="K11">
        <f ca="1"/>
        <v>22</v>
      </c>
      <c r="L11" t="str">
        <f ca="1"/>
        <v>Above average</v>
      </c>
      <c r="M11">
        <f ca="1"/>
        <v>44384</v>
      </c>
      <c r="N11" t="str">
        <f ca="1"/>
        <v>Sales</v>
      </c>
      <c r="O11">
        <f ca="1"/>
        <v>112780</v>
      </c>
      <c r="P11" t="str">
        <f ca="1"/>
        <v>IND</v>
      </c>
      <c r="Q11">
        <f ca="1"/>
        <v>2.0575342465753423</v>
      </c>
      <c r="R11">
        <f ca="1"/>
        <v>4</v>
      </c>
    </row>
    <row r="12" spans="1:35" x14ac:dyDescent="0.3">
      <c r="D12" s="11" t="s">
        <v>207</v>
      </c>
      <c r="E12" s="17">
        <f ca="1"/>
        <v>2.7753424657534245</v>
      </c>
      <c r="F12" s="12"/>
      <c r="I12" t="str">
        <f ca="1"/>
        <v>Anumati Shyamari Meherhomji</v>
      </c>
      <c r="J12" t="str">
        <f ca="1"/>
        <v>Female</v>
      </c>
      <c r="K12">
        <f ca="1"/>
        <v>28</v>
      </c>
      <c r="L12" t="str">
        <f ca="1"/>
        <v>Average</v>
      </c>
      <c r="M12">
        <f ca="1"/>
        <v>44296</v>
      </c>
      <c r="N12" t="str">
        <f ca="1"/>
        <v>Sales</v>
      </c>
      <c r="O12">
        <f ca="1"/>
        <v>53240</v>
      </c>
      <c r="P12" t="str">
        <f ca="1"/>
        <v>IND</v>
      </c>
      <c r="Q12">
        <f ca="1"/>
        <v>2.2986301369863016</v>
      </c>
      <c r="R12">
        <f ca="1"/>
        <v>3</v>
      </c>
    </row>
    <row r="13" spans="1:35" x14ac:dyDescent="0.3">
      <c r="I13" t="str">
        <f ca="1"/>
        <v>Devasree Fullara Saurin</v>
      </c>
      <c r="J13" t="str">
        <f ca="1"/>
        <v>Female</v>
      </c>
      <c r="K13">
        <f ca="1"/>
        <v>20</v>
      </c>
      <c r="L13" t="str">
        <f ca="1"/>
        <v>Poor</v>
      </c>
      <c r="M13">
        <f ca="1"/>
        <v>44476</v>
      </c>
      <c r="N13" t="str">
        <f ca="1"/>
        <v>Sales</v>
      </c>
      <c r="O13">
        <f ca="1"/>
        <v>68900</v>
      </c>
      <c r="P13" t="str">
        <f ca="1"/>
        <v>IND</v>
      </c>
      <c r="Q13">
        <f ca="1"/>
        <v>1.8054794520547945</v>
      </c>
      <c r="R13">
        <f ca="1"/>
        <v>2</v>
      </c>
    </row>
    <row r="14" spans="1:35" x14ac:dyDescent="0.3">
      <c r="I14" t="str">
        <f ca="1"/>
        <v>Geena Raghavanpillai</v>
      </c>
      <c r="J14" t="str">
        <f ca="1"/>
        <v>Male</v>
      </c>
      <c r="K14">
        <f ca="1"/>
        <v>32</v>
      </c>
      <c r="L14" t="str">
        <f ca="1"/>
        <v>Average</v>
      </c>
      <c r="M14">
        <f ca="1"/>
        <v>44403</v>
      </c>
      <c r="N14" t="str">
        <f ca="1"/>
        <v>Sales</v>
      </c>
      <c r="O14">
        <f ca="1"/>
        <v>53540</v>
      </c>
      <c r="P14" t="str">
        <f ca="1"/>
        <v>IND</v>
      </c>
      <c r="Q14">
        <f ca="1"/>
        <v>2.0054794520547947</v>
      </c>
      <c r="R14">
        <f ca="1"/>
        <v>3</v>
      </c>
    </row>
    <row r="15" spans="1:35" x14ac:dyDescent="0.3">
      <c r="I15" t="str">
        <f ca="1"/>
        <v>Rupak Mehra</v>
      </c>
      <c r="J15" t="str">
        <f ca="1"/>
        <v>Male</v>
      </c>
      <c r="K15">
        <f ca="1"/>
        <v>28</v>
      </c>
      <c r="L15" t="str">
        <f ca="1"/>
        <v>Very poor</v>
      </c>
      <c r="M15">
        <f ca="1"/>
        <v>44758</v>
      </c>
      <c r="N15" t="str">
        <f ca="1"/>
        <v>Sales</v>
      </c>
      <c r="O15">
        <f ca="1"/>
        <v>43510</v>
      </c>
      <c r="P15" t="str">
        <f ca="1"/>
        <v>IND</v>
      </c>
      <c r="Q15">
        <f ca="1"/>
        <v>1.0328767123287672</v>
      </c>
      <c r="R15">
        <f ca="1"/>
        <v>1</v>
      </c>
    </row>
    <row r="16" spans="1:35" x14ac:dyDescent="0.3">
      <c r="I16" t="str">
        <f ca="1"/>
        <v>Sawini Chandan</v>
      </c>
      <c r="J16" t="str">
        <f ca="1"/>
        <v>Female</v>
      </c>
      <c r="K16">
        <f ca="1"/>
        <v>38</v>
      </c>
      <c r="L16" t="str">
        <f ca="1"/>
        <v>Exceptional</v>
      </c>
      <c r="M16">
        <f ca="1"/>
        <v>44316</v>
      </c>
      <c r="N16" t="str">
        <f ca="1"/>
        <v>Sales</v>
      </c>
      <c r="O16">
        <f ca="1"/>
        <v>109160</v>
      </c>
      <c r="P16" t="str">
        <f ca="1"/>
        <v>IND</v>
      </c>
      <c r="Q16">
        <f ca="1"/>
        <v>2.2438356164383562</v>
      </c>
      <c r="R16">
        <f ca="1"/>
        <v>5</v>
      </c>
    </row>
    <row r="17" spans="9:18" x14ac:dyDescent="0.3">
      <c r="I17" t="str">
        <f ca="1"/>
        <v>Abhaya Priyavardhan</v>
      </c>
      <c r="J17" t="str">
        <f ca="1"/>
        <v>Male</v>
      </c>
      <c r="K17">
        <f ca="1"/>
        <v>25</v>
      </c>
      <c r="L17" t="str">
        <f ca="1"/>
        <v>Average</v>
      </c>
      <c r="M17">
        <f ca="1"/>
        <v>44322</v>
      </c>
      <c r="N17" t="str">
        <f ca="1"/>
        <v>Sales</v>
      </c>
      <c r="O17">
        <f ca="1"/>
        <v>65700</v>
      </c>
      <c r="P17" t="str">
        <f ca="1"/>
        <v>IND</v>
      </c>
      <c r="Q17">
        <f ca="1"/>
        <v>2.2273972602739724</v>
      </c>
      <c r="R17">
        <f ca="1"/>
        <v>3</v>
      </c>
    </row>
    <row r="18" spans="9:18" x14ac:dyDescent="0.3">
      <c r="I18" t="str">
        <f ca="1"/>
        <v>Shulabh Qutub Sundaramoorthy</v>
      </c>
      <c r="J18" t="str">
        <f ca="1"/>
        <v>Female</v>
      </c>
      <c r="K18">
        <f ca="1"/>
        <v>36</v>
      </c>
      <c r="L18" t="str">
        <f ca="1"/>
        <v>Average</v>
      </c>
      <c r="M18">
        <f ca="1"/>
        <v>44433</v>
      </c>
      <c r="N18" t="str">
        <f ca="1"/>
        <v>Sales</v>
      </c>
      <c r="O18">
        <f ca="1"/>
        <v>78540</v>
      </c>
      <c r="P18" t="str">
        <f ca="1"/>
        <v>IND</v>
      </c>
      <c r="Q18">
        <f ca="1"/>
        <v>1.9232876712328768</v>
      </c>
      <c r="R18">
        <f ca="1"/>
        <v>3</v>
      </c>
    </row>
    <row r="19" spans="9:18" x14ac:dyDescent="0.3">
      <c r="I19" t="str">
        <f ca="1"/>
        <v>Lindy Guillet</v>
      </c>
      <c r="J19" t="str">
        <f ca="1"/>
        <v>Male</v>
      </c>
      <c r="K19">
        <f ca="1"/>
        <v>22</v>
      </c>
      <c r="L19" t="str">
        <f ca="1"/>
        <v>Above average</v>
      </c>
      <c r="M19">
        <f ca="1"/>
        <v>44446</v>
      </c>
      <c r="N19" t="str">
        <f ca="1"/>
        <v>Sales</v>
      </c>
      <c r="O19">
        <f ca="1"/>
        <v>112780</v>
      </c>
      <c r="P19" t="str">
        <f ca="1"/>
        <v>NZ</v>
      </c>
      <c r="Q19">
        <f ca="1"/>
        <v>1.8876712328767122</v>
      </c>
      <c r="R19">
        <f ca="1"/>
        <v>4</v>
      </c>
    </row>
    <row r="20" spans="9:18" x14ac:dyDescent="0.3">
      <c r="I20" t="str">
        <f ca="1"/>
        <v>Tatum Hush</v>
      </c>
      <c r="J20" t="str">
        <f ca="1"/>
        <v>Female</v>
      </c>
      <c r="K20">
        <f ca="1"/>
        <v>28</v>
      </c>
      <c r="L20" t="str">
        <f ca="1"/>
        <v>Average</v>
      </c>
      <c r="M20">
        <f ca="1"/>
        <v>44357</v>
      </c>
      <c r="N20" t="str">
        <f ca="1"/>
        <v>Sales</v>
      </c>
      <c r="O20">
        <f ca="1"/>
        <v>53240</v>
      </c>
      <c r="P20" t="str">
        <f ca="1"/>
        <v>NZ</v>
      </c>
      <c r="Q20">
        <f ca="1"/>
        <v>2.1315068493150684</v>
      </c>
      <c r="R20">
        <f ca="1"/>
        <v>3</v>
      </c>
    </row>
    <row r="21" spans="9:18" x14ac:dyDescent="0.3">
      <c r="I21" t="str">
        <f ca="1"/>
        <v>Hoyt D'Alesco</v>
      </c>
      <c r="J21" t="str">
        <f ca="1"/>
        <v>Male</v>
      </c>
      <c r="K21">
        <f ca="1"/>
        <v>32</v>
      </c>
      <c r="L21" t="str">
        <f ca="1"/>
        <v>Average</v>
      </c>
      <c r="M21">
        <f ca="1"/>
        <v>44465</v>
      </c>
      <c r="N21" t="str">
        <f ca="1"/>
        <v>Sales</v>
      </c>
      <c r="O21">
        <f ca="1"/>
        <v>53540</v>
      </c>
      <c r="P21" t="str">
        <f ca="1"/>
        <v>NZ</v>
      </c>
      <c r="Q21">
        <f ca="1"/>
        <v>1.8356164383561644</v>
      </c>
      <c r="R21">
        <f ca="1"/>
        <v>3</v>
      </c>
    </row>
    <row r="22" spans="9:18" x14ac:dyDescent="0.3">
      <c r="I22" t="str">
        <f ca="1"/>
        <v>Kath Bletsoe</v>
      </c>
      <c r="J22" t="str">
        <f ca="1"/>
        <v>Male</v>
      </c>
      <c r="K22">
        <f ca="1"/>
        <v>25</v>
      </c>
      <c r="L22" t="str">
        <f ca="1"/>
        <v>Average</v>
      </c>
      <c r="M22">
        <f ca="1"/>
        <v>44383</v>
      </c>
      <c r="N22" t="str">
        <f ca="1"/>
        <v>Sales</v>
      </c>
      <c r="O22">
        <f ca="1"/>
        <v>65700</v>
      </c>
      <c r="P22" t="str">
        <f ca="1"/>
        <v>NZ</v>
      </c>
      <c r="Q22">
        <f ca="1"/>
        <v>2.0602739726027397</v>
      </c>
      <c r="R22">
        <f ca="1"/>
        <v>3</v>
      </c>
    </row>
    <row r="23" spans="9:18" x14ac:dyDescent="0.3">
      <c r="I23" t="str">
        <f ca="1"/>
        <v>Gray Seamon</v>
      </c>
      <c r="J23" t="str">
        <f ca="1"/>
        <v>Female</v>
      </c>
      <c r="K23">
        <f ca="1"/>
        <v>36</v>
      </c>
      <c r="L23" t="str">
        <f ca="1"/>
        <v>Average</v>
      </c>
      <c r="M23">
        <f ca="1"/>
        <v>44494</v>
      </c>
      <c r="N23" t="str">
        <f ca="1"/>
        <v>Sales</v>
      </c>
      <c r="O23">
        <f ca="1"/>
        <v>78540</v>
      </c>
      <c r="P23" t="str">
        <f ca="1"/>
        <v>NZ</v>
      </c>
      <c r="Q23">
        <f ca="1"/>
        <v>1.7561643835616438</v>
      </c>
      <c r="R23">
        <f ca="1"/>
        <v>3</v>
      </c>
    </row>
    <row r="24" spans="9:18" x14ac:dyDescent="0.3">
      <c r="I24" t="str">
        <f ca="1"/>
        <v>Violante Courtonne</v>
      </c>
      <c r="J24" t="str">
        <f ca="1"/>
        <v>Female</v>
      </c>
      <c r="K24">
        <f ca="1"/>
        <v>34</v>
      </c>
      <c r="L24" t="str">
        <f ca="1"/>
        <v>Poor</v>
      </c>
      <c r="M24">
        <f ca="1"/>
        <v>44721</v>
      </c>
      <c r="N24" t="str">
        <f ca="1"/>
        <v>Sales</v>
      </c>
      <c r="O24">
        <f ca="1"/>
        <v>49630</v>
      </c>
      <c r="P24" t="str">
        <f ca="1"/>
        <v>NZ</v>
      </c>
      <c r="Q24">
        <f ca="1"/>
        <v>1.1342465753424658</v>
      </c>
      <c r="R24">
        <f ca="1"/>
        <v>2</v>
      </c>
    </row>
    <row r="25" spans="9:18" x14ac:dyDescent="0.3">
      <c r="I25" t="str">
        <f ca="1"/>
        <v>Hyacinthie Braybrooke</v>
      </c>
      <c r="J25" t="str">
        <f ca="1"/>
        <v>Female</v>
      </c>
      <c r="K25">
        <f ca="1"/>
        <v>20</v>
      </c>
      <c r="L25" t="str">
        <f ca="1"/>
        <v>Poor</v>
      </c>
      <c r="M25">
        <f ca="1"/>
        <v>44537</v>
      </c>
      <c r="N25" t="str">
        <f ca="1"/>
        <v>Sales</v>
      </c>
      <c r="O25">
        <f ca="1"/>
        <v>68900</v>
      </c>
      <c r="P25" t="str">
        <f ca="1"/>
        <v>NZ</v>
      </c>
      <c r="Q25">
        <f ca="1"/>
        <v>1.6383561643835616</v>
      </c>
      <c r="R25">
        <f ca="1"/>
        <v>2</v>
      </c>
    </row>
    <row r="26" spans="9:18" x14ac:dyDescent="0.3">
      <c r="I26" t="str">
        <f ca="1"/>
        <v>Rafaelita Blaksland</v>
      </c>
      <c r="J26" t="str">
        <f ca="1"/>
        <v>Female</v>
      </c>
      <c r="K26">
        <f ca="1"/>
        <v>38</v>
      </c>
      <c r="L26" t="str">
        <f ca="1"/>
        <v>Exceptional</v>
      </c>
      <c r="M26">
        <f ca="1"/>
        <v>44377</v>
      </c>
      <c r="N26" t="str">
        <f ca="1"/>
        <v>Sales</v>
      </c>
      <c r="O26">
        <f ca="1"/>
        <v>109160</v>
      </c>
      <c r="P26" t="str">
        <f ca="1"/>
        <v>NZ</v>
      </c>
      <c r="Q26">
        <f ca="1"/>
        <v>2.0767123287671234</v>
      </c>
      <c r="R26">
        <f ca="1"/>
        <v>5</v>
      </c>
    </row>
    <row r="27" spans="9:18" x14ac:dyDescent="0.3">
      <c r="I27" t="str">
        <f ca="1"/>
        <v>Alta Kaszper</v>
      </c>
      <c r="J27" t="str">
        <f ca="1"/>
        <v>Male</v>
      </c>
      <c r="K27">
        <f ca="1"/>
        <v>27</v>
      </c>
      <c r="L27" t="str">
        <f ca="1"/>
        <v>Average</v>
      </c>
      <c r="M27">
        <f ca="1"/>
        <v>44134</v>
      </c>
      <c r="N27" t="str">
        <f ca="1"/>
        <v>Sales</v>
      </c>
      <c r="O27">
        <f ca="1"/>
        <v>54970</v>
      </c>
      <c r="P27" t="str">
        <f ca="1"/>
        <v>NZ</v>
      </c>
      <c r="Q27">
        <f ca="1"/>
        <v>2.7424657534246575</v>
      </c>
      <c r="R27">
        <f ca="1"/>
        <v>3</v>
      </c>
    </row>
    <row r="28" spans="9:18" x14ac:dyDescent="0.3">
      <c r="I28" t="str">
        <f ca="1"/>
        <v>Oran Buxcy</v>
      </c>
      <c r="J28" t="str">
        <f ca="1"/>
        <v>Female</v>
      </c>
      <c r="K28">
        <f ca="1"/>
        <v>38</v>
      </c>
      <c r="L28" t="str">
        <f ca="1"/>
        <v>Above average</v>
      </c>
      <c r="M28">
        <f ca="1"/>
        <v>44329</v>
      </c>
      <c r="N28" t="str">
        <f ca="1"/>
        <v>Sales</v>
      </c>
      <c r="O28">
        <f ca="1"/>
        <v>56870</v>
      </c>
      <c r="P28" t="str">
        <f ca="1"/>
        <v>NZ</v>
      </c>
      <c r="Q28">
        <f ca="1"/>
        <v>2.2082191780821918</v>
      </c>
      <c r="R28">
        <f ca="1"/>
        <v>4</v>
      </c>
    </row>
    <row r="29" spans="9:18" x14ac:dyDescent="0.3">
      <c r="I29" t="str">
        <f ca="1"/>
        <v>Hinda Label</v>
      </c>
      <c r="J29" t="str">
        <f ca="1"/>
        <v>Female</v>
      </c>
      <c r="K29">
        <f ca="1"/>
        <v>25</v>
      </c>
      <c r="L29" t="str">
        <f ca="1"/>
        <v>Average</v>
      </c>
      <c r="M29">
        <f ca="1"/>
        <v>44205</v>
      </c>
      <c r="N29" t="str">
        <f ca="1"/>
        <v>Sales</v>
      </c>
      <c r="O29">
        <f ca="1"/>
        <v>92700</v>
      </c>
      <c r="P29" t="str">
        <f ca="1"/>
        <v>NZ</v>
      </c>
      <c r="Q29">
        <f ca="1"/>
        <v>2.547945205479452</v>
      </c>
      <c r="R29">
        <f ca="1"/>
        <v>3</v>
      </c>
    </row>
    <row r="30" spans="9:18" x14ac:dyDescent="0.3">
      <c r="I30" t="str">
        <f ca="1"/>
        <v>Bili Sizey</v>
      </c>
      <c r="J30" t="str">
        <f ca="1"/>
        <v>Male</v>
      </c>
      <c r="K30">
        <f ca="1"/>
        <v>43</v>
      </c>
      <c r="L30" t="str">
        <f ca="1"/>
        <v>Average</v>
      </c>
      <c r="M30">
        <f ca="1"/>
        <v>44620</v>
      </c>
      <c r="N30" t="str">
        <f ca="1"/>
        <v>Sales</v>
      </c>
      <c r="O30">
        <f ca="1"/>
        <v>36040</v>
      </c>
      <c r="P30" t="str">
        <f ca="1"/>
        <v>NZ</v>
      </c>
      <c r="Q30">
        <f ca="1"/>
        <v>1.4109589041095891</v>
      </c>
      <c r="R30">
        <f ca="1"/>
        <v>3</v>
      </c>
    </row>
    <row r="31" spans="9:18" x14ac:dyDescent="0.3">
      <c r="I31" t="str">
        <f ca="1"/>
        <v>Drusy MacCombe</v>
      </c>
      <c r="J31" t="str">
        <f ca="1"/>
        <v>Male</v>
      </c>
      <c r="K31">
        <f ca="1"/>
        <v>28</v>
      </c>
      <c r="L31" t="str">
        <f ca="1"/>
        <v>Very poor</v>
      </c>
      <c r="M31">
        <f ca="1"/>
        <v>44820</v>
      </c>
      <c r="N31" t="str">
        <f ca="1"/>
        <v>Sales</v>
      </c>
      <c r="O31">
        <f ca="1"/>
        <v>43510</v>
      </c>
      <c r="P31" t="str">
        <f ca="1"/>
        <v>NZ</v>
      </c>
      <c r="Q31">
        <f ca="1"/>
        <v>0.86301369863013699</v>
      </c>
      <c r="R31">
        <f ca="1"/>
        <v>1</v>
      </c>
    </row>
    <row r="32" spans="9:18" x14ac:dyDescent="0.3">
      <c r="I32" t="str">
        <f ca="1"/>
        <v>Gigi Bohling</v>
      </c>
      <c r="J32" t="str">
        <f ca="1"/>
        <v>Male</v>
      </c>
      <c r="K32">
        <f ca="1"/>
        <v>33</v>
      </c>
      <c r="L32" t="str">
        <f ca="1"/>
        <v>Average</v>
      </c>
      <c r="M32">
        <f ca="1"/>
        <v>44385</v>
      </c>
      <c r="N32" t="str">
        <f ca="1"/>
        <v>Sales</v>
      </c>
      <c r="O32">
        <f ca="1"/>
        <v>74550</v>
      </c>
      <c r="P32" t="str">
        <f ca="1"/>
        <v>NZ</v>
      </c>
      <c r="Q32">
        <f ca="1"/>
        <v>2.0547945205479454</v>
      </c>
      <c r="R32">
        <f ca="1"/>
        <v>3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10FE8-C747-432C-9340-DBE7173D5272}">
  <dimension ref="A1:AF82"/>
  <sheetViews>
    <sheetView zoomScaleNormal="100" workbookViewId="0">
      <selection activeCell="B84" sqref="B84"/>
    </sheetView>
  </sheetViews>
  <sheetFormatPr defaultRowHeight="14.4" x14ac:dyDescent="0.3"/>
  <cols>
    <col min="1" max="1" width="1.33203125" customWidth="1"/>
    <col min="3" max="3" width="13.109375" bestFit="1" customWidth="1"/>
    <col min="4" max="4" width="13.88671875" bestFit="1" customWidth="1"/>
    <col min="5" max="5" width="15.77734375" bestFit="1" customWidth="1"/>
    <col min="6" max="6" width="8" bestFit="1" customWidth="1"/>
    <col min="7" max="7" width="12" bestFit="1" customWidth="1"/>
    <col min="8" max="8" width="15.77734375" bestFit="1" customWidth="1"/>
    <col min="9" max="9" width="18.6640625" bestFit="1" customWidth="1"/>
    <col min="10" max="10" width="20.5546875" bestFit="1" customWidth="1"/>
  </cols>
  <sheetData>
    <row r="1" spans="1:32" ht="43.8" customHeight="1" x14ac:dyDescent="0.3">
      <c r="A1" s="21"/>
      <c r="B1" s="22"/>
      <c r="C1" s="23" t="s">
        <v>218</v>
      </c>
      <c r="D1" s="23"/>
      <c r="E1" s="23"/>
      <c r="F1" s="23"/>
      <c r="G1" s="23"/>
      <c r="H1" s="23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</row>
    <row r="3" spans="1:32" x14ac:dyDescent="0.3">
      <c r="D3" s="24" t="s">
        <v>219</v>
      </c>
    </row>
    <row r="4" spans="1:32" x14ac:dyDescent="0.3">
      <c r="C4" s="24" t="s">
        <v>222</v>
      </c>
      <c r="D4" t="s">
        <v>8</v>
      </c>
      <c r="E4" t="s">
        <v>15</v>
      </c>
    </row>
    <row r="5" spans="1:32" x14ac:dyDescent="0.3">
      <c r="C5" s="26" t="s">
        <v>220</v>
      </c>
      <c r="D5" s="27">
        <v>31.406976744186046</v>
      </c>
      <c r="E5" s="27">
        <v>29.444444444444443</v>
      </c>
    </row>
    <row r="6" spans="1:32" x14ac:dyDescent="0.3">
      <c r="C6" s="26" t="s">
        <v>221</v>
      </c>
      <c r="D6" s="27">
        <v>78284.186046511633</v>
      </c>
      <c r="E6" s="27">
        <v>75334.444444444438</v>
      </c>
    </row>
    <row r="7" spans="1:32" x14ac:dyDescent="0.3">
      <c r="C7" s="26" t="s">
        <v>223</v>
      </c>
      <c r="D7" s="27">
        <v>1.925772539025167</v>
      </c>
      <c r="E7" s="27">
        <v>1.9085235920852359</v>
      </c>
    </row>
    <row r="9" spans="1:32" ht="43.2" customHeight="1" x14ac:dyDescent="0.3">
      <c r="A9" s="21"/>
      <c r="B9" s="22"/>
      <c r="C9" s="23" t="s">
        <v>224</v>
      </c>
      <c r="D9" s="23"/>
      <c r="E9" s="23"/>
      <c r="F9" s="23"/>
      <c r="G9" s="23"/>
      <c r="H9" s="23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</row>
    <row r="27" spans="1:32" ht="42" customHeight="1" x14ac:dyDescent="0.3">
      <c r="A27" s="21"/>
      <c r="B27" s="22"/>
      <c r="C27" s="23" t="s">
        <v>225</v>
      </c>
      <c r="D27" s="23"/>
      <c r="E27" s="23"/>
      <c r="F27" s="23"/>
      <c r="G27" s="23"/>
      <c r="H27" s="23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</row>
    <row r="30" spans="1:32" x14ac:dyDescent="0.3">
      <c r="C30" s="24" t="s">
        <v>226</v>
      </c>
      <c r="D30" t="s">
        <v>227</v>
      </c>
      <c r="E30" t="s">
        <v>221</v>
      </c>
    </row>
    <row r="31" spans="1:32" x14ac:dyDescent="0.3">
      <c r="C31" s="26" t="s">
        <v>10</v>
      </c>
      <c r="D31" s="25">
        <v>4</v>
      </c>
      <c r="E31" s="27">
        <v>92080</v>
      </c>
    </row>
    <row r="32" spans="1:32" x14ac:dyDescent="0.3">
      <c r="C32" s="26" t="s">
        <v>13</v>
      </c>
      <c r="D32" s="25">
        <v>20</v>
      </c>
      <c r="E32" s="27">
        <v>75933</v>
      </c>
    </row>
    <row r="33" spans="1:32" x14ac:dyDescent="0.3">
      <c r="C33" s="26" t="s">
        <v>16</v>
      </c>
      <c r="D33" s="25">
        <v>138</v>
      </c>
      <c r="E33" s="27">
        <v>77058.55072463768</v>
      </c>
    </row>
    <row r="34" spans="1:32" x14ac:dyDescent="0.3">
      <c r="C34" s="26" t="s">
        <v>24</v>
      </c>
      <c r="D34" s="25">
        <v>16</v>
      </c>
      <c r="E34" s="27">
        <v>78115</v>
      </c>
    </row>
    <row r="35" spans="1:32" x14ac:dyDescent="0.3">
      <c r="C35" s="26" t="s">
        <v>42</v>
      </c>
      <c r="D35" s="25">
        <v>6</v>
      </c>
      <c r="E35" s="27">
        <v>77423.333333333328</v>
      </c>
    </row>
    <row r="37" spans="1:32" x14ac:dyDescent="0.3">
      <c r="C37" s="28" t="s">
        <v>10</v>
      </c>
      <c r="D37" s="29">
        <v>5</v>
      </c>
    </row>
    <row r="38" spans="1:32" x14ac:dyDescent="0.3">
      <c r="C38" s="28" t="s">
        <v>13</v>
      </c>
      <c r="D38" s="29">
        <v>4</v>
      </c>
    </row>
    <row r="39" spans="1:32" x14ac:dyDescent="0.3">
      <c r="C39" s="28" t="s">
        <v>16</v>
      </c>
      <c r="D39" s="29">
        <v>3</v>
      </c>
    </row>
    <row r="40" spans="1:32" x14ac:dyDescent="0.3">
      <c r="C40" s="28" t="s">
        <v>24</v>
      </c>
      <c r="D40" s="29">
        <v>2</v>
      </c>
    </row>
    <row r="41" spans="1:32" x14ac:dyDescent="0.3">
      <c r="C41" s="28" t="s">
        <v>42</v>
      </c>
      <c r="D41" s="29">
        <v>1</v>
      </c>
    </row>
    <row r="44" spans="1:32" ht="43.8" customHeight="1" x14ac:dyDescent="0.3">
      <c r="A44" s="21"/>
      <c r="B44" s="22"/>
      <c r="C44" s="23" t="s">
        <v>228</v>
      </c>
      <c r="D44" s="23"/>
      <c r="E44" s="23"/>
      <c r="F44" s="23"/>
      <c r="G44" s="23"/>
      <c r="H44" s="23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</row>
    <row r="46" spans="1:32" x14ac:dyDescent="0.3">
      <c r="B46" s="29"/>
      <c r="C46" s="29" t="s">
        <v>229</v>
      </c>
      <c r="D46" s="29" t="s">
        <v>230</v>
      </c>
      <c r="E46" s="29" t="s">
        <v>231</v>
      </c>
    </row>
    <row r="47" spans="1:32" x14ac:dyDescent="0.3">
      <c r="B47" s="29" cm="1">
        <f t="array" ref="B47:B82">_xlfn.SEQUENCE(36)</f>
        <v>1</v>
      </c>
      <c r="C47" s="30">
        <v>43952</v>
      </c>
      <c r="D47" s="31">
        <f>COUNTIFS(staff[Date Joined],"&gt;="&amp; C47,staff[Date Joined],"&lt;="&amp;EOMONTH(C47,0))</f>
        <v>3</v>
      </c>
      <c r="E47" s="29">
        <v>3</v>
      </c>
    </row>
    <row r="48" spans="1:32" x14ac:dyDescent="0.3">
      <c r="B48" s="29">
        <v>2</v>
      </c>
      <c r="C48" s="30">
        <v>43983</v>
      </c>
      <c r="D48" s="31">
        <f>COUNTIFS(staff[Date Joined],"&gt;="&amp; C48,staff[Date Joined],"&lt;="&amp;EOMONTH(C48,0))</f>
        <v>1</v>
      </c>
      <c r="E48" s="29">
        <f>SUM(E47,D48)</f>
        <v>4</v>
      </c>
    </row>
    <row r="49" spans="2:5" x14ac:dyDescent="0.3">
      <c r="B49" s="29">
        <v>3</v>
      </c>
      <c r="C49" s="30">
        <v>44013</v>
      </c>
      <c r="D49" s="31">
        <f>COUNTIFS(staff[Date Joined],"&gt;="&amp; C49,staff[Date Joined],"&lt;="&amp;EOMONTH(C49,0))</f>
        <v>5</v>
      </c>
      <c r="E49" s="29">
        <f t="shared" ref="E49:E82" si="0">SUM(E48,D49)</f>
        <v>9</v>
      </c>
    </row>
    <row r="50" spans="2:5" x14ac:dyDescent="0.3">
      <c r="B50" s="29">
        <v>4</v>
      </c>
      <c r="C50" s="30">
        <v>44044</v>
      </c>
      <c r="D50" s="31">
        <f>COUNTIFS(staff[Date Joined],"&gt;="&amp; C50,staff[Date Joined],"&lt;="&amp;EOMONTH(C50,0))</f>
        <v>3</v>
      </c>
      <c r="E50" s="29">
        <f t="shared" si="0"/>
        <v>12</v>
      </c>
    </row>
    <row r="51" spans="2:5" x14ac:dyDescent="0.3">
      <c r="B51" s="29">
        <v>5</v>
      </c>
      <c r="C51" s="30">
        <v>44075</v>
      </c>
      <c r="D51" s="31">
        <f>COUNTIFS(staff[Date Joined],"&gt;="&amp; C51,staff[Date Joined],"&lt;="&amp;EOMONTH(C51,0))</f>
        <v>6</v>
      </c>
      <c r="E51" s="29">
        <f t="shared" si="0"/>
        <v>18</v>
      </c>
    </row>
    <row r="52" spans="2:5" x14ac:dyDescent="0.3">
      <c r="B52" s="29">
        <v>6</v>
      </c>
      <c r="C52" s="30">
        <v>44105</v>
      </c>
      <c r="D52" s="31">
        <f>COUNTIFS(staff[Date Joined],"&gt;="&amp; C52,staff[Date Joined],"&lt;="&amp;EOMONTH(C52,0))</f>
        <v>6</v>
      </c>
      <c r="E52" s="29">
        <f t="shared" si="0"/>
        <v>24</v>
      </c>
    </row>
    <row r="53" spans="2:5" x14ac:dyDescent="0.3">
      <c r="B53" s="29">
        <v>7</v>
      </c>
      <c r="C53" s="30">
        <v>44136</v>
      </c>
      <c r="D53" s="31">
        <f>COUNTIFS(staff[Date Joined],"&gt;="&amp; C53,staff[Date Joined],"&lt;="&amp;EOMONTH(C53,0))</f>
        <v>6</v>
      </c>
      <c r="E53" s="29">
        <f t="shared" si="0"/>
        <v>30</v>
      </c>
    </row>
    <row r="54" spans="2:5" x14ac:dyDescent="0.3">
      <c r="B54" s="29">
        <v>8</v>
      </c>
      <c r="C54" s="30">
        <v>44166</v>
      </c>
      <c r="D54" s="31">
        <f>COUNTIFS(staff[Date Joined],"&gt;="&amp; C54,staff[Date Joined],"&lt;="&amp;EOMONTH(C54,0))</f>
        <v>7</v>
      </c>
      <c r="E54" s="29">
        <f t="shared" si="0"/>
        <v>37</v>
      </c>
    </row>
    <row r="55" spans="2:5" x14ac:dyDescent="0.3">
      <c r="B55" s="29">
        <v>9</v>
      </c>
      <c r="C55" s="30">
        <v>44197</v>
      </c>
      <c r="D55" s="31">
        <f>COUNTIFS(staff[Date Joined],"&gt;="&amp; C55,staff[Date Joined],"&lt;="&amp;EOMONTH(C55,0))</f>
        <v>6</v>
      </c>
      <c r="E55" s="29">
        <f t="shared" si="0"/>
        <v>43</v>
      </c>
    </row>
    <row r="56" spans="2:5" x14ac:dyDescent="0.3">
      <c r="B56" s="29">
        <v>10</v>
      </c>
      <c r="C56" s="30">
        <v>44228</v>
      </c>
      <c r="D56" s="31">
        <f>COUNTIFS(staff[Date Joined],"&gt;="&amp; C56,staff[Date Joined],"&lt;="&amp;EOMONTH(C56,0))</f>
        <v>4</v>
      </c>
      <c r="E56" s="29">
        <f t="shared" si="0"/>
        <v>47</v>
      </c>
    </row>
    <row r="57" spans="2:5" x14ac:dyDescent="0.3">
      <c r="B57" s="29">
        <v>11</v>
      </c>
      <c r="C57" s="30">
        <v>44256</v>
      </c>
      <c r="D57" s="31">
        <f>COUNTIFS(staff[Date Joined],"&gt;="&amp; C57,staff[Date Joined],"&lt;="&amp;EOMONTH(C57,0))</f>
        <v>9</v>
      </c>
      <c r="E57" s="29">
        <f t="shared" si="0"/>
        <v>56</v>
      </c>
    </row>
    <row r="58" spans="2:5" x14ac:dyDescent="0.3">
      <c r="B58" s="29">
        <v>12</v>
      </c>
      <c r="C58" s="30">
        <v>44287</v>
      </c>
      <c r="D58" s="31">
        <f>COUNTIFS(staff[Date Joined],"&gt;="&amp; C58,staff[Date Joined],"&lt;="&amp;EOMONTH(C58,0))</f>
        <v>5</v>
      </c>
      <c r="E58" s="29">
        <f t="shared" si="0"/>
        <v>61</v>
      </c>
    </row>
    <row r="59" spans="2:5" x14ac:dyDescent="0.3">
      <c r="B59" s="29">
        <v>13</v>
      </c>
      <c r="C59" s="30">
        <v>44317</v>
      </c>
      <c r="D59" s="31">
        <f>COUNTIFS(staff[Date Joined],"&gt;="&amp; C59,staff[Date Joined],"&lt;="&amp;EOMONTH(C59,0))</f>
        <v>10</v>
      </c>
      <c r="E59" s="29">
        <f t="shared" si="0"/>
        <v>71</v>
      </c>
    </row>
    <row r="60" spans="2:5" x14ac:dyDescent="0.3">
      <c r="B60" s="29">
        <v>14</v>
      </c>
      <c r="C60" s="30">
        <v>44348</v>
      </c>
      <c r="D60" s="31">
        <f>COUNTIFS(staff[Date Joined],"&gt;="&amp; C60,staff[Date Joined],"&lt;="&amp;EOMONTH(C60,0))</f>
        <v>6</v>
      </c>
      <c r="E60" s="29">
        <f t="shared" si="0"/>
        <v>77</v>
      </c>
    </row>
    <row r="61" spans="2:5" x14ac:dyDescent="0.3">
      <c r="B61" s="29">
        <v>15</v>
      </c>
      <c r="C61" s="30">
        <v>44378</v>
      </c>
      <c r="D61" s="31">
        <f>COUNTIFS(staff[Date Joined],"&gt;="&amp; C61,staff[Date Joined],"&lt;="&amp;EOMONTH(C61,0))</f>
        <v>13</v>
      </c>
      <c r="E61" s="29">
        <f t="shared" si="0"/>
        <v>90</v>
      </c>
    </row>
    <row r="62" spans="2:5" x14ac:dyDescent="0.3">
      <c r="B62" s="29">
        <v>16</v>
      </c>
      <c r="C62" s="30">
        <v>44409</v>
      </c>
      <c r="D62" s="31">
        <f>COUNTIFS(staff[Date Joined],"&gt;="&amp; C62,staff[Date Joined],"&lt;="&amp;EOMONTH(C62,0))</f>
        <v>4</v>
      </c>
      <c r="E62" s="29">
        <f t="shared" si="0"/>
        <v>94</v>
      </c>
    </row>
    <row r="63" spans="2:5" x14ac:dyDescent="0.3">
      <c r="B63" s="29">
        <v>17</v>
      </c>
      <c r="C63" s="30">
        <v>44440</v>
      </c>
      <c r="D63" s="31">
        <f>COUNTIFS(staff[Date Joined],"&gt;="&amp; C63,staff[Date Joined],"&lt;="&amp;EOMONTH(C63,0))</f>
        <v>11</v>
      </c>
      <c r="E63" s="29">
        <f t="shared" si="0"/>
        <v>105</v>
      </c>
    </row>
    <row r="64" spans="2:5" x14ac:dyDescent="0.3">
      <c r="B64" s="29">
        <v>18</v>
      </c>
      <c r="C64" s="30">
        <v>44470</v>
      </c>
      <c r="D64" s="31">
        <f>COUNTIFS(staff[Date Joined],"&gt;="&amp; C64,staff[Date Joined],"&lt;="&amp;EOMONTH(C64,0))</f>
        <v>3</v>
      </c>
      <c r="E64" s="29">
        <f t="shared" si="0"/>
        <v>108</v>
      </c>
    </row>
    <row r="65" spans="2:5" x14ac:dyDescent="0.3">
      <c r="B65" s="29">
        <v>19</v>
      </c>
      <c r="C65" s="30">
        <v>44501</v>
      </c>
      <c r="D65" s="31">
        <f>COUNTIFS(staff[Date Joined],"&gt;="&amp; C65,staff[Date Joined],"&lt;="&amp;EOMONTH(C65,0))</f>
        <v>4</v>
      </c>
      <c r="E65" s="29">
        <f t="shared" si="0"/>
        <v>112</v>
      </c>
    </row>
    <row r="66" spans="2:5" x14ac:dyDescent="0.3">
      <c r="B66" s="29">
        <v>20</v>
      </c>
      <c r="C66" s="30">
        <v>44531</v>
      </c>
      <c r="D66" s="31">
        <f>COUNTIFS(staff[Date Joined],"&gt;="&amp; C66,staff[Date Joined],"&lt;="&amp;EOMONTH(C66,0))</f>
        <v>7</v>
      </c>
      <c r="E66" s="29">
        <f t="shared" si="0"/>
        <v>119</v>
      </c>
    </row>
    <row r="67" spans="2:5" x14ac:dyDescent="0.3">
      <c r="B67" s="29">
        <v>21</v>
      </c>
      <c r="C67" s="30">
        <v>44562</v>
      </c>
      <c r="D67" s="31">
        <f>COUNTIFS(staff[Date Joined],"&gt;="&amp; C67,staff[Date Joined],"&lt;="&amp;EOMONTH(C67,0))</f>
        <v>3</v>
      </c>
      <c r="E67" s="29">
        <f t="shared" si="0"/>
        <v>122</v>
      </c>
    </row>
    <row r="68" spans="2:5" x14ac:dyDescent="0.3">
      <c r="B68" s="29">
        <v>22</v>
      </c>
      <c r="C68" s="30">
        <v>44593</v>
      </c>
      <c r="D68" s="31">
        <f>COUNTIFS(staff[Date Joined],"&gt;="&amp; C68,staff[Date Joined],"&lt;="&amp;EOMONTH(C68,0))</f>
        <v>10</v>
      </c>
      <c r="E68" s="29">
        <f t="shared" si="0"/>
        <v>132</v>
      </c>
    </row>
    <row r="69" spans="2:5" x14ac:dyDescent="0.3">
      <c r="B69" s="29">
        <v>23</v>
      </c>
      <c r="C69" s="30">
        <v>44621</v>
      </c>
      <c r="D69" s="31">
        <f>COUNTIFS(staff[Date Joined],"&gt;="&amp; C69,staff[Date Joined],"&lt;="&amp;EOMONTH(C69,0))</f>
        <v>9</v>
      </c>
      <c r="E69" s="29">
        <f t="shared" si="0"/>
        <v>141</v>
      </c>
    </row>
    <row r="70" spans="2:5" x14ac:dyDescent="0.3">
      <c r="B70" s="29">
        <v>24</v>
      </c>
      <c r="C70" s="30">
        <v>44652</v>
      </c>
      <c r="D70" s="31">
        <f>COUNTIFS(staff[Date Joined],"&gt;="&amp; C70,staff[Date Joined],"&lt;="&amp;EOMONTH(C70,0))</f>
        <v>9</v>
      </c>
      <c r="E70" s="29">
        <f t="shared" si="0"/>
        <v>150</v>
      </c>
    </row>
    <row r="71" spans="2:5" x14ac:dyDescent="0.3">
      <c r="B71" s="29">
        <v>25</v>
      </c>
      <c r="C71" s="30">
        <v>44682</v>
      </c>
      <c r="D71" s="31">
        <f>COUNTIFS(staff[Date Joined],"&gt;="&amp; C71,staff[Date Joined],"&lt;="&amp;EOMONTH(C71,0))</f>
        <v>10</v>
      </c>
      <c r="E71" s="29">
        <f t="shared" si="0"/>
        <v>160</v>
      </c>
    </row>
    <row r="72" spans="2:5" x14ac:dyDescent="0.3">
      <c r="B72" s="29">
        <v>26</v>
      </c>
      <c r="C72" s="30">
        <v>44713</v>
      </c>
      <c r="D72" s="31">
        <f>COUNTIFS(staff[Date Joined],"&gt;="&amp; C72,staff[Date Joined],"&lt;="&amp;EOMONTH(C72,0))</f>
        <v>7</v>
      </c>
      <c r="E72" s="29">
        <f t="shared" si="0"/>
        <v>167</v>
      </c>
    </row>
    <row r="73" spans="2:5" x14ac:dyDescent="0.3">
      <c r="B73" s="29">
        <v>27</v>
      </c>
      <c r="C73" s="30">
        <v>44743</v>
      </c>
      <c r="D73" s="31">
        <f>COUNTIFS(staff[Date Joined],"&gt;="&amp; C73,staff[Date Joined],"&lt;="&amp;EOMONTH(C73,0))</f>
        <v>5</v>
      </c>
      <c r="E73" s="29">
        <f t="shared" si="0"/>
        <v>172</v>
      </c>
    </row>
    <row r="74" spans="2:5" x14ac:dyDescent="0.3">
      <c r="B74" s="29">
        <v>28</v>
      </c>
      <c r="C74" s="30">
        <v>44774</v>
      </c>
      <c r="D74" s="31">
        <f>COUNTIFS(staff[Date Joined],"&gt;="&amp; C74,staff[Date Joined],"&lt;="&amp;EOMONTH(C74,0))</f>
        <v>5</v>
      </c>
      <c r="E74" s="29">
        <f t="shared" si="0"/>
        <v>177</v>
      </c>
    </row>
    <row r="75" spans="2:5" x14ac:dyDescent="0.3">
      <c r="B75" s="29">
        <v>29</v>
      </c>
      <c r="C75" s="30">
        <v>44805</v>
      </c>
      <c r="D75" s="31">
        <f>COUNTIFS(staff[Date Joined],"&gt;="&amp; C75,staff[Date Joined],"&lt;="&amp;EOMONTH(C75,0))</f>
        <v>2</v>
      </c>
      <c r="E75" s="29">
        <f t="shared" si="0"/>
        <v>179</v>
      </c>
    </row>
    <row r="76" spans="2:5" x14ac:dyDescent="0.3">
      <c r="B76" s="29">
        <v>30</v>
      </c>
      <c r="C76" s="30">
        <v>44835</v>
      </c>
      <c r="D76" s="31">
        <f>COUNTIFS(staff[Date Joined],"&gt;="&amp; C76,staff[Date Joined],"&lt;="&amp;EOMONTH(C76,0))</f>
        <v>3</v>
      </c>
      <c r="E76" s="29">
        <f t="shared" si="0"/>
        <v>182</v>
      </c>
    </row>
    <row r="77" spans="2:5" x14ac:dyDescent="0.3">
      <c r="B77" s="29">
        <v>31</v>
      </c>
      <c r="C77" s="30">
        <v>44866</v>
      </c>
      <c r="D77" s="31">
        <f>COUNTIFS(staff[Date Joined],"&gt;="&amp; C77,staff[Date Joined],"&lt;="&amp;EOMONTH(C77,0))</f>
        <v>0</v>
      </c>
      <c r="E77" s="29">
        <f t="shared" si="0"/>
        <v>182</v>
      </c>
    </row>
    <row r="78" spans="2:5" x14ac:dyDescent="0.3">
      <c r="B78" s="29">
        <v>32</v>
      </c>
      <c r="C78" s="30">
        <v>44896</v>
      </c>
      <c r="D78" s="31">
        <f>COUNTIFS(staff[Date Joined],"&gt;="&amp; C78,staff[Date Joined],"&lt;="&amp;EOMONTH(C78,0))</f>
        <v>0</v>
      </c>
      <c r="E78" s="29">
        <f t="shared" si="0"/>
        <v>182</v>
      </c>
    </row>
    <row r="79" spans="2:5" x14ac:dyDescent="0.3">
      <c r="B79" s="29">
        <v>33</v>
      </c>
      <c r="C79" s="30">
        <v>44927</v>
      </c>
      <c r="D79" s="31">
        <f>COUNTIFS(staff[Date Joined],"&gt;="&amp; C79,staff[Date Joined],"&lt;="&amp;EOMONTH(C79,0))</f>
        <v>0</v>
      </c>
      <c r="E79" s="29">
        <f t="shared" si="0"/>
        <v>182</v>
      </c>
    </row>
    <row r="80" spans="2:5" x14ac:dyDescent="0.3">
      <c r="B80" s="29">
        <v>34</v>
      </c>
      <c r="C80" s="30">
        <v>44958</v>
      </c>
      <c r="D80" s="31">
        <f>COUNTIFS(staff[Date Joined],"&gt;="&amp; C80,staff[Date Joined],"&lt;="&amp;EOMONTH(C80,0))</f>
        <v>1</v>
      </c>
      <c r="E80" s="29">
        <f t="shared" si="0"/>
        <v>183</v>
      </c>
    </row>
    <row r="81" spans="2:5" x14ac:dyDescent="0.3">
      <c r="B81" s="29">
        <v>35</v>
      </c>
      <c r="C81" s="30">
        <v>44986</v>
      </c>
      <c r="D81" s="31">
        <f>COUNTIFS(staff[Date Joined],"&gt;="&amp; C81,staff[Date Joined],"&lt;="&amp;EOMONTH(C81,0))</f>
        <v>0</v>
      </c>
      <c r="E81" s="29">
        <f t="shared" si="0"/>
        <v>183</v>
      </c>
    </row>
    <row r="82" spans="2:5" x14ac:dyDescent="0.3">
      <c r="B82" s="29">
        <v>36</v>
      </c>
      <c r="C82" s="30">
        <v>45017</v>
      </c>
      <c r="D82" s="31">
        <f>COUNTIFS(staff[Date Joined],"&gt;="&amp; C82,staff[Date Joined],"&lt;="&amp;EOMONTH(C82,0))</f>
        <v>1</v>
      </c>
      <c r="E82" s="29">
        <f t="shared" si="0"/>
        <v>184</v>
      </c>
    </row>
  </sheetData>
  <mergeCells count="4">
    <mergeCell ref="C1:H1"/>
    <mergeCell ref="C9:H9"/>
    <mergeCell ref="C27:H27"/>
    <mergeCell ref="C44:H44"/>
  </mergeCells>
  <conditionalFormatting pivot="1" sqref="E31:E35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{232C57A7-A35C-4524-9196-E9935F98488A}</x14:id>
        </ext>
      </extLst>
    </cfRule>
  </conditionalFormatting>
  <pageMargins left="0.7" right="0.7" top="0.75" bottom="0.75" header="0.3" footer="0.3"/>
  <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232C57A7-A35C-4524-9196-E9935F98488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E31:E35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63FC4-C8E9-43B3-BF92-D3E7A45A6439}">
  <dimension ref="A1:Y6"/>
  <sheetViews>
    <sheetView tabSelected="1" workbookViewId="0">
      <selection activeCell="Q9" sqref="Q9"/>
    </sheetView>
  </sheetViews>
  <sheetFormatPr defaultRowHeight="14.4" x14ac:dyDescent="0.3"/>
  <cols>
    <col min="1" max="1" width="1.21875" customWidth="1"/>
    <col min="3" max="3" width="17.88671875" customWidth="1"/>
    <col min="5" max="5" width="17.88671875" customWidth="1"/>
    <col min="7" max="7" width="17.88671875" customWidth="1"/>
    <col min="10" max="10" width="17.88671875" customWidth="1"/>
    <col min="12" max="12" width="17.88671875" customWidth="1"/>
    <col min="14" max="14" width="17.88671875" customWidth="1"/>
  </cols>
  <sheetData>
    <row r="1" spans="1:25" ht="42.6" customHeight="1" x14ac:dyDescent="0.75">
      <c r="A1" s="21"/>
      <c r="B1" s="22"/>
      <c r="C1" s="32" t="s">
        <v>236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3" spans="1:25" x14ac:dyDescent="0.3">
      <c r="C3" s="39" t="s">
        <v>237</v>
      </c>
      <c r="D3" s="39"/>
      <c r="E3" s="39"/>
      <c r="F3" s="39"/>
      <c r="G3" s="39"/>
      <c r="J3" s="40" t="s">
        <v>238</v>
      </c>
      <c r="K3" s="40"/>
      <c r="L3" s="40"/>
      <c r="M3" s="40"/>
      <c r="N3" s="40"/>
    </row>
    <row r="5" spans="1:25" ht="85.2" customHeight="1" x14ac:dyDescent="0.3">
      <c r="C5" s="33">
        <f>COUNTIF(staff[Country],"IND")</f>
        <v>92</v>
      </c>
      <c r="E5" s="34">
        <f>COUNTIFS(staff[Gender],"Female",staff[Country],"IND")/C5</f>
        <v>0.46739130434782611</v>
      </c>
      <c r="G5" s="35">
        <f>AVERAGEIF(staff[Country],"IND",staff[Salary])</f>
        <v>77366.521739130432</v>
      </c>
      <c r="J5" s="36">
        <f>COUNTIF(staff[Country],"NZ")</f>
        <v>92</v>
      </c>
      <c r="L5" s="37">
        <f>COUNTIFS(staff[Gender],"Female",staff[Country],"NZ")/C5</f>
        <v>0.46739130434782611</v>
      </c>
      <c r="N5" s="38">
        <f>AVERAGEIF(staff[Country],"NZ",staff[Salary])</f>
        <v>77366.521739130432</v>
      </c>
    </row>
    <row r="6" spans="1:25" x14ac:dyDescent="0.3">
      <c r="C6" s="18" t="s">
        <v>239</v>
      </c>
      <c r="D6" s="18"/>
      <c r="E6" s="18" t="s">
        <v>240</v>
      </c>
      <c r="F6" s="18"/>
      <c r="G6" s="18" t="s">
        <v>211</v>
      </c>
      <c r="J6" s="18" t="s">
        <v>239</v>
      </c>
      <c r="K6" s="18"/>
      <c r="L6" s="18" t="s">
        <v>240</v>
      </c>
      <c r="M6" s="18"/>
      <c r="N6" s="18" t="s">
        <v>211</v>
      </c>
    </row>
  </sheetData>
  <mergeCells count="3">
    <mergeCell ref="C1:M1"/>
    <mergeCell ref="C3:G3"/>
    <mergeCell ref="J3:N3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2D2FB1-A2A5-4741-98C2-EBA50EBE03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Dashboard</vt:lpstr>
      <vt:lpstr>NZ_Data</vt:lpstr>
      <vt:lpstr>India Staff</vt:lpstr>
      <vt:lpstr>ALL DATA</vt:lpstr>
      <vt:lpstr>InfoFinder v2.0</vt:lpstr>
      <vt:lpstr>Report</vt:lpstr>
      <vt:lpstr>India vs NZ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Tushar singh</cp:lastModifiedBy>
  <dcterms:created xsi:type="dcterms:W3CDTF">2021-03-14T20:21:32Z</dcterms:created>
  <dcterms:modified xsi:type="dcterms:W3CDTF">2023-07-28T08:23:44Z</dcterms:modified>
</cp:coreProperties>
</file>