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huynh\Downloads\"/>
    </mc:Choice>
  </mc:AlternateContent>
  <bookViews>
    <workbookView xWindow="0" yWindow="0" windowWidth="23925" windowHeight="10575"/>
  </bookViews>
  <sheets>
    <sheet name="Q4FY22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7" l="1"/>
  <c r="B30" i="7"/>
  <c r="C29" i="7"/>
  <c r="B29" i="7"/>
  <c r="G10" i="7"/>
  <c r="B60" i="7"/>
  <c r="G16" i="7"/>
  <c r="F16" i="7"/>
  <c r="E16" i="7"/>
  <c r="J16" i="7"/>
  <c r="E17" i="7"/>
  <c r="G17" i="7"/>
  <c r="D4" i="7"/>
  <c r="C4" i="7" s="1"/>
  <c r="H18" i="7"/>
  <c r="H17" i="7"/>
  <c r="J18" i="7"/>
  <c r="J17" i="7"/>
  <c r="C16" i="7"/>
  <c r="B19" i="7"/>
  <c r="B61" i="7" s="1"/>
  <c r="B17" i="7"/>
  <c r="B59" i="7" s="1"/>
  <c r="D18" i="7"/>
  <c r="B58" i="7" s="1"/>
  <c r="B18" i="7"/>
  <c r="G11" i="7" s="1"/>
  <c r="D17" i="7"/>
  <c r="D16" i="7"/>
  <c r="B16" i="7"/>
  <c r="D5" i="7"/>
  <c r="C5" i="7"/>
  <c r="C6" i="7" l="1"/>
  <c r="B26" i="7"/>
  <c r="D6" i="7"/>
  <c r="E48" i="7"/>
  <c r="C28" i="7"/>
  <c r="B28" i="7"/>
  <c r="C27" i="7"/>
  <c r="B27" i="7"/>
  <c r="C26" i="7"/>
  <c r="B21" i="7" l="1"/>
  <c r="F37" i="7" l="1"/>
  <c r="E47" i="7"/>
  <c r="C37" i="7"/>
  <c r="D37" i="7"/>
  <c r="E37" i="7"/>
  <c r="B37" i="7"/>
  <c r="D47" i="7" l="1"/>
  <c r="B47" i="7"/>
  <c r="C47" i="7"/>
  <c r="B57" i="7"/>
  <c r="C57" i="7" l="1"/>
  <c r="C59" i="7"/>
  <c r="C61" i="7"/>
  <c r="C60" i="7"/>
  <c r="C58" i="7"/>
</calcChain>
</file>

<file path=xl/sharedStrings.xml><?xml version="1.0" encoding="utf-8"?>
<sst xmlns="http://schemas.openxmlformats.org/spreadsheetml/2006/main" count="86" uniqueCount="70">
  <si>
    <t>Gaming</t>
  </si>
  <si>
    <t>Total</t>
  </si>
  <si>
    <t>Tiki</t>
  </si>
  <si>
    <t>Shopee</t>
  </si>
  <si>
    <t>Lazada</t>
  </si>
  <si>
    <t>PW</t>
  </si>
  <si>
    <t>Paid Media</t>
  </si>
  <si>
    <t>Design fee</t>
  </si>
  <si>
    <t>Marcom</t>
  </si>
  <si>
    <t>Platform Search</t>
  </si>
  <si>
    <t>Platform Display</t>
  </si>
  <si>
    <t>3.3 &amp; 8.3 theme</t>
  </si>
  <si>
    <t>Feb</t>
  </si>
  <si>
    <t>GMV Target</t>
  </si>
  <si>
    <t>Combo Gift</t>
  </si>
  <si>
    <t>3. Breakdown by strategy and Focus SKU</t>
  </si>
  <si>
    <t>Strategy</t>
  </si>
  <si>
    <t>Personal Collab</t>
  </si>
  <si>
    <t>Tactics</t>
  </si>
  <si>
    <t>Focus on MX 2s, Folio and For Mac SKUs</t>
  </si>
  <si>
    <t>Budget</t>
  </si>
  <si>
    <t>Contribution</t>
  </si>
  <si>
    <t>Focus SKU</t>
  </si>
  <si>
    <t xml:space="preserve"> MX 2s
MX 3 for Mac
Folio
MX Keys Mini</t>
  </si>
  <si>
    <t>Total Marcom Gaming</t>
  </si>
  <si>
    <t>*off all activities from mid of July - end of August</t>
  </si>
  <si>
    <t>% of Spend</t>
  </si>
  <si>
    <t>Q4FY22 (USD)</t>
  </si>
  <si>
    <t>14.02</t>
  </si>
  <si>
    <t xml:space="preserve">MDF </t>
  </si>
  <si>
    <t>Fund</t>
  </si>
  <si>
    <t>Color</t>
  </si>
  <si>
    <t>In Black</t>
  </si>
  <si>
    <t>In Blue</t>
  </si>
  <si>
    <t>1. Breakdown by category</t>
  </si>
  <si>
    <t>0. Summarize Q3 Landscape</t>
  </si>
  <si>
    <t>DCS</t>
  </si>
  <si>
    <t>% Utilize</t>
  </si>
  <si>
    <t>Visibilities</t>
  </si>
  <si>
    <t>3.3</t>
  </si>
  <si>
    <t>Tet Campaign 11.1</t>
  </si>
  <si>
    <t>Tet Campaign 15.1</t>
  </si>
  <si>
    <t>Tet Campaign 5 - 14.1</t>
  </si>
  <si>
    <t>LZD Birthday 27 - 29.3</t>
  </si>
  <si>
    <t>2. Breakdown by category - Marcom</t>
  </si>
  <si>
    <t xml:space="preserve">Mainstream </t>
  </si>
  <si>
    <t>Lifestyle</t>
  </si>
  <si>
    <t>MX - Apple</t>
  </si>
  <si>
    <t>Promote Studio Serries, K380 M350 in 14.2 &amp; 8.3</t>
  </si>
  <si>
    <t>Promote M220 bundle with MousePad</t>
  </si>
  <si>
    <t>Combo C920 | C615 + H340
Low-end webcam</t>
  </si>
  <si>
    <t>Total MDF &amp; Marcom</t>
  </si>
  <si>
    <t>B170, M186
M220, M191
M330, M585
Online MK</t>
  </si>
  <si>
    <t>M350 &amp; K380
K580, MK470
POPs combo
Studio Series combo</t>
  </si>
  <si>
    <t>Combo webcam &amp; Heaset</t>
  </si>
  <si>
    <t>Core</t>
  </si>
  <si>
    <t>Social Gamers</t>
  </si>
  <si>
    <t>Pro</t>
  </si>
  <si>
    <t xml:space="preserve">Superlight, Pro Wireless, Pro X Keyboard, Pro X headset
</t>
  </si>
  <si>
    <t>G435, G335, G333, KDA, Pro LOL</t>
  </si>
  <si>
    <t xml:space="preserve">G102, G213, G304
G502, G512
G502 WL, G913 TKL, G733
</t>
  </si>
  <si>
    <t>Push co-brand with gen Z audience-brands</t>
  </si>
  <si>
    <t>High-value gift with purchase</t>
  </si>
  <si>
    <t xml:space="preserve">Co-brand with male focus audience for Wired &amp; Wireless Core </t>
  </si>
  <si>
    <t>4. Breakdown by type of investment in Online</t>
  </si>
  <si>
    <t>ONL VN</t>
  </si>
  <si>
    <t>Off-platform Traffic</t>
  </si>
  <si>
    <t xml:space="preserve">Platform Conversion </t>
  </si>
  <si>
    <t>5. Appendix</t>
  </si>
  <si>
    <t>In Plat-form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</si>
</sst>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#,##0.0"/>
    <numFmt numFmtId="167" formatCode="_(&quot;$&quot;* #,##0_);_(&quot;$&quot;* \(#,##0\);_(&quot;$&quot;* &quot;-&quot;??_);_(@_)"/>
    <numFmt numFmtId="168" formatCode="_-* #,##0_-;\-* #,##0_-;_-* &quot;-&quot;??_-;_-@_-"/>
    <numFmt numFmtId="169" formatCode="0.0%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rgb="FFFFFFFF"/>
      <name val="Poppins"/>
    </font>
    <font>
      <b/>
      <sz val="10"/>
      <color rgb="FFFF0000"/>
      <name val="Calibri"/>
      <family val="2"/>
    </font>
    <font>
      <sz val="11"/>
      <color rgb="FF000000"/>
      <name val="Poppins"/>
    </font>
    <font>
      <sz val="10"/>
      <name val="Arial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b/>
      <sz val="11"/>
      <color rgb="FF814EFA"/>
      <name val="Poppins"/>
    </font>
    <font>
      <b/>
      <sz val="11"/>
      <color rgb="FFFF0000"/>
      <name val="Calibri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name val="Calibri"/>
      <family val="2"/>
    </font>
    <font>
      <b/>
      <sz val="10"/>
      <color rgb="FF00B0F0"/>
      <name val="Calibri"/>
      <family val="2"/>
    </font>
    <font>
      <sz val="11"/>
      <color rgb="FF00B0F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theme="0"/>
      </patternFill>
    </fill>
    <fill>
      <patternFill patternType="solid">
        <fgColor theme="7" tint="0.79998168889431442"/>
        <bgColor theme="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9" fillId="0" borderId="0" xfId="3" applyFont="1" applyAlignment="1">
      <alignment vertical="center" wrapText="1"/>
    </xf>
    <xf numFmtId="3" fontId="9" fillId="0" borderId="0" xfId="3" applyNumberFormat="1" applyFont="1" applyAlignment="1">
      <alignment vertical="center" wrapText="1"/>
    </xf>
    <xf numFmtId="0" fontId="1" fillId="0" borderId="0" xfId="3"/>
    <xf numFmtId="165" fontId="0" fillId="0" borderId="1" xfId="1" applyNumberFormat="1" applyFont="1" applyBorder="1"/>
    <xf numFmtId="0" fontId="2" fillId="0" borderId="1" xfId="3" applyFont="1" applyBorder="1" applyAlignment="1">
      <alignment horizontal="center" vertical="center" wrapText="1"/>
    </xf>
    <xf numFmtId="169" fontId="0" fillId="0" borderId="1" xfId="4" applyNumberFormat="1" applyFont="1" applyBorder="1"/>
    <xf numFmtId="0" fontId="2" fillId="0" borderId="0" xfId="3" applyFont="1" applyAlignment="1">
      <alignment horizontal="center"/>
    </xf>
    <xf numFmtId="0" fontId="1" fillId="0" borderId="0" xfId="3" quotePrefix="1" applyAlignment="1">
      <alignment wrapText="1"/>
    </xf>
    <xf numFmtId="3" fontId="1" fillId="0" borderId="0" xfId="3" applyNumberFormat="1"/>
    <xf numFmtId="0" fontId="8" fillId="0" borderId="1" xfId="3" applyFont="1" applyBorder="1" applyAlignment="1">
      <alignment vertical="center" wrapText="1"/>
    </xf>
    <xf numFmtId="168" fontId="12" fillId="0" borderId="1" xfId="1" applyNumberFormat="1" applyFont="1" applyBorder="1"/>
    <xf numFmtId="3" fontId="2" fillId="0" borderId="0" xfId="3" applyNumberFormat="1" applyFont="1"/>
    <xf numFmtId="0" fontId="2" fillId="0" borderId="0" xfId="3" applyFont="1"/>
    <xf numFmtId="0" fontId="9" fillId="0" borderId="1" xfId="3" applyFont="1" applyBorder="1" applyAlignment="1">
      <alignment horizontal="right" vertical="center" wrapText="1"/>
    </xf>
    <xf numFmtId="168" fontId="1" fillId="0" borderId="1" xfId="1" applyNumberFormat="1" applyFont="1" applyBorder="1"/>
    <xf numFmtId="168" fontId="2" fillId="0" borderId="0" xfId="3" applyNumberFormat="1" applyFont="1"/>
    <xf numFmtId="0" fontId="13" fillId="0" borderId="0" xfId="3" applyFont="1" applyAlignment="1">
      <alignment vertical="center" wrapText="1"/>
    </xf>
    <xf numFmtId="168" fontId="13" fillId="0" borderId="0" xfId="3" applyNumberFormat="1" applyFont="1" applyAlignment="1">
      <alignment vertical="center" wrapText="1"/>
    </xf>
    <xf numFmtId="9" fontId="13" fillId="0" borderId="0" xfId="4" applyFont="1" applyAlignment="1">
      <alignment vertical="center" wrapText="1"/>
    </xf>
    <xf numFmtId="0" fontId="14" fillId="0" borderId="0" xfId="3" applyFont="1"/>
    <xf numFmtId="0" fontId="3" fillId="0" borderId="0" xfId="3" applyFont="1" applyAlignment="1">
      <alignment horizontal="center" vertical="center"/>
    </xf>
    <xf numFmtId="164" fontId="3" fillId="0" borderId="0" xfId="5" applyNumberFormat="1" applyFont="1" applyFill="1" applyBorder="1" applyAlignment="1">
      <alignment vertical="center"/>
    </xf>
    <xf numFmtId="6" fontId="0" fillId="0" borderId="0" xfId="4" applyNumberFormat="1" applyFont="1" applyFill="1"/>
    <xf numFmtId="167" fontId="15" fillId="0" borderId="0" xfId="2" applyNumberFormat="1" applyFont="1" applyFill="1"/>
    <xf numFmtId="0" fontId="16" fillId="0" borderId="0" xfId="0" applyFont="1" applyAlignment="1">
      <alignment vertical="center" wrapText="1" readingOrder="1"/>
    </xf>
    <xf numFmtId="0" fontId="16" fillId="0" borderId="0" xfId="0" applyFont="1" applyAlignment="1">
      <alignment horizontal="center" vertical="center" wrapText="1" readingOrder="1"/>
    </xf>
    <xf numFmtId="43" fontId="13" fillId="0" borderId="0" xfId="3" applyNumberFormat="1" applyFont="1" applyAlignment="1">
      <alignment vertical="center" wrapText="1"/>
    </xf>
    <xf numFmtId="169" fontId="13" fillId="0" borderId="0" xfId="4" applyNumberFormat="1" applyFont="1" applyFill="1" applyAlignment="1">
      <alignment vertical="center" wrapText="1"/>
    </xf>
    <xf numFmtId="167" fontId="3" fillId="0" borderId="0" xfId="2" applyNumberFormat="1" applyFont="1" applyFill="1" applyBorder="1" applyAlignment="1">
      <alignment horizontal="center" vertical="center" wrapText="1"/>
    </xf>
    <xf numFmtId="167" fontId="17" fillId="0" borderId="0" xfId="2" applyNumberFormat="1" applyFont="1" applyFill="1" applyAlignment="1">
      <alignment vertical="center" wrapText="1"/>
    </xf>
    <xf numFmtId="167" fontId="4" fillId="0" borderId="0" xfId="2" applyNumberFormat="1" applyFont="1" applyFill="1"/>
    <xf numFmtId="0" fontId="18" fillId="0" borderId="0" xfId="0" applyFont="1" applyAlignment="1">
      <alignment vertical="center" wrapText="1" readingOrder="1"/>
    </xf>
    <xf numFmtId="0" fontId="18" fillId="0" borderId="0" xfId="0" applyFont="1" applyAlignment="1">
      <alignment horizontal="left" vertical="center" wrapText="1" readingOrder="1"/>
    </xf>
    <xf numFmtId="0" fontId="18" fillId="0" borderId="0" xfId="0" applyFont="1" applyAlignment="1">
      <alignment horizontal="center" vertical="center" wrapText="1" readingOrder="1"/>
    </xf>
    <xf numFmtId="3" fontId="5" fillId="0" borderId="0" xfId="0" applyNumberFormat="1" applyFont="1" applyAlignment="1">
      <alignment horizontal="center" wrapText="1" readingOrder="1"/>
    </xf>
    <xf numFmtId="165" fontId="19" fillId="0" borderId="0" xfId="0" applyNumberFormat="1" applyFont="1" applyAlignment="1">
      <alignment horizontal="center" vertical="center" wrapText="1"/>
    </xf>
    <xf numFmtId="3" fontId="19" fillId="0" borderId="0" xfId="0" applyNumberFormat="1" applyFont="1" applyAlignment="1">
      <alignment horizontal="center" vertical="center" wrapText="1"/>
    </xf>
    <xf numFmtId="43" fontId="1" fillId="0" borderId="0" xfId="3" applyNumberFormat="1"/>
    <xf numFmtId="0" fontId="20" fillId="5" borderId="1" xfId="3" applyFont="1" applyFill="1" applyBorder="1" applyAlignment="1">
      <alignment horizontal="center" vertical="center" wrapText="1"/>
    </xf>
    <xf numFmtId="0" fontId="13" fillId="0" borderId="0" xfId="3" applyFont="1" applyAlignment="1">
      <alignment horizontal="center" vertical="center" wrapText="1"/>
    </xf>
    <xf numFmtId="0" fontId="7" fillId="0" borderId="0" xfId="3" applyFont="1" applyAlignment="1">
      <alignment horizontal="center" vertical="top" wrapText="1"/>
    </xf>
    <xf numFmtId="0" fontId="7" fillId="0" borderId="0" xfId="3" applyFont="1" applyAlignment="1">
      <alignment horizontal="center" vertical="center" wrapText="1"/>
    </xf>
    <xf numFmtId="167" fontId="3" fillId="0" borderId="0" xfId="2" applyNumberFormat="1" applyFont="1" applyFill="1" applyBorder="1" applyAlignment="1">
      <alignment vertical="center" wrapText="1"/>
    </xf>
    <xf numFmtId="167" fontId="3" fillId="0" borderId="0" xfId="2" applyNumberFormat="1" applyFont="1" applyFill="1" applyBorder="1" applyAlignment="1">
      <alignment horizontal="center" vertical="top" wrapText="1"/>
    </xf>
    <xf numFmtId="0" fontId="5" fillId="0" borderId="1" xfId="3" applyFont="1" applyBorder="1" applyAlignment="1">
      <alignment vertical="center" wrapText="1"/>
    </xf>
    <xf numFmtId="37" fontId="21" fillId="0" borderId="1" xfId="5" applyNumberFormat="1" applyFont="1" applyFill="1" applyBorder="1" applyAlignment="1">
      <alignment horizontal="center" vertical="center" wrapText="1"/>
    </xf>
    <xf numFmtId="165" fontId="21" fillId="0" borderId="0" xfId="5" applyNumberFormat="1" applyFont="1" applyFill="1" applyBorder="1" applyAlignment="1">
      <alignment vertical="center" wrapText="1"/>
    </xf>
    <xf numFmtId="6" fontId="9" fillId="0" borderId="0" xfId="3" applyNumberFormat="1" applyFont="1" applyAlignment="1">
      <alignment vertical="center" wrapText="1"/>
    </xf>
    <xf numFmtId="169" fontId="19" fillId="0" borderId="0" xfId="4" applyNumberFormat="1" applyFont="1" applyFill="1" applyBorder="1" applyAlignment="1">
      <alignment horizontal="center" vertical="center" wrapText="1"/>
    </xf>
    <xf numFmtId="165" fontId="9" fillId="0" borderId="0" xfId="3" applyNumberFormat="1" applyFont="1" applyAlignment="1">
      <alignment vertical="center" wrapText="1"/>
    </xf>
    <xf numFmtId="0" fontId="23" fillId="0" borderId="1" xfId="3" applyFont="1" applyBorder="1" applyAlignment="1">
      <alignment horizontal="center" vertical="center" wrapText="1"/>
    </xf>
    <xf numFmtId="37" fontId="23" fillId="0" borderId="1" xfId="5" applyNumberFormat="1" applyFont="1" applyFill="1" applyBorder="1" applyAlignment="1">
      <alignment horizontal="center" vertical="center" wrapText="1"/>
    </xf>
    <xf numFmtId="168" fontId="1" fillId="0" borderId="0" xfId="1" applyNumberFormat="1" applyFont="1" applyFill="1" applyBorder="1"/>
    <xf numFmtId="0" fontId="5" fillId="0" borderId="0" xfId="3" applyFont="1" applyAlignment="1">
      <alignment vertical="center" wrapText="1"/>
    </xf>
    <xf numFmtId="37" fontId="21" fillId="0" borderId="0" xfId="5" applyNumberFormat="1" applyFont="1" applyFill="1" applyBorder="1" applyAlignment="1">
      <alignment horizontal="left" vertical="center" wrapText="1"/>
    </xf>
    <xf numFmtId="9" fontId="0" fillId="0" borderId="0" xfId="6" applyFont="1"/>
    <xf numFmtId="6" fontId="2" fillId="0" borderId="0" xfId="3" applyNumberFormat="1" applyFont="1"/>
    <xf numFmtId="164" fontId="3" fillId="0" borderId="0" xfId="5" applyNumberFormat="1" applyFont="1" applyBorder="1" applyAlignment="1">
      <alignment vertical="center"/>
    </xf>
    <xf numFmtId="165" fontId="0" fillId="0" borderId="0" xfId="5" applyNumberFormat="1" applyFont="1"/>
    <xf numFmtId="169" fontId="0" fillId="0" borderId="0" xfId="6" applyNumberFormat="1" applyFont="1"/>
    <xf numFmtId="166" fontId="0" fillId="0" borderId="0" xfId="6" applyNumberFormat="1" applyFont="1"/>
    <xf numFmtId="0" fontId="10" fillId="2" borderId="1" xfId="3" applyFont="1" applyFill="1" applyBorder="1"/>
    <xf numFmtId="0" fontId="10" fillId="6" borderId="1" xfId="3" applyFont="1" applyFill="1" applyBorder="1" applyAlignment="1">
      <alignment horizontal="center" vertical="center" wrapText="1"/>
    </xf>
    <xf numFmtId="0" fontId="10" fillId="2" borderId="1" xfId="3" applyFont="1" applyFill="1" applyBorder="1" applyAlignment="1">
      <alignment horizontal="center" vertical="center" wrapText="1"/>
    </xf>
    <xf numFmtId="0" fontId="11" fillId="4" borderId="1" xfId="3" applyFont="1" applyFill="1" applyBorder="1"/>
    <xf numFmtId="0" fontId="11" fillId="7" borderId="1" xfId="3" applyFont="1" applyFill="1" applyBorder="1" applyAlignment="1">
      <alignment horizontal="center" vertical="center" wrapText="1"/>
    </xf>
    <xf numFmtId="0" fontId="11" fillId="4" borderId="1" xfId="3" applyFont="1" applyFill="1" applyBorder="1" applyAlignment="1">
      <alignment horizontal="center" vertical="center" wrapText="1"/>
    </xf>
    <xf numFmtId="0" fontId="1" fillId="0" borderId="1" xfId="3" applyBorder="1"/>
    <xf numFmtId="37" fontId="2" fillId="0" borderId="1" xfId="7" applyNumberFormat="1" applyFont="1" applyBorder="1" applyAlignment="1">
      <alignment horizontal="right" vertical="center"/>
    </xf>
    <xf numFmtId="167" fontId="2" fillId="0" borderId="1" xfId="2" applyNumberFormat="1" applyFont="1" applyBorder="1" applyAlignment="1">
      <alignment horizontal="right" vertical="center"/>
    </xf>
    <xf numFmtId="9" fontId="0" fillId="0" borderId="1" xfId="6" applyFont="1" applyBorder="1" applyAlignment="1">
      <alignment horizontal="right" vertical="center"/>
    </xf>
    <xf numFmtId="9" fontId="2" fillId="0" borderId="1" xfId="4" applyFont="1" applyBorder="1" applyAlignment="1">
      <alignment horizontal="right" vertical="center"/>
    </xf>
    <xf numFmtId="0" fontId="11" fillId="4" borderId="1" xfId="3" applyFont="1" applyFill="1" applyBorder="1" applyAlignment="1">
      <alignment vertical="center" wrapText="1"/>
    </xf>
    <xf numFmtId="37" fontId="2" fillId="0" borderId="1" xfId="7" applyNumberFormat="1" applyFont="1" applyBorder="1" applyAlignment="1">
      <alignment horizontal="left"/>
    </xf>
    <xf numFmtId="167" fontId="2" fillId="0" borderId="1" xfId="2" applyNumberFormat="1" applyFont="1" applyBorder="1" applyAlignment="1">
      <alignment horizontal="left"/>
    </xf>
    <xf numFmtId="9" fontId="0" fillId="0" borderId="1" xfId="6" applyFont="1" applyBorder="1" applyAlignment="1">
      <alignment horizontal="left"/>
    </xf>
    <xf numFmtId="9" fontId="2" fillId="0" borderId="1" xfId="4" applyFont="1" applyBorder="1" applyAlignment="1">
      <alignment horizontal="left"/>
    </xf>
    <xf numFmtId="0" fontId="24" fillId="0" borderId="0" xfId="3" applyFont="1"/>
    <xf numFmtId="0" fontId="2" fillId="4" borderId="1" xfId="3" applyFont="1" applyFill="1" applyBorder="1" applyAlignment="1">
      <alignment horizontal="center" vertical="center"/>
    </xf>
    <xf numFmtId="0" fontId="24" fillId="0" borderId="1" xfId="3" applyFont="1" applyBorder="1"/>
    <xf numFmtId="168" fontId="24" fillId="0" borderId="1" xfId="1" applyNumberFormat="1" applyFont="1" applyBorder="1"/>
    <xf numFmtId="9" fontId="24" fillId="0" borderId="1" xfId="4" applyFont="1" applyBorder="1"/>
    <xf numFmtId="9" fontId="25" fillId="0" borderId="1" xfId="4" applyFont="1" applyBorder="1"/>
    <xf numFmtId="0" fontId="1" fillId="0" borderId="1" xfId="3" applyBorder="1" applyAlignment="1">
      <alignment vertical="center"/>
    </xf>
    <xf numFmtId="43" fontId="13" fillId="0" borderId="1" xfId="3" applyNumberFormat="1" applyFont="1" applyBorder="1" applyAlignment="1">
      <alignment horizontal="center" vertical="center" wrapText="1"/>
    </xf>
    <xf numFmtId="169" fontId="26" fillId="0" borderId="1" xfId="4" applyNumberFormat="1" applyFont="1" applyFill="1" applyBorder="1" applyAlignment="1">
      <alignment vertical="center" wrapText="1"/>
    </xf>
    <xf numFmtId="169" fontId="27" fillId="0" borderId="1" xfId="4" applyNumberFormat="1" applyFont="1" applyFill="1" applyBorder="1" applyAlignment="1">
      <alignment vertical="center" wrapText="1"/>
    </xf>
    <xf numFmtId="43" fontId="13" fillId="3" borderId="1" xfId="3" applyNumberFormat="1" applyFont="1" applyFill="1" applyBorder="1" applyAlignment="1">
      <alignment horizontal="center" vertical="center" wrapText="1"/>
    </xf>
    <xf numFmtId="169" fontId="13" fillId="3" borderId="1" xfId="4" applyNumberFormat="1" applyFont="1" applyFill="1" applyBorder="1" applyAlignment="1">
      <alignment horizontal="center" vertical="center" wrapText="1"/>
    </xf>
    <xf numFmtId="49" fontId="12" fillId="3" borderId="1" xfId="3" applyNumberFormat="1" applyFont="1" applyFill="1" applyBorder="1" applyAlignment="1">
      <alignment horizontal="center" vertical="center" wrapText="1"/>
    </xf>
    <xf numFmtId="0" fontId="6" fillId="3" borderId="1" xfId="3" applyFont="1" applyFill="1" applyBorder="1" applyAlignment="1">
      <alignment vertical="top" wrapText="1"/>
    </xf>
    <xf numFmtId="168" fontId="28" fillId="0" borderId="1" xfId="1" applyNumberFormat="1" applyFont="1" applyBorder="1"/>
    <xf numFmtId="0" fontId="29" fillId="0" borderId="0" xfId="3" applyFont="1"/>
    <xf numFmtId="168" fontId="28" fillId="0" borderId="2" xfId="1" applyNumberFormat="1" applyFont="1" applyBorder="1" applyAlignment="1">
      <alignment vertical="center"/>
    </xf>
    <xf numFmtId="168" fontId="28" fillId="0" borderId="3" xfId="1" applyNumberFormat="1" applyFont="1" applyBorder="1" applyAlignment="1">
      <alignment vertical="center"/>
    </xf>
    <xf numFmtId="168" fontId="1" fillId="0" borderId="2" xfId="1" applyNumberFormat="1" applyFont="1" applyBorder="1" applyAlignment="1">
      <alignment vertical="center"/>
    </xf>
    <xf numFmtId="168" fontId="1" fillId="0" borderId="3" xfId="1" applyNumberFormat="1" applyFont="1" applyBorder="1" applyAlignment="1">
      <alignment vertical="center"/>
    </xf>
    <xf numFmtId="165" fontId="1" fillId="0" borderId="0" xfId="1" applyNumberFormat="1"/>
    <xf numFmtId="167" fontId="2" fillId="0" borderId="1" xfId="2" applyNumberFormat="1" applyFont="1" applyFill="1" applyBorder="1" applyAlignment="1">
      <alignment horizontal="center" vertical="center" wrapText="1"/>
    </xf>
    <xf numFmtId="167" fontId="30" fillId="0" borderId="1" xfId="2" applyNumberFormat="1" applyFont="1" applyFill="1" applyBorder="1" applyAlignment="1">
      <alignment horizontal="center" vertical="center" wrapText="1"/>
    </xf>
    <xf numFmtId="0" fontId="12" fillId="3" borderId="1" xfId="3" applyFont="1" applyFill="1" applyBorder="1" applyAlignment="1">
      <alignment horizontal="center" vertical="center" wrapText="1"/>
    </xf>
    <xf numFmtId="37" fontId="28" fillId="0" borderId="2" xfId="1" applyNumberFormat="1" applyFont="1" applyBorder="1" applyAlignment="1">
      <alignment horizontal="center"/>
    </xf>
    <xf numFmtId="37" fontId="28" fillId="0" borderId="7" xfId="1" applyNumberFormat="1" applyFont="1" applyBorder="1" applyAlignment="1">
      <alignment horizontal="center"/>
    </xf>
    <xf numFmtId="37" fontId="28" fillId="0" borderId="3" xfId="1" applyNumberFormat="1" applyFont="1" applyBorder="1" applyAlignment="1">
      <alignment horizontal="center"/>
    </xf>
    <xf numFmtId="9" fontId="0" fillId="0" borderId="1" xfId="6" applyFont="1" applyBorder="1" applyAlignment="1">
      <alignment horizontal="center" vertical="center"/>
    </xf>
    <xf numFmtId="37" fontId="2" fillId="0" borderId="2" xfId="1" applyNumberFormat="1" applyFont="1" applyBorder="1" applyAlignment="1">
      <alignment horizontal="center"/>
    </xf>
    <xf numFmtId="37" fontId="2" fillId="0" borderId="7" xfId="1" applyNumberFormat="1" applyFont="1" applyBorder="1" applyAlignment="1">
      <alignment horizontal="center"/>
    </xf>
    <xf numFmtId="37" fontId="2" fillId="0" borderId="3" xfId="1" applyNumberFormat="1" applyFont="1" applyBorder="1" applyAlignment="1">
      <alignment horizontal="center"/>
    </xf>
    <xf numFmtId="0" fontId="22" fillId="0" borderId="0" xfId="0" applyFont="1" applyAlignment="1">
      <alignment horizontal="center" vertical="center" wrapText="1" readingOrder="1"/>
    </xf>
    <xf numFmtId="0" fontId="1" fillId="0" borderId="1" xfId="3" applyBorder="1" applyAlignment="1">
      <alignment horizontal="left" vertical="top"/>
    </xf>
    <xf numFmtId="9" fontId="0" fillId="0" borderId="4" xfId="6" applyFont="1" applyBorder="1" applyAlignment="1">
      <alignment horizontal="center" vertical="top" wrapText="1"/>
    </xf>
    <xf numFmtId="9" fontId="0" fillId="0" borderId="5" xfId="6" applyFont="1" applyBorder="1" applyAlignment="1">
      <alignment horizontal="center" vertical="top" wrapText="1"/>
    </xf>
    <xf numFmtId="9" fontId="0" fillId="0" borderId="6" xfId="6" applyFont="1" applyBorder="1" applyAlignment="1">
      <alignment horizontal="center" vertical="top" wrapText="1"/>
    </xf>
    <xf numFmtId="9" fontId="0" fillId="0" borderId="1" xfId="6" applyFont="1" applyBorder="1" applyAlignment="1">
      <alignment horizontal="center"/>
    </xf>
    <xf numFmtId="9" fontId="0" fillId="0" borderId="1" xfId="6" applyFont="1" applyBorder="1" applyAlignment="1">
      <alignment horizontal="center" vertical="top" wrapText="1"/>
    </xf>
  </cellXfs>
  <cellStyles count="8">
    <cellStyle name="Comma" xfId="1" builtinId="3"/>
    <cellStyle name="Comma 2" xfId="5"/>
    <cellStyle name="Currency" xfId="2" builtinId="4"/>
    <cellStyle name="Currency 2" xfId="7"/>
    <cellStyle name="Normal" xfId="0" builtinId="0"/>
    <cellStyle name="Normal 2 2" xfId="3"/>
    <cellStyle name="Percent" xfId="4" builtinId="5"/>
    <cellStyle name="Percent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63</xdr:row>
      <xdr:rowOff>92365</xdr:rowOff>
    </xdr:from>
    <xdr:to>
      <xdr:col>4</xdr:col>
      <xdr:colOff>531091</xdr:colOff>
      <xdr:row>77</xdr:row>
      <xdr:rowOff>76013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17DC65AD-85B7-4BEE-A445-EF988A8551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4443365"/>
          <a:ext cx="4566227" cy="2569830"/>
        </a:xfrm>
        <a:prstGeom prst="rect">
          <a:avLst/>
        </a:prstGeom>
      </xdr:spPr>
    </xdr:pic>
    <xdr:clientData/>
  </xdr:twoCellAnchor>
  <xdr:twoCellAnchor editAs="oneCell">
    <xdr:from>
      <xdr:col>5</xdr:col>
      <xdr:colOff>578914</xdr:colOff>
      <xdr:row>64</xdr:row>
      <xdr:rowOff>11545</xdr:rowOff>
    </xdr:from>
    <xdr:to>
      <xdr:col>11</xdr:col>
      <xdr:colOff>517294</xdr:colOff>
      <xdr:row>77</xdr:row>
      <xdr:rowOff>80819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501B5FA0-955F-4B6A-9007-CD7527AAEA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04550" y="14547272"/>
          <a:ext cx="4406471" cy="24707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78</xdr:row>
      <xdr:rowOff>11546</xdr:rowOff>
    </xdr:from>
    <xdr:to>
      <xdr:col>4</xdr:col>
      <xdr:colOff>496455</xdr:colOff>
      <xdr:row>91</xdr:row>
      <xdr:rowOff>116136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0139EFC1-756A-42FA-B175-2DBA3004D7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7133455"/>
          <a:ext cx="4531591" cy="250604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92</xdr:row>
      <xdr:rowOff>109681</xdr:rowOff>
    </xdr:from>
    <xdr:to>
      <xdr:col>4</xdr:col>
      <xdr:colOff>484909</xdr:colOff>
      <xdr:row>105</xdr:row>
      <xdr:rowOff>137827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8175547-D819-404C-B5EF-03EBD5F0F4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9817772"/>
          <a:ext cx="4520045" cy="2429601"/>
        </a:xfrm>
        <a:prstGeom prst="rect">
          <a:avLst/>
        </a:prstGeom>
      </xdr:spPr>
    </xdr:pic>
    <xdr:clientData/>
  </xdr:twoCellAnchor>
  <xdr:twoCellAnchor editAs="oneCell">
    <xdr:from>
      <xdr:col>5</xdr:col>
      <xdr:colOff>334341</xdr:colOff>
      <xdr:row>92</xdr:row>
      <xdr:rowOff>150092</xdr:rowOff>
    </xdr:from>
    <xdr:to>
      <xdr:col>11</xdr:col>
      <xdr:colOff>415636</xdr:colOff>
      <xdr:row>105</xdr:row>
      <xdr:rowOff>122230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xmlns="" id="{54D9E8E5-D846-4C3F-993F-E8B90396CF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59977" y="19858183"/>
          <a:ext cx="4549386" cy="2373593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107</xdr:row>
      <xdr:rowOff>0</xdr:rowOff>
    </xdr:from>
    <xdr:to>
      <xdr:col>5</xdr:col>
      <xdr:colOff>162506</xdr:colOff>
      <xdr:row>119</xdr:row>
      <xdr:rowOff>41840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017B88F8-6DE4-464B-8662-0B520B9C59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" y="22479000"/>
          <a:ext cx="5080869" cy="2258568"/>
        </a:xfrm>
        <a:prstGeom prst="rect">
          <a:avLst/>
        </a:prstGeom>
      </xdr:spPr>
    </xdr:pic>
    <xdr:clientData/>
  </xdr:twoCellAnchor>
  <xdr:twoCellAnchor editAs="oneCell">
    <xdr:from>
      <xdr:col>6</xdr:col>
      <xdr:colOff>92363</xdr:colOff>
      <xdr:row>106</xdr:row>
      <xdr:rowOff>177017</xdr:rowOff>
    </xdr:from>
    <xdr:to>
      <xdr:col>14</xdr:col>
      <xdr:colOff>565671</xdr:colOff>
      <xdr:row>119</xdr:row>
      <xdr:rowOff>86589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xmlns="" id="{9C177266-4FA4-43A4-B5D0-51CB85F41E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155045" y="22471290"/>
          <a:ext cx="6453854" cy="2311027"/>
        </a:xfrm>
        <a:prstGeom prst="rect">
          <a:avLst/>
        </a:prstGeom>
      </xdr:spPr>
    </xdr:pic>
    <xdr:clientData/>
  </xdr:twoCellAnchor>
  <xdr:twoCellAnchor editAs="oneCell">
    <xdr:from>
      <xdr:col>4</xdr:col>
      <xdr:colOff>765584</xdr:colOff>
      <xdr:row>78</xdr:row>
      <xdr:rowOff>109683</xdr:rowOff>
    </xdr:from>
    <xdr:to>
      <xdr:col>10</xdr:col>
      <xdr:colOff>553055</xdr:colOff>
      <xdr:row>91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2E13A986-34FE-453B-9D32-D7B5B2D0A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800720" y="18397683"/>
          <a:ext cx="4526880" cy="22917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3"/>
  <sheetViews>
    <sheetView tabSelected="1" topLeftCell="A76" zoomScale="110" zoomScaleNormal="110" workbookViewId="0">
      <selection activeCell="C11" sqref="C11"/>
    </sheetView>
  </sheetViews>
  <sheetFormatPr defaultColWidth="8.85546875" defaultRowHeight="15"/>
  <cols>
    <col min="1" max="1" width="15.7109375" customWidth="1"/>
    <col min="2" max="2" width="15.85546875" customWidth="1"/>
    <col min="3" max="3" width="13.7109375" customWidth="1"/>
    <col min="4" max="4" width="12.28515625" customWidth="1"/>
    <col min="5" max="5" width="12.7109375" customWidth="1"/>
    <col min="6" max="6" width="12" customWidth="1"/>
    <col min="7" max="7" width="11.42578125" customWidth="1"/>
    <col min="8" max="8" width="14.140625" customWidth="1"/>
    <col min="12" max="12" width="16.140625" bestFit="1" customWidth="1"/>
  </cols>
  <sheetData>
    <row r="1" spans="1:19" ht="18.75">
      <c r="A1" s="95" t="s">
        <v>35</v>
      </c>
    </row>
    <row r="2" spans="1:19" ht="15.95" customHeight="1">
      <c r="A2" s="95"/>
    </row>
    <row r="3" spans="1:19">
      <c r="B3" s="1"/>
      <c r="C3" s="2" t="s">
        <v>5</v>
      </c>
      <c r="D3" s="2" t="s">
        <v>0</v>
      </c>
    </row>
    <row r="4" spans="1:19">
      <c r="B4" s="1" t="s">
        <v>36</v>
      </c>
      <c r="C4" s="6">
        <f>1350000-D4</f>
        <v>1124500</v>
      </c>
      <c r="D4" s="6">
        <f>162500+48000+15000</f>
        <v>225500</v>
      </c>
    </row>
    <row r="5" spans="1:19">
      <c r="B5" s="1" t="s">
        <v>8</v>
      </c>
      <c r="C5" s="6">
        <f>25367+2856</f>
        <v>28223</v>
      </c>
      <c r="D5" s="6">
        <f>19800+4236</f>
        <v>24036</v>
      </c>
    </row>
    <row r="6" spans="1:19">
      <c r="B6" s="1" t="s">
        <v>37</v>
      </c>
      <c r="C6" s="8">
        <f>C5/C4</f>
        <v>2.5098265895953757E-2</v>
      </c>
      <c r="D6" s="8">
        <f>D5/D4</f>
        <v>0.10658980044345898</v>
      </c>
    </row>
    <row r="7" spans="1:19" s="5" customFormat="1" ht="15.75">
      <c r="B7" s="23"/>
      <c r="C7" s="23"/>
      <c r="D7" s="24"/>
      <c r="E7" s="24"/>
      <c r="F7" s="25"/>
      <c r="G7" s="26"/>
      <c r="H7" s="26"/>
      <c r="I7" s="26"/>
      <c r="J7" s="27"/>
      <c r="K7" s="27"/>
      <c r="L7" s="28"/>
      <c r="M7" s="28"/>
      <c r="N7" s="28"/>
      <c r="O7" s="28"/>
      <c r="P7" s="28"/>
      <c r="Q7" s="28"/>
      <c r="R7" s="28"/>
    </row>
    <row r="8" spans="1:19" s="5" customFormat="1" ht="18.75">
      <c r="A8" s="95" t="s">
        <v>34</v>
      </c>
      <c r="B8" s="19"/>
      <c r="C8" s="19"/>
      <c r="D8" s="19"/>
      <c r="E8" s="29"/>
      <c r="F8" s="30"/>
      <c r="G8" s="31"/>
      <c r="H8" s="32"/>
      <c r="I8" s="33"/>
      <c r="J8" s="34"/>
      <c r="K8" s="35"/>
      <c r="L8" s="36"/>
      <c r="M8" s="37"/>
      <c r="N8" s="37"/>
      <c r="O8" s="37"/>
      <c r="P8" s="38"/>
      <c r="Q8" s="38"/>
      <c r="R8" s="39"/>
      <c r="S8" s="40"/>
    </row>
    <row r="9" spans="1:19" s="5" customFormat="1" ht="14.1" customHeight="1">
      <c r="A9" s="22"/>
      <c r="B9" s="19"/>
      <c r="C9" s="19"/>
      <c r="D9" s="19"/>
      <c r="E9" s="90" t="s">
        <v>30</v>
      </c>
      <c r="F9" s="91" t="s">
        <v>31</v>
      </c>
      <c r="G9" s="91" t="s">
        <v>1</v>
      </c>
      <c r="H9" s="32"/>
      <c r="I9" s="33"/>
      <c r="J9" s="34"/>
      <c r="K9" s="35"/>
      <c r="L9" s="36"/>
      <c r="M9" s="37"/>
      <c r="N9" s="37"/>
      <c r="O9" s="37"/>
      <c r="P9" s="38"/>
      <c r="Q9" s="38"/>
      <c r="R9" s="39"/>
      <c r="S9" s="40"/>
    </row>
    <row r="10" spans="1:19" s="5" customFormat="1" ht="14.1" customHeight="1">
      <c r="A10" s="22"/>
      <c r="B10" s="19"/>
      <c r="C10" s="19"/>
      <c r="D10" s="19"/>
      <c r="E10" s="87" t="s">
        <v>29</v>
      </c>
      <c r="F10" s="88" t="s">
        <v>32</v>
      </c>
      <c r="G10" s="101">
        <f>SUM(B17:J17)+SUM(B16:D16)+SUM(H16:J16)</f>
        <v>32564.400000000001</v>
      </c>
      <c r="H10" s="32"/>
      <c r="I10" s="33"/>
      <c r="J10" s="34"/>
      <c r="K10" s="35"/>
      <c r="L10" s="36"/>
      <c r="M10" s="37"/>
      <c r="N10" s="37"/>
      <c r="O10" s="37"/>
      <c r="P10" s="38"/>
      <c r="Q10" s="38"/>
      <c r="R10" s="39"/>
      <c r="S10" s="40"/>
    </row>
    <row r="11" spans="1:19" s="5" customFormat="1" ht="17.100000000000001" customHeight="1">
      <c r="A11" s="22"/>
      <c r="B11" s="19"/>
      <c r="C11" s="19"/>
      <c r="D11" s="19"/>
      <c r="E11" s="87" t="s">
        <v>8</v>
      </c>
      <c r="F11" s="89" t="s">
        <v>33</v>
      </c>
      <c r="G11" s="102">
        <f>SUM(B18:J20)+SUM(E16:G16)</f>
        <v>32360.5</v>
      </c>
      <c r="H11" s="32"/>
      <c r="I11" s="33"/>
      <c r="J11" s="34"/>
      <c r="K11" s="35"/>
      <c r="L11" s="36"/>
      <c r="M11" s="37"/>
      <c r="N11" s="37"/>
      <c r="O11" s="37"/>
      <c r="P11" s="38"/>
      <c r="Q11" s="38"/>
      <c r="R11" s="39"/>
      <c r="S11" s="40"/>
    </row>
    <row r="13" spans="1:19" s="5" customFormat="1" ht="14.45" customHeight="1">
      <c r="A13" s="93"/>
      <c r="B13" s="103" t="s">
        <v>3</v>
      </c>
      <c r="C13" s="103"/>
      <c r="D13" s="103"/>
      <c r="E13" s="103" t="s">
        <v>4</v>
      </c>
      <c r="F13" s="103"/>
      <c r="G13" s="103"/>
      <c r="H13" s="103" t="s">
        <v>2</v>
      </c>
      <c r="I13" s="103"/>
      <c r="J13" s="103"/>
      <c r="L13" s="10"/>
      <c r="M13" s="10"/>
      <c r="N13" s="10"/>
    </row>
    <row r="14" spans="1:19" s="5" customFormat="1" ht="28.5" customHeight="1">
      <c r="A14" s="93"/>
      <c r="B14" s="92" t="s">
        <v>41</v>
      </c>
      <c r="C14" s="92" t="s">
        <v>28</v>
      </c>
      <c r="D14" s="92" t="s">
        <v>11</v>
      </c>
      <c r="E14" s="92" t="s">
        <v>42</v>
      </c>
      <c r="F14" s="92" t="s">
        <v>28</v>
      </c>
      <c r="G14" s="92" t="s">
        <v>43</v>
      </c>
      <c r="H14" s="92" t="s">
        <v>40</v>
      </c>
      <c r="I14" s="92" t="s">
        <v>12</v>
      </c>
      <c r="J14" s="92" t="s">
        <v>39</v>
      </c>
      <c r="K14" s="11"/>
      <c r="L14" s="10"/>
      <c r="M14" s="10"/>
      <c r="N14" s="10"/>
      <c r="O14" s="11"/>
      <c r="P14" s="11"/>
    </row>
    <row r="15" spans="1:19" s="15" customFormat="1" ht="15.6" customHeight="1">
      <c r="A15" s="12" t="s">
        <v>13</v>
      </c>
      <c r="B15" s="13">
        <v>200000</v>
      </c>
      <c r="C15" s="13">
        <v>130000</v>
      </c>
      <c r="D15" s="13">
        <v>250000</v>
      </c>
      <c r="E15" s="13">
        <v>160000</v>
      </c>
      <c r="F15" s="13">
        <v>100000</v>
      </c>
      <c r="G15" s="13">
        <v>230000</v>
      </c>
      <c r="H15" s="13">
        <v>75000</v>
      </c>
      <c r="I15" s="13">
        <v>55000</v>
      </c>
      <c r="J15" s="13">
        <v>120000</v>
      </c>
      <c r="K15" s="14"/>
      <c r="L15" s="10"/>
      <c r="M15" s="10"/>
      <c r="N15" s="10"/>
    </row>
    <row r="16" spans="1:19" s="5" customFormat="1" ht="30">
      <c r="A16" s="16" t="s">
        <v>69</v>
      </c>
      <c r="B16" s="17">
        <f>1500*1.1*1.05*1.07</f>
        <v>1853.7750000000003</v>
      </c>
      <c r="C16" s="17">
        <f>1000*1.1*1.05*1.07</f>
        <v>1235.8500000000001</v>
      </c>
      <c r="D16" s="17">
        <f>1500*1.1*1.05*1.07</f>
        <v>1853.7750000000003</v>
      </c>
      <c r="E16" s="94">
        <f>1000*1.1*1.15</f>
        <v>1265</v>
      </c>
      <c r="F16" s="94">
        <f>1000*1.1*1.15</f>
        <v>1265</v>
      </c>
      <c r="G16" s="94">
        <f>1700*1.1*1.15</f>
        <v>2150.5</v>
      </c>
      <c r="H16" s="17"/>
      <c r="I16" s="17"/>
      <c r="J16" s="17">
        <f>1500*1.1*1.15</f>
        <v>1897.5000000000002</v>
      </c>
      <c r="K16" s="18"/>
      <c r="L16" s="10"/>
      <c r="M16" s="10"/>
      <c r="N16" s="10"/>
    </row>
    <row r="17" spans="1:19" s="5" customFormat="1">
      <c r="A17" s="16" t="s">
        <v>38</v>
      </c>
      <c r="B17" s="98">
        <f>6000*1.1*1.05</f>
        <v>6930.0000000000009</v>
      </c>
      <c r="C17" s="99"/>
      <c r="D17" s="17">
        <f>3000*1.1*1.05</f>
        <v>3465.0000000000005</v>
      </c>
      <c r="E17" s="17">
        <f>1600*1.1*1.05</f>
        <v>1848.0000000000002</v>
      </c>
      <c r="F17" s="17"/>
      <c r="G17" s="17">
        <f>5100*1.1*1.05</f>
        <v>5890.5</v>
      </c>
      <c r="H17" s="17">
        <f>3000*1.1*1.15</f>
        <v>3795.0000000000005</v>
      </c>
      <c r="I17" s="17"/>
      <c r="J17" s="17">
        <f>3000*1.1*1.15</f>
        <v>3795.0000000000005</v>
      </c>
      <c r="L17" s="10"/>
      <c r="M17" s="10"/>
      <c r="N17" s="10"/>
      <c r="O17" s="11"/>
      <c r="P17" s="11"/>
    </row>
    <row r="18" spans="1:19" s="5" customFormat="1">
      <c r="A18" s="16" t="s">
        <v>6</v>
      </c>
      <c r="B18" s="96">
        <f>3000*1.1*1.15</f>
        <v>3795.0000000000005</v>
      </c>
      <c r="C18" s="97"/>
      <c r="D18" s="94">
        <f>3000*1.1*1.15</f>
        <v>3795.0000000000005</v>
      </c>
      <c r="E18" s="94">
        <v>2500</v>
      </c>
      <c r="F18" s="94"/>
      <c r="G18" s="94">
        <v>4000</v>
      </c>
      <c r="H18" s="94">
        <f>3000*1.1*1.15</f>
        <v>3795.0000000000005</v>
      </c>
      <c r="I18" s="94"/>
      <c r="J18" s="94">
        <f>3000*1.1*1.15</f>
        <v>3795.0000000000005</v>
      </c>
      <c r="K18" s="11"/>
      <c r="O18" s="11"/>
      <c r="P18" s="11"/>
    </row>
    <row r="19" spans="1:19" s="5" customFormat="1">
      <c r="A19" s="16" t="s">
        <v>14</v>
      </c>
      <c r="B19" s="104">
        <f>3000*1.1</f>
        <v>3300.0000000000005</v>
      </c>
      <c r="C19" s="105"/>
      <c r="D19" s="105"/>
      <c r="E19" s="105"/>
      <c r="F19" s="105"/>
      <c r="G19" s="105"/>
      <c r="H19" s="105"/>
      <c r="I19" s="105"/>
      <c r="J19" s="106"/>
      <c r="K19" s="11"/>
    </row>
    <row r="20" spans="1:19" s="5" customFormat="1">
      <c r="A20" s="16" t="s">
        <v>7</v>
      </c>
      <c r="B20" s="104">
        <v>2700</v>
      </c>
      <c r="C20" s="105"/>
      <c r="D20" s="105"/>
      <c r="E20" s="105"/>
      <c r="F20" s="105"/>
      <c r="G20" s="105"/>
      <c r="H20" s="105"/>
      <c r="I20" s="105"/>
      <c r="J20" s="106"/>
      <c r="K20" s="11"/>
    </row>
    <row r="21" spans="1:19" s="5" customFormat="1">
      <c r="A21" s="7" t="s">
        <v>1</v>
      </c>
      <c r="B21" s="108">
        <f>SUM(B16:J20)</f>
        <v>64924.9</v>
      </c>
      <c r="C21" s="109"/>
      <c r="D21" s="109"/>
      <c r="E21" s="109"/>
      <c r="F21" s="109"/>
      <c r="G21" s="109"/>
      <c r="H21" s="109"/>
      <c r="I21" s="109"/>
      <c r="J21" s="110"/>
      <c r="L21" s="100"/>
    </row>
    <row r="22" spans="1:19" s="5" customFormat="1">
      <c r="A22" s="19"/>
      <c r="B22" s="20"/>
      <c r="C22" s="20"/>
      <c r="D22" s="20"/>
      <c r="E22" s="19"/>
      <c r="F22" s="21"/>
      <c r="G22" s="19"/>
      <c r="H22" s="19"/>
    </row>
    <row r="23" spans="1:19" s="5" customFormat="1" ht="18.75">
      <c r="A23" s="95" t="s">
        <v>44</v>
      </c>
      <c r="B23" s="23"/>
      <c r="C23" s="23"/>
      <c r="D23" s="24"/>
      <c r="E23" s="24"/>
      <c r="F23" s="25"/>
      <c r="G23" s="26"/>
      <c r="H23" s="26"/>
      <c r="I23" s="26"/>
      <c r="J23" s="27"/>
      <c r="K23" s="27"/>
      <c r="L23" s="28"/>
      <c r="M23" s="28"/>
      <c r="N23" s="28"/>
      <c r="O23" s="28"/>
      <c r="P23" s="28"/>
      <c r="Q23" s="28"/>
      <c r="R23" s="28"/>
    </row>
    <row r="24" spans="1:19" s="5" customFormat="1">
      <c r="A24" s="19"/>
      <c r="B24" s="19"/>
      <c r="C24" s="19"/>
      <c r="D24" s="19"/>
      <c r="E24" s="29"/>
      <c r="F24" s="30"/>
      <c r="G24" s="31"/>
      <c r="H24" s="32"/>
      <c r="I24" s="33"/>
      <c r="J24" s="34"/>
      <c r="K24" s="35"/>
      <c r="L24" s="36"/>
      <c r="M24" s="37"/>
      <c r="N24" s="37"/>
      <c r="O24" s="37"/>
      <c r="P24" s="38"/>
      <c r="Q24" s="38"/>
      <c r="R24" s="39"/>
      <c r="S24" s="40"/>
    </row>
    <row r="25" spans="1:19" s="5" customFormat="1" ht="27.95" customHeight="1">
      <c r="A25" s="41"/>
      <c r="B25" s="41" t="s">
        <v>5</v>
      </c>
      <c r="C25" s="41" t="s">
        <v>0</v>
      </c>
      <c r="D25" s="42"/>
      <c r="E25" s="43"/>
      <c r="F25" s="44"/>
      <c r="G25" s="32"/>
      <c r="H25" s="45"/>
      <c r="I25" s="46"/>
      <c r="J25" s="34"/>
      <c r="K25" s="35"/>
      <c r="L25" s="36"/>
      <c r="M25" s="37"/>
      <c r="N25" s="37"/>
      <c r="O25" s="37"/>
      <c r="P25" s="38"/>
      <c r="Q25" s="38"/>
      <c r="R25" s="39"/>
      <c r="S25" s="40"/>
    </row>
    <row r="26" spans="1:19" s="5" customFormat="1" ht="18" customHeight="1">
      <c r="A26" s="47" t="s">
        <v>6</v>
      </c>
      <c r="B26" s="48">
        <f>SUM(B18:J18)/2</f>
        <v>10840</v>
      </c>
      <c r="C26" s="48">
        <f>SUM(B18:J18)/2</f>
        <v>10840</v>
      </c>
      <c r="D26" s="49"/>
      <c r="E26" s="3"/>
      <c r="F26" s="50"/>
      <c r="G26" s="50"/>
      <c r="H26" s="3"/>
      <c r="I26" s="3"/>
      <c r="J26" s="36"/>
      <c r="K26" s="35"/>
      <c r="L26" s="111"/>
      <c r="M26" s="111"/>
      <c r="N26" s="111"/>
      <c r="O26" s="111"/>
      <c r="P26" s="39"/>
      <c r="Q26" s="39"/>
      <c r="R26" s="39"/>
    </row>
    <row r="27" spans="1:19" s="5" customFormat="1" ht="18" customHeight="1">
      <c r="A27" s="47" t="s">
        <v>14</v>
      </c>
      <c r="B27" s="48">
        <f>B19/2</f>
        <v>1650.0000000000002</v>
      </c>
      <c r="C27" s="48">
        <f>B19/2</f>
        <v>1650.0000000000002</v>
      </c>
      <c r="D27" s="49"/>
      <c r="E27" s="3"/>
      <c r="F27" s="3"/>
      <c r="G27" s="4"/>
      <c r="H27" s="4"/>
      <c r="I27" s="3"/>
      <c r="J27" s="34"/>
      <c r="K27" s="35"/>
      <c r="L27" s="111"/>
      <c r="M27" s="111"/>
      <c r="N27" s="111"/>
      <c r="O27" s="111"/>
      <c r="P27" s="51"/>
      <c r="Q27" s="51"/>
      <c r="R27" s="51"/>
    </row>
    <row r="28" spans="1:19" s="5" customFormat="1" ht="18" customHeight="1">
      <c r="A28" s="47" t="s">
        <v>7</v>
      </c>
      <c r="B28" s="48">
        <f>B20/2</f>
        <v>1350</v>
      </c>
      <c r="C28" s="48">
        <f>B20/2</f>
        <v>1350</v>
      </c>
      <c r="D28" s="49"/>
      <c r="E28" s="52"/>
      <c r="F28" s="52"/>
      <c r="G28" s="52"/>
      <c r="H28" s="4"/>
      <c r="I28" s="3"/>
      <c r="J28" s="34"/>
      <c r="K28" s="35"/>
      <c r="L28" s="3"/>
    </row>
    <row r="29" spans="1:19" s="5" customFormat="1" ht="26.45" customHeight="1">
      <c r="A29" s="47" t="s">
        <v>69</v>
      </c>
      <c r="B29" s="48">
        <f>SUM(E16:G16)/2</f>
        <v>2340.25</v>
      </c>
      <c r="C29" s="48">
        <f>SUM(E16:G16)/2</f>
        <v>2340.25</v>
      </c>
      <c r="D29" s="49"/>
      <c r="E29" s="52"/>
      <c r="F29" s="52"/>
      <c r="G29" s="52"/>
      <c r="H29" s="4"/>
      <c r="I29" s="3"/>
      <c r="J29" s="34"/>
      <c r="K29" s="35"/>
      <c r="L29" s="3"/>
    </row>
    <row r="30" spans="1:19" s="5" customFormat="1" ht="18" customHeight="1">
      <c r="A30" s="53" t="s">
        <v>1</v>
      </c>
      <c r="B30" s="54">
        <f>SUM(B26:B29)</f>
        <v>16180.25</v>
      </c>
      <c r="C30" s="54">
        <f>SUM(C26:C29)</f>
        <v>16180.25</v>
      </c>
      <c r="D30" s="49"/>
      <c r="E30" s="52"/>
      <c r="F30" s="52"/>
      <c r="G30" s="52"/>
      <c r="H30" s="4"/>
      <c r="I30" s="3"/>
      <c r="J30" s="34"/>
      <c r="K30" s="35"/>
      <c r="L30" s="3"/>
      <c r="M30" s="55"/>
      <c r="N30" s="55"/>
    </row>
    <row r="31" spans="1:19" s="5" customFormat="1" ht="15.95" customHeight="1">
      <c r="A31" s="56"/>
      <c r="B31" s="57"/>
      <c r="C31" s="57"/>
      <c r="D31" s="49"/>
      <c r="E31" s="52"/>
      <c r="F31" s="52"/>
      <c r="G31" s="52"/>
      <c r="H31" s="4"/>
      <c r="I31" s="3"/>
      <c r="J31" s="34"/>
      <c r="K31" s="35"/>
      <c r="L31" s="3"/>
    </row>
    <row r="32" spans="1:19" s="5" customFormat="1">
      <c r="B32" s="58"/>
      <c r="C32" s="58"/>
      <c r="D32" s="40"/>
      <c r="G32" s="9"/>
      <c r="H32" s="9"/>
      <c r="I32" s="9"/>
      <c r="J32" s="59"/>
      <c r="K32" s="15"/>
    </row>
    <row r="33" spans="1:10" s="5" customFormat="1" ht="18.75">
      <c r="A33" s="95" t="s">
        <v>15</v>
      </c>
      <c r="B33" s="23"/>
      <c r="C33" s="23"/>
      <c r="D33" s="60"/>
      <c r="E33" s="60"/>
      <c r="F33" s="61"/>
      <c r="G33" s="61"/>
      <c r="H33" s="62"/>
      <c r="I33" s="63"/>
      <c r="J33" s="62"/>
    </row>
    <row r="34" spans="1:10" s="5" customFormat="1"/>
    <row r="35" spans="1:10" s="5" customFormat="1" ht="25.5">
      <c r="A35" s="64" t="s">
        <v>16</v>
      </c>
      <c r="B35" s="65" t="s">
        <v>45</v>
      </c>
      <c r="C35" s="65" t="s">
        <v>46</v>
      </c>
      <c r="D35" s="65" t="s">
        <v>47</v>
      </c>
      <c r="E35" s="66" t="s">
        <v>17</v>
      </c>
      <c r="F35" s="66" t="s">
        <v>51</v>
      </c>
    </row>
    <row r="36" spans="1:10" s="5" customFormat="1" ht="51.6" customHeight="1">
      <c r="A36" s="67" t="s">
        <v>18</v>
      </c>
      <c r="B36" s="68" t="s">
        <v>49</v>
      </c>
      <c r="C36" s="68" t="s">
        <v>48</v>
      </c>
      <c r="D36" s="68" t="s">
        <v>19</v>
      </c>
      <c r="E36" s="68" t="s">
        <v>54</v>
      </c>
      <c r="F36" s="69"/>
    </row>
    <row r="37" spans="1:10" s="5" customFormat="1">
      <c r="A37" s="70" t="s">
        <v>20</v>
      </c>
      <c r="B37" s="71">
        <f>$F$37*B38</f>
        <v>9738.7350000000006</v>
      </c>
      <c r="C37" s="71">
        <f t="shared" ref="C37:E37" si="0">$F$37*C38</f>
        <v>12984.980000000001</v>
      </c>
      <c r="D37" s="71">
        <f t="shared" si="0"/>
        <v>4869.3675000000003</v>
      </c>
      <c r="E37" s="71">
        <f t="shared" si="0"/>
        <v>4869.3675000000003</v>
      </c>
      <c r="F37" s="72">
        <f>B21/2</f>
        <v>32462.45</v>
      </c>
    </row>
    <row r="38" spans="1:10" s="5" customFormat="1">
      <c r="A38" s="70" t="s">
        <v>21</v>
      </c>
      <c r="B38" s="73">
        <v>0.3</v>
      </c>
      <c r="C38" s="73">
        <v>0.4</v>
      </c>
      <c r="D38" s="73">
        <v>0.15</v>
      </c>
      <c r="E38" s="73">
        <v>0.15</v>
      </c>
      <c r="F38" s="74"/>
      <c r="G38" s="40"/>
    </row>
    <row r="39" spans="1:10" s="5" customFormat="1" ht="28.5" customHeight="1">
      <c r="A39" s="112" t="s">
        <v>22</v>
      </c>
      <c r="B39" s="113" t="s">
        <v>52</v>
      </c>
      <c r="C39" s="113" t="s">
        <v>53</v>
      </c>
      <c r="D39" s="113" t="s">
        <v>23</v>
      </c>
      <c r="E39" s="113" t="s">
        <v>50</v>
      </c>
      <c r="F39" s="107"/>
      <c r="G39" s="40"/>
    </row>
    <row r="40" spans="1:10" s="5" customFormat="1">
      <c r="A40" s="112"/>
      <c r="B40" s="114"/>
      <c r="C40" s="114"/>
      <c r="D40" s="114"/>
      <c r="E40" s="114"/>
      <c r="F40" s="107"/>
      <c r="G40" s="40"/>
    </row>
    <row r="41" spans="1:10" s="5" customFormat="1">
      <c r="A41" s="112"/>
      <c r="B41" s="114"/>
      <c r="C41" s="114"/>
      <c r="D41" s="114"/>
      <c r="E41" s="114"/>
      <c r="F41" s="107"/>
      <c r="G41" s="40"/>
    </row>
    <row r="42" spans="1:10" s="5" customFormat="1" ht="33" customHeight="1">
      <c r="A42" s="112"/>
      <c r="B42" s="115"/>
      <c r="C42" s="115"/>
      <c r="D42" s="115"/>
      <c r="E42" s="115"/>
      <c r="F42" s="107"/>
      <c r="G42" s="40"/>
    </row>
    <row r="43" spans="1:10" s="5" customFormat="1"/>
    <row r="44" spans="1:10" s="5" customFormat="1"/>
    <row r="45" spans="1:10" s="5" customFormat="1" ht="25.5">
      <c r="A45" s="64" t="s">
        <v>16</v>
      </c>
      <c r="B45" s="65" t="s">
        <v>55</v>
      </c>
      <c r="C45" s="65" t="s">
        <v>56</v>
      </c>
      <c r="D45" s="65" t="s">
        <v>57</v>
      </c>
      <c r="E45" s="66" t="s">
        <v>24</v>
      </c>
    </row>
    <row r="46" spans="1:10" s="5" customFormat="1" ht="63.75">
      <c r="A46" s="75" t="s">
        <v>18</v>
      </c>
      <c r="B46" s="68" t="s">
        <v>63</v>
      </c>
      <c r="C46" s="68" t="s">
        <v>61</v>
      </c>
      <c r="D46" s="68" t="s">
        <v>62</v>
      </c>
      <c r="E46" s="69"/>
    </row>
    <row r="47" spans="1:10" s="5" customFormat="1" ht="15.6" customHeight="1">
      <c r="A47" s="70" t="s">
        <v>20</v>
      </c>
      <c r="B47" s="76">
        <f>B48*$E$47</f>
        <v>12984.980000000001</v>
      </c>
      <c r="C47" s="76">
        <f t="shared" ref="C47:D47" si="1">C48*$E$47</f>
        <v>11361.8575</v>
      </c>
      <c r="D47" s="76">
        <f t="shared" si="1"/>
        <v>8115.6125000000002</v>
      </c>
      <c r="E47" s="77">
        <f>B21/2</f>
        <v>32462.45</v>
      </c>
    </row>
    <row r="48" spans="1:10" s="5" customFormat="1">
      <c r="A48" s="70" t="s">
        <v>21</v>
      </c>
      <c r="B48" s="78">
        <v>0.4</v>
      </c>
      <c r="C48" s="78">
        <v>0.35</v>
      </c>
      <c r="D48" s="78">
        <v>0.25</v>
      </c>
      <c r="E48" s="79">
        <f>SUM(B48:D48)</f>
        <v>1</v>
      </c>
    </row>
    <row r="49" spans="1:6" s="5" customFormat="1" ht="31.5" customHeight="1">
      <c r="A49" s="112" t="s">
        <v>22</v>
      </c>
      <c r="B49" s="117" t="s">
        <v>60</v>
      </c>
      <c r="C49" s="117" t="s">
        <v>59</v>
      </c>
      <c r="D49" s="117" t="s">
        <v>58</v>
      </c>
      <c r="E49" s="116"/>
      <c r="F49" s="40"/>
    </row>
    <row r="50" spans="1:6" s="5" customFormat="1" ht="36" customHeight="1">
      <c r="A50" s="112"/>
      <c r="B50" s="117"/>
      <c r="C50" s="117"/>
      <c r="D50" s="117"/>
      <c r="E50" s="116"/>
      <c r="F50" s="40"/>
    </row>
    <row r="51" spans="1:6" s="5" customFormat="1" ht="35.450000000000003" customHeight="1">
      <c r="A51" s="112"/>
      <c r="B51" s="117"/>
      <c r="C51" s="117"/>
      <c r="D51" s="117"/>
      <c r="E51" s="116"/>
      <c r="F51" s="40"/>
    </row>
    <row r="52" spans="1:6" s="5" customFormat="1" ht="36.950000000000003" customHeight="1">
      <c r="A52" s="112"/>
      <c r="B52" s="117"/>
      <c r="C52" s="117"/>
      <c r="D52" s="117"/>
      <c r="E52" s="116"/>
      <c r="F52" s="40"/>
    </row>
    <row r="53" spans="1:6" s="5" customFormat="1"/>
    <row r="54" spans="1:6" s="5" customFormat="1" ht="18.75">
      <c r="A54" s="95" t="s">
        <v>64</v>
      </c>
    </row>
    <row r="55" spans="1:6" s="5" customFormat="1">
      <c r="B55" s="5" t="s">
        <v>25</v>
      </c>
    </row>
    <row r="56" spans="1:6" s="5" customFormat="1">
      <c r="A56" s="81" t="s">
        <v>65</v>
      </c>
      <c r="B56" s="81" t="s">
        <v>27</v>
      </c>
      <c r="C56" s="81" t="s">
        <v>26</v>
      </c>
    </row>
    <row r="57" spans="1:6" s="80" customFormat="1">
      <c r="A57" s="82" t="s">
        <v>1</v>
      </c>
      <c r="B57" s="83">
        <f>SUM(B58:B61)</f>
        <v>62224.9</v>
      </c>
      <c r="C57" s="84">
        <f>B57/$B$57</f>
        <v>1</v>
      </c>
    </row>
    <row r="58" spans="1:6" s="5" customFormat="1">
      <c r="A58" s="86" t="s">
        <v>66</v>
      </c>
      <c r="B58" s="17">
        <f>SUM(B18:J18)</f>
        <v>21680</v>
      </c>
      <c r="C58" s="85">
        <f t="shared" ref="C58:C61" si="2">B58/$B$57</f>
        <v>0.3484135772014097</v>
      </c>
    </row>
    <row r="59" spans="1:6" s="5" customFormat="1" ht="32.1" customHeight="1">
      <c r="A59" s="86" t="s">
        <v>10</v>
      </c>
      <c r="B59" s="17">
        <f>SUM(B17:J17)</f>
        <v>25723.5</v>
      </c>
      <c r="C59" s="85">
        <f t="shared" si="2"/>
        <v>0.41339560208212467</v>
      </c>
    </row>
    <row r="60" spans="1:6" s="5" customFormat="1">
      <c r="A60" s="86" t="s">
        <v>9</v>
      </c>
      <c r="B60" s="17">
        <f>SUM(B16:J16)</f>
        <v>11521.400000000001</v>
      </c>
      <c r="C60" s="85">
        <f t="shared" si="2"/>
        <v>0.1851573887623765</v>
      </c>
    </row>
    <row r="61" spans="1:6" s="5" customFormat="1">
      <c r="A61" s="86" t="s">
        <v>67</v>
      </c>
      <c r="B61" s="17">
        <f>B19</f>
        <v>3300.0000000000005</v>
      </c>
      <c r="C61" s="85">
        <f t="shared" si="2"/>
        <v>5.3033431954089126E-2</v>
      </c>
    </row>
    <row r="62" spans="1:6" s="5" customFormat="1"/>
    <row r="63" spans="1:6" ht="18.75">
      <c r="A63" s="95" t="s">
        <v>68</v>
      </c>
    </row>
  </sheetData>
  <mergeCells count="19">
    <mergeCell ref="E49:E52"/>
    <mergeCell ref="A49:A52"/>
    <mergeCell ref="B49:B52"/>
    <mergeCell ref="C49:C52"/>
    <mergeCell ref="D49:D52"/>
    <mergeCell ref="F39:F42"/>
    <mergeCell ref="B21:J21"/>
    <mergeCell ref="L26:O26"/>
    <mergeCell ref="L27:O27"/>
    <mergeCell ref="A39:A42"/>
    <mergeCell ref="B39:B42"/>
    <mergeCell ref="C39:C42"/>
    <mergeCell ref="D39:D42"/>
    <mergeCell ref="E39:E42"/>
    <mergeCell ref="B13:D13"/>
    <mergeCell ref="E13:G13"/>
    <mergeCell ref="H13:J13"/>
    <mergeCell ref="B19:J19"/>
    <mergeCell ref="B20:J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Q4FY22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Xuan NGUYEN</dc:creator>
  <cp:lastModifiedBy>Tuyet HUYNH</cp:lastModifiedBy>
  <dcterms:created xsi:type="dcterms:W3CDTF">2015-06-05T18:17:20Z</dcterms:created>
  <dcterms:modified xsi:type="dcterms:W3CDTF">2021-12-21T05:20:27Z</dcterms:modified>
</cp:coreProperties>
</file>