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i\Desktop\MN Bootcamp\Homework Repositories\Week1_Excel_HW\01-Kickstarter\"/>
    </mc:Choice>
  </mc:AlternateContent>
  <xr:revisionPtr revIDLastSave="0" documentId="13_ncr:1_{7A91C3E0-A807-4227-9627-7BC6817A4A02}" xr6:coauthVersionLast="47" xr6:coauthVersionMax="47" xr10:uidLastSave="{00000000-0000-0000-0000-000000000000}"/>
  <bookViews>
    <workbookView xWindow="21585" yWindow="540" windowWidth="28050" windowHeight="19260" xr2:uid="{00000000-000D-0000-FFFF-FFFF00000000}"/>
  </bookViews>
  <sheets>
    <sheet name="Kickstarter" sheetId="1" r:id="rId1"/>
    <sheet name="Theater Outcomes by Launch Date" sheetId="7" r:id="rId2"/>
    <sheet name="Outcomes Based on Goals" sheetId="8" r:id="rId3"/>
  </sheets>
  <definedNames>
    <definedName name="_xlnm._FilterDatabase" localSheetId="0" hidden="1">Kickstarter!$A$1:$U$1</definedName>
  </definedNames>
  <calcPr calcId="191029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D9" i="8"/>
  <c r="D8" i="8"/>
  <c r="D7" i="8"/>
  <c r="D6" i="8"/>
  <c r="D5" i="8"/>
  <c r="H5" i="8" s="1"/>
  <c r="D4" i="8"/>
  <c r="H4" i="8" s="1"/>
  <c r="D3" i="8"/>
  <c r="D2" i="8"/>
  <c r="C13" i="8"/>
  <c r="C12" i="8"/>
  <c r="C11" i="8"/>
  <c r="C10" i="8"/>
  <c r="G10" i="8" s="1"/>
  <c r="C9" i="8"/>
  <c r="C8" i="8"/>
  <c r="C7" i="8"/>
  <c r="C6" i="8"/>
  <c r="C5" i="8"/>
  <c r="G5" i="8" s="1"/>
  <c r="C4" i="8"/>
  <c r="G4" i="8" s="1"/>
  <c r="C3" i="8"/>
  <c r="C2" i="8"/>
  <c r="B13" i="8"/>
  <c r="B12" i="8"/>
  <c r="B11" i="8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2" i="8"/>
  <c r="S2" i="1"/>
  <c r="U2" i="1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3" i="8" l="1"/>
  <c r="H6" i="8"/>
  <c r="G3" i="8"/>
  <c r="H7" i="8"/>
  <c r="H8" i="8"/>
  <c r="H9" i="8"/>
  <c r="F2" i="8"/>
  <c r="G6" i="8"/>
  <c r="H10" i="8"/>
  <c r="G7" i="8"/>
  <c r="G8" i="8"/>
  <c r="G9" i="8"/>
  <c r="E2" i="8"/>
  <c r="H2" i="8" s="1"/>
  <c r="F10" i="8"/>
  <c r="E13" i="8"/>
  <c r="G13" i="8" s="1"/>
  <c r="F9" i="8"/>
  <c r="E12" i="8"/>
  <c r="G12" i="8" s="1"/>
  <c r="F8" i="8"/>
  <c r="E11" i="8"/>
  <c r="G11" i="8" s="1"/>
  <c r="F7" i="8"/>
  <c r="F6" i="8"/>
  <c r="F5" i="8"/>
  <c r="F4" i="8"/>
  <c r="F3" i="8"/>
  <c r="G2" i="8" l="1"/>
  <c r="F13" i="8"/>
  <c r="H13" i="8"/>
  <c r="H12" i="8"/>
  <c r="F11" i="8"/>
  <c r="H11" i="8"/>
  <c r="F12" i="8"/>
</calcChain>
</file>

<file path=xl/sharedStrings.xml><?xml version="1.0" encoding="utf-8"?>
<sst xmlns="http://schemas.openxmlformats.org/spreadsheetml/2006/main" count="32992" uniqueCount="8403">
  <si>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</si>
  <si>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</si>
  <si>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</si>
  <si>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</si>
  <si>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</si>
  <si>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</si>
  <si>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</si>
  <si>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</si>
  <si>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</si>
  <si>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</si>
  <si>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</si>
  <si>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</si>
  <si>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</si>
  <si>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</si>
  <si>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</si>
  <si>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</si>
  <si>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</si>
  <si>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</si>
  <si>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</si>
  <si>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</si>
  <si>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</si>
  <si>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</si>
  <si>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</si>
  <si>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</si>
  <si>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</si>
  <si>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</si>
  <si>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</si>
  <si>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</si>
  <si>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</si>
  <si>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</si>
  <si>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</si>
  <si>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</si>
  <si>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</si>
  <si>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</si>
  <si>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</si>
  <si>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</si>
  <si>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</si>
  <si>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</si>
  <si>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</si>
  <si>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</si>
  <si>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</si>
  <si>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</si>
  <si>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</si>
  <si>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</si>
  <si>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</si>
  <si>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</si>
  <si>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</si>
  <si>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</si>
  <si>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</si>
  <si>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</si>
  <si>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</si>
  <si>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</si>
  <si>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</si>
  <si>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</si>
  <si>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</si>
  <si>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</si>
  <si>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</si>
  <si>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</si>
  <si>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</si>
  <si>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</si>
  <si>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</si>
  <si>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</si>
  <si>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</si>
  <si>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</si>
  <si>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</si>
  <si>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</si>
  <si>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</si>
  <si>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</si>
  <si>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</si>
  <si>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</si>
  <si>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</si>
  <si>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</si>
  <si>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</si>
  <si>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</si>
  <si>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</si>
  <si>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</si>
  <si>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</si>
  <si>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</si>
  <si>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</si>
  <si>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</si>
  <si>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</si>
  <si>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</si>
  <si>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</si>
  <si>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</si>
  <si>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</si>
  <si>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</si>
  <si>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</si>
  <si>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</si>
  <si>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</si>
  <si>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</si>
  <si>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</si>
  <si>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</si>
  <si>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</si>
  <si>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</si>
  <si>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</si>
  <si>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</si>
  <si>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</si>
  <si>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</si>
  <si>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</si>
  <si>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</si>
  <si>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</si>
  <si>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</si>
  <si>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</si>
  <si>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</si>
  <si>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</si>
  <si>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</si>
  <si>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</si>
  <si>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</si>
  <si>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</si>
  <si>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</si>
  <si>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</si>
  <si>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</si>
  <si>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</si>
  <si>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</si>
  <si>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</si>
  <si>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</si>
  <si>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</si>
  <si>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</si>
  <si>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</si>
  <si>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</si>
  <si>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</si>
  <si>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</si>
  <si>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</si>
  <si>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</si>
  <si>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</si>
  <si>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</si>
  <si>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</si>
  <si>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</si>
  <si>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</si>
  <si>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</si>
  <si>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</si>
  <si>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</si>
  <si>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</si>
  <si>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</si>
  <si>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</si>
  <si>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</si>
  <si>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</si>
  <si>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</si>
  <si>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</si>
  <si>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</si>
  <si>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</si>
  <si>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</si>
  <si>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</si>
  <si>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</si>
  <si>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</si>
  <si>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</si>
  <si>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</si>
  <si>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</si>
  <si>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</si>
  <si>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</si>
  <si>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</si>
  <si>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</si>
  <si>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</si>
  <si>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</si>
  <si>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</si>
  <si>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</si>
  <si>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</si>
  <si>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</si>
  <si>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</si>
  <si>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</si>
  <si>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</si>
  <si>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</si>
  <si>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</si>
  <si>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</si>
  <si>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</si>
  <si>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</si>
  <si>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</si>
  <si>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</si>
  <si>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</si>
  <si>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</si>
  <si>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</si>
  <si>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</si>
  <si>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</si>
  <si>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</si>
  <si>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</si>
  <si>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</si>
  <si>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</si>
  <si>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</si>
  <si>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</si>
  <si>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</si>
  <si>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</si>
  <si>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</si>
  <si>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</si>
  <si>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</si>
  <si>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</si>
  <si>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</si>
  <si>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</si>
  <si>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</si>
  <si>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</si>
  <si>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</si>
  <si>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</si>
  <si>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</si>
  <si>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</si>
  <si>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</si>
  <si>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</si>
  <si>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</si>
  <si>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</si>
  <si>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</si>
  <si>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</si>
  <si>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</si>
  <si>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</si>
  <si>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</si>
  <si>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</si>
  <si>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</si>
  <si>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</si>
  <si>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</si>
  <si>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</si>
  <si>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</si>
  <si>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</si>
  <si>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</si>
  <si>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</si>
  <si>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</si>
  <si>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</si>
  <si>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</si>
  <si>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</si>
  <si>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</si>
  <si>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</si>
  <si>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</si>
  <si>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</si>
  <si>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</si>
  <si>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</si>
  <si>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</si>
  <si>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</si>
  <si>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</si>
  <si>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</si>
  <si>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</si>
  <si>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</si>
  <si>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</si>
  <si>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</si>
  <si>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</si>
  <si>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</si>
  <si>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</si>
  <si>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</si>
  <si>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</si>
  <si>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</si>
  <si>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</si>
  <si>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</si>
  <si>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</si>
  <si>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</si>
  <si>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</si>
  <si>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</si>
  <si>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</si>
  <si>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</si>
  <si>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</si>
  <si>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</si>
  <si>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</si>
  <si>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</si>
  <si>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</si>
  <si>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</si>
  <si>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</si>
  <si>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</si>
  <si>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</si>
  <si>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</si>
  <si>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</si>
  <si>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</si>
  <si>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</si>
  <si>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</si>
  <si>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</si>
  <si>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</si>
  <si>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</si>
  <si>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</si>
  <si>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</si>
  <si>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</si>
  <si>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</si>
  <si>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</si>
  <si>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</si>
  <si>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</si>
  <si>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</si>
  <si>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</si>
  <si>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</si>
  <si>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</si>
  <si>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</si>
  <si>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</si>
  <si>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</si>
  <si>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</si>
  <si>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</si>
  <si>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</si>
  <si>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</si>
  <si>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</si>
  <si>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</si>
  <si>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</si>
  <si>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</si>
  <si>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</si>
  <si>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</si>
  <si>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</si>
  <si>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</si>
  <si>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</si>
  <si>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</si>
  <si>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</si>
  <si>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</si>
  <si>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</si>
  <si>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</si>
  <si>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</si>
  <si>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</si>
  <si>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</si>
  <si>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</si>
  <si>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</si>
  <si>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</si>
  <si>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</si>
  <si>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</si>
  <si>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</si>
  <si>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</si>
  <si>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</si>
  <si>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</si>
  <si>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</si>
  <si>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</si>
  <si>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</si>
  <si>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</si>
  <si>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</si>
  <si>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</si>
  <si>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</si>
  <si>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</si>
  <si>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</si>
  <si>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</si>
  <si>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</si>
  <si>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</si>
  <si>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</si>
  <si>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</si>
  <si>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</si>
  <si>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</si>
  <si>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</si>
  <si>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</si>
  <si>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</si>
  <si>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</si>
  <si>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</si>
  <si>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</si>
  <si>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</si>
  <si>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</si>
  <si>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</si>
  <si>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</si>
  <si>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</si>
  <si>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</si>
  <si>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</si>
  <si>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</si>
  <si>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</si>
  <si>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</si>
  <si>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</si>
  <si>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</si>
  <si>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</si>
  <si>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</si>
  <si>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</si>
  <si>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</si>
  <si>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</si>
  <si>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</si>
  <si>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</si>
  <si>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</si>
  <si>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</si>
  <si>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</si>
  <si>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</si>
  <si>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</si>
  <si>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</si>
  <si>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</si>
  <si>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</si>
  <si>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</si>
  <si>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</si>
  <si>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</si>
  <si>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</si>
  <si>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</si>
  <si>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</si>
  <si>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</si>
  <si>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</si>
  <si>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</si>
  <si>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</si>
  <si>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</si>
  <si>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</si>
  <si>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</si>
  <si>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</si>
  <si>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</si>
  <si>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</si>
  <si>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</si>
  <si>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</si>
  <si>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</si>
  <si>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</si>
  <si>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</si>
  <si>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</si>
  <si>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</si>
  <si>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</si>
  <si>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</si>
  <si>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</si>
  <si>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</si>
  <si>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</si>
  <si>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</si>
  <si>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</si>
  <si>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</si>
  <si>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</si>
  <si>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</si>
  <si>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</si>
  <si>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</si>
  <si>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</si>
  <si>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</si>
  <si>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</si>
  <si>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</si>
  <si>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</si>
  <si>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</si>
  <si>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</si>
  <si>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</si>
  <si>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</si>
  <si>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</si>
  <si>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</si>
  <si>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</si>
  <si>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</si>
  <si>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</si>
  <si>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</si>
  <si>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</si>
  <si>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</si>
  <si>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</si>
  <si>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</si>
  <si>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</si>
  <si>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</si>
  <si>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</si>
  <si>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</si>
  <si>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</si>
  <si>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</si>
  <si>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</si>
  <si>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</si>
  <si>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</si>
  <si>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</si>
  <si>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</si>
  <si>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</si>
  <si>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</si>
  <si>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</si>
  <si>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</si>
  <si>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</si>
  <si>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</si>
  <si>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</si>
  <si>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</si>
  <si>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</si>
  <si>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</si>
  <si>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</si>
  <si>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</si>
  <si>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</si>
  <si>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</si>
  <si>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</si>
  <si>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</si>
  <si>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</si>
  <si>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</si>
  <si>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</si>
  <si>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</si>
  <si>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</si>
  <si>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</si>
  <si>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</si>
  <si>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</si>
  <si>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</si>
  <si>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</si>
  <si>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</si>
  <si>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</si>
  <si>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</si>
  <si>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</si>
  <si>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</si>
  <si>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</si>
  <si>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</si>
  <si>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</si>
  <si>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</si>
  <si>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</si>
  <si>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</si>
  <si>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</si>
  <si>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</si>
  <si>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</si>
  <si>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</si>
  <si>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</si>
  <si>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</si>
  <si>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</si>
  <si>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</si>
  <si>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</si>
  <si>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</si>
  <si>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</si>
  <si>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</si>
  <si>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</si>
  <si>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</si>
  <si>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</si>
  <si>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</si>
  <si>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</si>
  <si>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</si>
  <si>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</si>
  <si>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</si>
  <si>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</si>
  <si>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</si>
  <si>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</si>
  <si>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</si>
  <si>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</si>
  <si>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</si>
  <si>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</si>
  <si>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</si>
  <si>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</si>
  <si>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</si>
  <si>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</si>
  <si>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</si>
  <si>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</si>
  <si>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</si>
  <si>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</si>
  <si>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</si>
  <si>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</si>
  <si>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</si>
  <si>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</si>
  <si>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</si>
  <si>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</si>
  <si>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</si>
  <si>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</si>
  <si>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</si>
  <si>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</si>
  <si>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</si>
  <si>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</si>
  <si>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</si>
  <si>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</si>
  <si>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</si>
  <si>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</si>
  <si>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</si>
  <si>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</si>
  <si>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</si>
  <si>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</si>
  <si>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</si>
  <si>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</si>
  <si>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</si>
  <si>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</si>
  <si>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</si>
  <si>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</si>
  <si>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</si>
  <si>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</si>
  <si>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</si>
  <si>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</si>
  <si>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</si>
  <si>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</si>
  <si>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</si>
  <si>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</si>
  <si>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</si>
  <si>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</si>
  <si>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</si>
  <si>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</si>
  <si>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</si>
  <si>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</si>
  <si>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</si>
  <si>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</si>
  <si>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</si>
  <si>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</si>
  <si>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</si>
  <si>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</si>
  <si>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</si>
  <si>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</si>
  <si>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</si>
  <si>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</si>
  <si>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</si>
  <si>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</si>
  <si>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</si>
  <si>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</si>
  <si>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</si>
  <si>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</si>
  <si>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</si>
  <si>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</si>
  <si>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</si>
  <si>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</si>
  <si>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</si>
  <si>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</si>
  <si>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</si>
  <si>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</si>
  <si>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</si>
  <si>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</si>
  <si>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</si>
  <si>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</si>
  <si>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</si>
  <si>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</si>
  <si>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</si>
  <si>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</si>
  <si>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</si>
  <si>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</si>
  <si>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</si>
  <si>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</si>
  <si>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</si>
  <si>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</si>
  <si>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</si>
  <si>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</si>
  <si>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</si>
  <si>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</si>
  <si>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</si>
  <si>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</si>
  <si>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</si>
  <si>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</si>
  <si>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</si>
  <si>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</si>
  <si>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</si>
  <si>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</si>
  <si>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</si>
  <si>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</si>
  <si>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</si>
  <si>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</si>
  <si>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</si>
  <si>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</si>
  <si>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</si>
  <si>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</si>
  <si>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</si>
  <si>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</si>
  <si>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</si>
  <si>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</si>
  <si>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</si>
  <si>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</si>
  <si>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</si>
  <si>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</si>
  <si>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</si>
  <si>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</si>
  <si>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</si>
  <si>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</si>
  <si>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</si>
  <si>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</si>
  <si>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</si>
  <si>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</si>
  <si>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</si>
  <si>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</si>
  <si>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</si>
  <si>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</si>
  <si>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</si>
  <si>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</si>
  <si>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</si>
  <si>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</si>
  <si>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</si>
  <si>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</si>
  <si>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</si>
  <si>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</si>
  <si>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</si>
  <si>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</si>
  <si>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</si>
  <si>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</si>
  <si>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</si>
  <si>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</si>
  <si>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</si>
  <si>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</si>
  <si>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</si>
  <si>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</si>
  <si>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</si>
  <si>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</si>
  <si>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</si>
  <si>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</si>
  <si>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</si>
  <si>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</si>
  <si>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</si>
  <si>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</si>
  <si>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</si>
  <si>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</si>
  <si>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</si>
  <si>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</si>
  <si>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</si>
  <si>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</si>
  <si>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</si>
  <si>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</si>
  <si>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</si>
  <si>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</si>
  <si>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</si>
  <si>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</si>
  <si>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</si>
  <si>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</si>
  <si>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</si>
  <si>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</si>
  <si>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</si>
  <si>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</si>
  <si>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</si>
  <si>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</si>
  <si>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</si>
  <si>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</si>
  <si>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</si>
  <si>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</si>
  <si>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</si>
  <si>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</si>
  <si>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</si>
  <si>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</si>
  <si>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</si>
  <si>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</si>
  <si>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</si>
  <si>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</si>
  <si>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</si>
  <si>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</si>
  <si>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</si>
  <si>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</si>
  <si>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</si>
  <si>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</si>
  <si>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</si>
  <si>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</si>
  <si>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</si>
  <si>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</si>
  <si>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</si>
  <si>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</si>
  <si>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</si>
  <si>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</si>
  <si>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</si>
  <si>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</si>
  <si>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</si>
  <si>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</si>
  <si>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</si>
  <si>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</si>
  <si>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</si>
  <si>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</si>
  <si>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</si>
  <si>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</si>
  <si>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</si>
  <si>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</si>
  <si>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</si>
  <si>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</si>
  <si>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</si>
  <si>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</si>
  <si>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</si>
  <si>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</si>
  <si>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</si>
  <si>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</si>
  <si>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</si>
  <si>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</si>
  <si>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</si>
  <si>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</si>
  <si>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</si>
  <si>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</si>
  <si>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</si>
  <si>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</si>
  <si>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</si>
  <si>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</si>
  <si>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</si>
  <si>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</si>
  <si>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</si>
  <si>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</si>
  <si>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</si>
  <si>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</si>
  <si>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</si>
  <si>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</si>
  <si>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</si>
  <si>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</si>
  <si>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</si>
  <si>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</si>
  <si>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</si>
  <si>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</si>
  <si>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</si>
  <si>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</si>
  <si>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</si>
  <si>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</si>
  <si>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</si>
  <si>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</si>
  <si>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</si>
  <si>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</si>
  <si>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</si>
  <si>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</si>
  <si>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</si>
  <si>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</si>
  <si>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</si>
  <si>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</si>
  <si>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</si>
  <si>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</si>
  <si>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</si>
  <si>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</si>
  <si>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</si>
  <si>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</si>
  <si>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</si>
  <si>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</si>
  <si>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</si>
  <si>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</si>
  <si>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</si>
  <si>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</si>
  <si>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</si>
  <si>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</si>
  <si>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</si>
  <si>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</si>
  <si>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</si>
  <si>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</si>
  <si>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</si>
  <si>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</si>
  <si>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</si>
  <si>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</si>
  <si>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</si>
  <si>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</si>
  <si>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</si>
  <si>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</si>
  <si>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</si>
  <si>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</si>
  <si>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</si>
  <si>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</si>
  <si>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</si>
  <si>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</si>
  <si>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</si>
  <si>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</si>
  <si>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</si>
  <si>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</si>
  <si>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</si>
  <si>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</si>
  <si>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</si>
  <si>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</si>
  <si>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</si>
  <si>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</si>
  <si>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</si>
  <si>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</si>
  <si>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</si>
  <si>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</si>
  <si>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</si>
  <si>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</si>
  <si>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</si>
  <si>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</si>
  <si>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</si>
  <si>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</si>
  <si>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</si>
  <si>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</si>
  <si>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</si>
  <si>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</si>
  <si>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</si>
  <si>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</si>
  <si>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</si>
  <si>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</si>
  <si>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</si>
  <si>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</si>
  <si>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</si>
  <si>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</si>
  <si>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</si>
  <si>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</si>
  <si>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</si>
  <si>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</si>
  <si>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</si>
  <si>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</si>
  <si>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</si>
  <si>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</si>
  <si>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</si>
  <si>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</si>
  <si>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</si>
  <si>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</si>
  <si>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</si>
  <si>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</si>
  <si>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</si>
  <si>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</si>
  <si>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</si>
  <si>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</si>
  <si>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</si>
  <si>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</si>
  <si>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</si>
  <si>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</si>
  <si>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</si>
  <si>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</si>
  <si>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</si>
  <si>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</si>
  <si>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</si>
  <si>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</si>
  <si>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</si>
  <si>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</si>
  <si>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</si>
  <si>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</si>
  <si>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</si>
  <si>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</si>
  <si>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</si>
  <si>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</si>
  <si>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</si>
  <si>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</si>
  <si>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</si>
  <si>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</si>
  <si>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</si>
  <si>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</si>
  <si>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</si>
  <si>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</si>
  <si>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</si>
  <si>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</si>
  <si>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</si>
  <si>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</si>
  <si>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</si>
  <si>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</si>
  <si>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</si>
  <si>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</si>
  <si>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</si>
  <si>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</si>
  <si>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</si>
  <si>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</si>
  <si>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</si>
  <si>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</si>
  <si>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</si>
  <si>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</si>
  <si>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</si>
  <si>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</si>
  <si>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</si>
  <si>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</si>
  <si>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</si>
  <si>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</si>
  <si>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</si>
  <si>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</si>
  <si>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</si>
  <si>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</si>
  <si>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</si>
  <si>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</si>
  <si>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</si>
  <si>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</si>
  <si>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</si>
  <si>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</si>
  <si>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</si>
  <si>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</si>
  <si>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</si>
  <si>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</si>
  <si>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</si>
  <si>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</si>
  <si>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</si>
  <si>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</si>
  <si>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</si>
  <si>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</si>
  <si>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</si>
  <si>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</si>
  <si>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</si>
  <si>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</si>
  <si>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</si>
  <si>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</si>
  <si>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</si>
  <si>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</si>
  <si>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</si>
  <si>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</si>
  <si>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</si>
  <si>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</si>
  <si>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</si>
  <si>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</si>
  <si>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</si>
  <si>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</si>
  <si>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</si>
  <si>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</si>
  <si>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</si>
  <si>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</si>
  <si>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</si>
  <si>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</si>
  <si>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</si>
  <si>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</si>
  <si>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</si>
  <si>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</si>
  <si>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</si>
  <si>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</si>
  <si>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</si>
  <si>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</si>
  <si>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</si>
  <si>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</si>
  <si>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</si>
  <si>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</si>
  <si>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</si>
  <si>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</si>
  <si>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</si>
  <si>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</si>
  <si>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</si>
  <si>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</si>
  <si>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</si>
  <si>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</si>
  <si>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</si>
  <si>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</si>
  <si>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</si>
  <si>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</si>
  <si>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</si>
  <si>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</si>
  <si>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</si>
  <si>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</si>
  <si>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</si>
  <si>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</si>
  <si>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</si>
  <si>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</si>
  <si>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</si>
  <si>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</si>
  <si>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</si>
  <si>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</si>
  <si>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</si>
  <si>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</si>
  <si>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</si>
  <si>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</si>
  <si>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</si>
  <si>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</si>
  <si>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</si>
  <si>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</si>
  <si>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</si>
  <si>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</si>
  <si>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</si>
  <si>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</si>
  <si>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</si>
  <si>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</si>
  <si>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</si>
  <si>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</si>
  <si>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</si>
  <si>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</si>
  <si>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</si>
  <si>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</si>
  <si>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</si>
  <si>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</si>
  <si>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</si>
  <si>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</si>
  <si>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</si>
  <si>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</si>
  <si>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</si>
  <si>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</si>
  <si>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</si>
  <si>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</si>
  <si>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</si>
  <si>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</si>
  <si>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</si>
  <si>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</si>
  <si>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</si>
  <si>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</si>
  <si>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</si>
  <si>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</si>
  <si>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</si>
  <si>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</si>
  <si>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</si>
  <si>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</si>
  <si>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</si>
  <si>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</si>
  <si>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</si>
  <si>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</si>
  <si>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</si>
  <si>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</si>
  <si>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</si>
  <si>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</si>
  <si>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</si>
  <si>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</si>
  <si>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</si>
  <si>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</si>
  <si>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</si>
  <si>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</si>
  <si>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</si>
  <si>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</si>
  <si>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</si>
  <si>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</si>
  <si>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</si>
  <si>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</si>
  <si>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</si>
  <si>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</si>
  <si>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</si>
  <si>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</si>
  <si>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</si>
  <si>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</si>
  <si>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</si>
  <si>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</si>
  <si>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</si>
  <si>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</si>
  <si>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</si>
  <si>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</si>
  <si>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</si>
  <si>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</si>
  <si>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</si>
  <si>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</si>
  <si>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</si>
  <si>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</si>
  <si>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</si>
  <si>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</si>
  <si>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</si>
  <si>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</si>
  <si>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</si>
  <si>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</si>
  <si>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</si>
  <si>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</si>
  <si>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</si>
  <si>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</si>
  <si>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</si>
  <si>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</si>
  <si>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</si>
  <si>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</si>
  <si>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</si>
  <si>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</si>
  <si>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</si>
  <si>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</si>
  <si>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</si>
  <si>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</si>
  <si>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</si>
  <si>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</si>
  <si>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</si>
  <si>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</si>
  <si>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</si>
  <si>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</si>
  <si>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</si>
  <si>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</si>
  <si>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</si>
  <si>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</si>
  <si>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</si>
  <si>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</si>
  <si>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</si>
  <si>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</si>
  <si>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</si>
  <si>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</si>
  <si>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</si>
  <si>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</si>
  <si>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</si>
  <si>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</si>
  <si>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</si>
  <si>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</si>
  <si>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</si>
  <si>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</si>
  <si>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</si>
  <si>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</si>
  <si>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</si>
  <si>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</si>
  <si>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</si>
  <si>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</si>
  <si>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</si>
  <si>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</si>
  <si>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</si>
  <si>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</si>
  <si>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</si>
  <si>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</si>
  <si>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</si>
  <si>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</si>
  <si>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</si>
  <si>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</si>
  <si>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</si>
  <si>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</si>
  <si>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</si>
  <si>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</si>
  <si>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</si>
  <si>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</si>
  <si>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</si>
  <si>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</si>
  <si>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</si>
  <si>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</si>
  <si>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</si>
  <si>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</si>
  <si>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</si>
  <si>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</si>
  <si>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</si>
  <si>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</si>
  <si>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</si>
  <si>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</si>
  <si>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</si>
  <si>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</si>
  <si>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</si>
  <si>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</si>
  <si>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</si>
  <si>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</si>
  <si>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</si>
  <si>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</si>
  <si>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</si>
  <si>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</si>
  <si>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</si>
  <si>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</si>
  <si>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</si>
  <si>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</si>
  <si>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</si>
  <si>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</si>
  <si>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</si>
  <si>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</si>
  <si>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</si>
  <si>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</si>
  <si>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</si>
  <si>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</si>
  <si>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</si>
  <si>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</si>
  <si>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</si>
  <si>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</si>
  <si>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</si>
  <si>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</si>
  <si>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</si>
  <si>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</si>
  <si>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</si>
  <si>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</si>
  <si>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</si>
  <si>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</si>
  <si>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</si>
  <si>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</si>
  <si>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</si>
  <si>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</si>
  <si>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</si>
  <si>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</si>
  <si>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</si>
  <si>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</si>
  <si>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</si>
  <si>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</si>
  <si>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</si>
  <si>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</si>
  <si>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</si>
  <si>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</si>
  <si>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</si>
  <si>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</si>
  <si>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</si>
  <si>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</si>
  <si>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</si>
  <si>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</si>
  <si>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</si>
  <si>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</si>
  <si>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</si>
  <si>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</si>
  <si>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</si>
  <si>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</si>
  <si>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</si>
  <si>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</si>
  <si>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</si>
  <si>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</si>
  <si>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</si>
  <si>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</si>
  <si>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</si>
  <si>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</si>
  <si>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</si>
  <si>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</si>
  <si>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</si>
  <si>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</si>
  <si>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</si>
  <si>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</si>
  <si>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</si>
  <si>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</si>
  <si>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</si>
  <si>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</si>
  <si>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</si>
  <si>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</si>
  <si>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</si>
  <si>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</si>
  <si>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</si>
  <si>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</si>
  <si>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</si>
  <si>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</si>
  <si>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</si>
  <si>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</si>
  <si>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</si>
  <si>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</si>
  <si>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</si>
  <si>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</si>
  <si>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</si>
  <si>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</si>
  <si>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</si>
  <si>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</si>
  <si>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</si>
  <si>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</si>
  <si>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</si>
  <si>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</si>
  <si>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</si>
  <si>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</si>
  <si>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</si>
  <si>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</si>
  <si>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</si>
  <si>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</si>
  <si>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</si>
  <si>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</si>
  <si>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</si>
  <si>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</si>
  <si>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</si>
  <si>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</si>
  <si>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</si>
  <si>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</si>
  <si>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</si>
  <si>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</si>
  <si>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</si>
  <si>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</si>
  <si>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</si>
  <si>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</si>
  <si>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</si>
  <si>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</si>
  <si>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</si>
  <si>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</si>
  <si>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</si>
  <si>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</si>
  <si>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</si>
  <si>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</si>
  <si>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</si>
  <si>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</si>
  <si>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</si>
  <si>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</si>
  <si>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</si>
  <si>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</si>
  <si>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</si>
  <si>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</si>
  <si>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</si>
  <si>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</si>
  <si>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</si>
  <si>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</si>
  <si>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</si>
  <si>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</si>
  <si>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</si>
  <si>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</si>
  <si>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</si>
  <si>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</si>
  <si>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</si>
  <si>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</si>
  <si>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</si>
  <si>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</si>
  <si>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</si>
  <si>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</si>
  <si>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</si>
  <si>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</si>
  <si>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</si>
  <si>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</si>
  <si>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</si>
  <si>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</si>
  <si>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</si>
  <si>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</si>
  <si>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</si>
  <si>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</si>
  <si>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</si>
  <si>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</si>
  <si>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</si>
  <si>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</si>
  <si>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</si>
  <si>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</si>
  <si>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</si>
  <si>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</si>
  <si>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</si>
  <si>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</si>
  <si>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</si>
  <si>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</si>
  <si>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</si>
  <si>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</si>
  <si>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</si>
  <si>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</si>
  <si>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</si>
  <si>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</si>
  <si>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</si>
  <si>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</si>
  <si>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</si>
  <si>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</si>
  <si>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</si>
  <si>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</si>
  <si>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</si>
  <si>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</si>
  <si>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</si>
  <si>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</si>
  <si>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</si>
  <si>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</si>
  <si>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</si>
  <si>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</si>
  <si>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</si>
  <si>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</si>
  <si>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</si>
  <si>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</si>
  <si>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</si>
  <si>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</si>
  <si>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</si>
  <si>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</si>
  <si>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</si>
  <si>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</si>
  <si>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</si>
  <si>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</si>
  <si>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</si>
  <si>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</si>
  <si>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</si>
  <si>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</si>
  <si>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</si>
  <si>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</si>
  <si>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</si>
  <si>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</si>
  <si>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</si>
  <si>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</si>
  <si>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</si>
  <si>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</si>
  <si>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</si>
  <si>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</si>
  <si>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</si>
  <si>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</si>
  <si>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</si>
  <si>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</si>
  <si>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</si>
  <si>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</si>
  <si>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</si>
  <si>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</si>
  <si>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</si>
  <si>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</si>
  <si>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</si>
  <si>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</si>
  <si>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</si>
  <si>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</si>
  <si>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</si>
  <si>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</si>
  <si>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</si>
  <si>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</si>
  <si>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</si>
  <si>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</si>
  <si>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</si>
  <si>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</si>
  <si>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</si>
  <si>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</si>
  <si>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</si>
  <si>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</si>
  <si>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</si>
  <si>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</si>
  <si>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</si>
  <si>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</si>
  <si>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</si>
  <si>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</si>
  <si>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</si>
  <si>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</si>
  <si>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</si>
  <si>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</si>
  <si>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</si>
  <si>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</si>
  <si>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</si>
  <si>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</si>
  <si>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</si>
  <si>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</si>
  <si>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</si>
  <si>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</si>
  <si>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</si>
  <si>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</si>
  <si>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</si>
  <si>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</si>
  <si>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</si>
  <si>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</si>
  <si>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</si>
  <si>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</si>
  <si>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</si>
  <si>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</si>
  <si>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</si>
  <si>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</si>
  <si>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</si>
  <si>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</si>
  <si>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</si>
  <si>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</si>
  <si>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</si>
  <si>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</si>
  <si>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</si>
  <si>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</si>
  <si>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</si>
  <si>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</si>
  <si>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</si>
  <si>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</si>
  <si>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</si>
  <si>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</si>
  <si>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</si>
  <si>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</si>
  <si>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</si>
  <si>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</si>
  <si>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</si>
  <si>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</si>
  <si>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</si>
  <si>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</si>
  <si>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</si>
  <si>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</si>
  <si>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</si>
  <si>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</si>
  <si>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</si>
  <si>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</si>
  <si>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</si>
  <si>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</si>
  <si>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</si>
  <si>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</si>
  <si>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</si>
  <si>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</si>
  <si>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</si>
  <si>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</si>
  <si>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</si>
  <si>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</si>
  <si>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</si>
  <si>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</si>
  <si>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</si>
  <si>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</si>
  <si>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</si>
  <si>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</si>
  <si>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</si>
  <si>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</si>
  <si>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</si>
  <si>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</si>
  <si>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</si>
  <si>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</si>
  <si>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</si>
  <si>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</si>
  <si>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</si>
  <si>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</si>
  <si>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</si>
  <si>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</si>
  <si>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</si>
  <si>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</si>
  <si>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</si>
  <si>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</si>
  <si>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</si>
  <si>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</si>
  <si>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</si>
  <si>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</si>
  <si>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</si>
  <si>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</si>
  <si>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</si>
  <si>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</si>
  <si>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</si>
  <si>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</si>
  <si>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</si>
  <si>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</si>
  <si>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</si>
  <si>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</si>
  <si>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</si>
  <si>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</si>
  <si>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</si>
  <si>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</si>
  <si>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</si>
  <si>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</si>
  <si>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</si>
  <si>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</si>
  <si>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</si>
  <si>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</si>
  <si>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</si>
  <si>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</si>
  <si>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</si>
  <si>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</si>
  <si>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</si>
  <si>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</si>
  <si>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</si>
  <si>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</si>
  <si>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</si>
  <si>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</si>
  <si>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</si>
  <si>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</si>
  <si>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</si>
  <si>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</si>
  <si>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</si>
  <si>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</si>
  <si>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</si>
  <si>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</si>
  <si>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</si>
  <si>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</si>
  <si>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</si>
  <si>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</si>
  <si>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</si>
  <si>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</si>
  <si>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</si>
  <si>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</si>
  <si>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</si>
  <si>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</si>
  <si>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</si>
  <si>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</si>
  <si>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</si>
  <si>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</si>
  <si>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</si>
  <si>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</si>
  <si>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</si>
  <si>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</si>
  <si>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</si>
  <si>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</si>
  <si>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</si>
  <si>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</si>
  <si>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</si>
  <si>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</si>
  <si>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</si>
  <si>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</si>
  <si>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</si>
  <si>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</si>
  <si>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</si>
  <si>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</si>
  <si>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</si>
  <si>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</si>
  <si>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</si>
  <si>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</si>
  <si>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</si>
  <si>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</si>
  <si>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</si>
  <si>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</si>
  <si>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</si>
  <si>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</si>
  <si>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</si>
  <si>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</si>
  <si>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</si>
  <si>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</si>
  <si>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</si>
  <si>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</si>
  <si>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</si>
  <si>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</si>
  <si>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</si>
  <si>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</si>
  <si>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</si>
  <si>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</si>
  <si>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</si>
  <si>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</si>
  <si>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</si>
  <si>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</si>
  <si>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</si>
  <si>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</si>
  <si>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</si>
  <si>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</si>
  <si>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</si>
  <si>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</si>
  <si>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</si>
  <si>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</si>
  <si>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</si>
  <si>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</si>
  <si>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</si>
  <si>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</si>
  <si>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</si>
  <si>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</si>
  <si>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</si>
  <si>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</si>
  <si>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</si>
  <si>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</si>
  <si>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</si>
  <si>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</si>
  <si>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</si>
  <si>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</si>
  <si>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</si>
  <si>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</si>
  <si>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</si>
  <si>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</si>
  <si>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</si>
  <si>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</si>
  <si>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</si>
  <si>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</si>
  <si>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</si>
  <si>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</si>
  <si>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</si>
  <si>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</si>
  <si>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</si>
  <si>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</si>
  <si>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</si>
  <si>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</si>
  <si>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</si>
  <si>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</si>
  <si>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</si>
  <si>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</si>
  <si>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</si>
  <si>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</si>
  <si>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</si>
  <si>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</si>
  <si>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</si>
  <si>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</si>
  <si>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</si>
  <si>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</si>
  <si>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</si>
  <si>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</si>
  <si>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</si>
  <si>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</si>
  <si>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</si>
  <si>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</si>
  <si>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</si>
  <si>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</si>
  <si>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</si>
  <si>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</si>
  <si>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</si>
  <si>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</si>
  <si>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</si>
  <si>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</si>
  <si>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</si>
  <si>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</si>
  <si>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</si>
  <si>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</si>
  <si>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</si>
  <si>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</si>
  <si>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</si>
  <si>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</si>
  <si>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</si>
  <si>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</si>
  <si>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</si>
  <si>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</si>
  <si>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</si>
  <si>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</si>
  <si>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</si>
  <si>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</si>
  <si>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</si>
  <si>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</si>
  <si>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</si>
  <si>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</si>
  <si>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</si>
  <si>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</si>
  <si>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</si>
  <si>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</si>
  <si>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</si>
  <si>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</si>
  <si>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</si>
  <si>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</si>
  <si>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</si>
  <si>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</si>
  <si>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</si>
  <si>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</si>
  <si>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</si>
  <si>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</si>
  <si>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</si>
  <si>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</si>
  <si>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</si>
  <si>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</si>
  <si>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</si>
  <si>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</si>
  <si>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</si>
  <si>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</si>
  <si>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</si>
  <si>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</si>
  <si>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</si>
  <si>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</si>
  <si>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</si>
  <si>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</si>
  <si>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</si>
  <si>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</si>
  <si>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</si>
  <si>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</si>
  <si>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</si>
  <si>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</si>
  <si>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</si>
  <si>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</si>
  <si>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</si>
  <si>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</si>
  <si>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</si>
  <si>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</si>
  <si>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</si>
  <si>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</si>
  <si>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</si>
  <si>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</si>
  <si>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</si>
  <si>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</si>
  <si>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</si>
  <si>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</si>
  <si>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</si>
  <si>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</si>
  <si>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</si>
  <si>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</si>
  <si>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</si>
  <si>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</si>
  <si>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</si>
  <si>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</si>
  <si>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</si>
  <si>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</si>
  <si>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</si>
  <si>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</si>
  <si>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</si>
  <si>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</si>
  <si>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</si>
  <si>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</si>
  <si>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</si>
  <si>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</si>
  <si>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</si>
  <si>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</si>
  <si>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</si>
  <si>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</si>
  <si>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</si>
  <si>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</si>
  <si>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</si>
  <si>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</si>
  <si>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</si>
  <si>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</si>
  <si>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</si>
  <si>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</si>
  <si>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</si>
  <si>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</si>
  <si>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</si>
  <si>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</si>
  <si>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</si>
  <si>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</si>
  <si>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</si>
  <si>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</si>
  <si>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</si>
  <si>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</si>
  <si>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</si>
  <si>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</si>
  <si>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</si>
  <si>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</si>
  <si>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</si>
  <si>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</si>
  <si>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</si>
  <si>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</si>
  <si>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</si>
  <si>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</si>
  <si>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</si>
  <si>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</si>
  <si>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</si>
  <si>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</si>
  <si>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</si>
  <si>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</si>
  <si>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</si>
  <si>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</si>
  <si>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</si>
  <si>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</si>
  <si>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</si>
  <si>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</si>
  <si>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</si>
  <si>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</si>
  <si>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</si>
  <si>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</si>
  <si>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</si>
  <si>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</si>
  <si>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</si>
  <si>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</si>
  <si>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</si>
  <si>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</si>
  <si>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</si>
  <si>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</si>
  <si>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</si>
  <si>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</si>
  <si>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</si>
  <si>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</si>
  <si>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</si>
  <si>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</si>
  <si>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</si>
  <si>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</si>
  <si>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</si>
  <si>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</si>
  <si>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</si>
  <si>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</si>
  <si>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</si>
  <si>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</si>
  <si>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</si>
  <si>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</si>
  <si>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</si>
  <si>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</si>
  <si>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</si>
  <si>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</si>
  <si>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</si>
  <si>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</si>
  <si>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</si>
  <si>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</si>
  <si>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</si>
  <si>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</si>
  <si>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</si>
  <si>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</si>
  <si>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</si>
  <si>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</si>
  <si>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</si>
  <si>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</si>
  <si>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</si>
  <si>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</si>
  <si>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</si>
  <si>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</si>
  <si>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</si>
  <si>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</si>
  <si>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</si>
  <si>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</si>
  <si>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</si>
  <si>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</si>
  <si>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</si>
  <si>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</si>
  <si>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</si>
  <si>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</si>
  <si>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</si>
  <si>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</si>
  <si>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</si>
  <si>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</si>
  <si>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</si>
  <si>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</si>
  <si>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</si>
  <si>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</si>
  <si>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</si>
  <si>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</si>
  <si>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</si>
  <si>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</si>
  <si>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</si>
  <si>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</si>
  <si>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</si>
  <si>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</si>
  <si>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</si>
  <si>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</si>
  <si>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</si>
  <si>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</si>
  <si>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</si>
  <si>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</si>
  <si>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</si>
  <si>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</si>
  <si>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</si>
  <si>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</si>
  <si>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</si>
  <si>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</si>
  <si>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</si>
  <si>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</si>
  <si>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</si>
  <si>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</si>
  <si>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</si>
  <si>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</si>
  <si>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</si>
  <si>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</si>
  <si>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</si>
  <si>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</si>
  <si>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</si>
  <si>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</si>
  <si>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</si>
  <si>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</si>
  <si>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</si>
  <si>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</si>
  <si>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</si>
  <si>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</si>
  <si>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</si>
  <si>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</si>
  <si>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</si>
  <si>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</si>
  <si>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</si>
  <si>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</si>
  <si>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</si>
  <si>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</si>
  <si>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</si>
  <si>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</si>
  <si>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</si>
  <si>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</si>
  <si>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</si>
  <si>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</si>
  <si>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</si>
  <si>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</si>
  <si>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</si>
  <si>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</si>
  <si>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</si>
  <si>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</si>
  <si>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</si>
  <si>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</si>
  <si>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</si>
  <si>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</si>
  <si>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</si>
  <si>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</si>
  <si>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</si>
  <si>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</si>
  <si>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</si>
  <si>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</si>
  <si>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</si>
  <si>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</si>
  <si>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</si>
  <si>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</si>
  <si>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</si>
  <si>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</si>
  <si>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</si>
  <si>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</si>
  <si>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</si>
  <si>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</si>
  <si>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</si>
  <si>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</si>
  <si>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</si>
  <si>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</si>
  <si>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</si>
  <si>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</si>
  <si>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</si>
  <si>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</si>
  <si>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</si>
  <si>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</si>
  <si>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</si>
  <si>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</si>
  <si>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</si>
  <si>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</si>
  <si>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</si>
  <si>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</si>
  <si>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</si>
  <si>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</si>
  <si>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</si>
  <si>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</si>
  <si>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</si>
  <si>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</si>
  <si>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</si>
  <si>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</si>
  <si>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</si>
  <si>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</si>
  <si>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</si>
  <si>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</si>
  <si>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</si>
  <si>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</si>
  <si>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</si>
  <si>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</si>
  <si>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</si>
  <si>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</si>
  <si>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</si>
  <si>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</si>
  <si>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</si>
  <si>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</si>
  <si>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</si>
  <si>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</si>
  <si>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</si>
  <si>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</si>
  <si>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</si>
  <si>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</si>
  <si>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</si>
  <si>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</si>
  <si>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</si>
  <si>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</si>
  <si>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</si>
  <si>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</si>
  <si>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</si>
  <si>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</si>
  <si>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</si>
  <si>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</si>
  <si>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</si>
  <si>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</si>
  <si>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</si>
  <si>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</si>
  <si>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</si>
  <si>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</si>
  <si>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</si>
  <si>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</si>
  <si>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</si>
  <si>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</si>
  <si>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</si>
  <si>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</si>
  <si>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</si>
  <si>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</si>
  <si>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</si>
  <si>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</si>
  <si>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</si>
  <si>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</si>
  <si>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</si>
  <si>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</si>
  <si>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</si>
  <si>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</si>
  <si>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</si>
  <si>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</si>
  <si>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</si>
  <si>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</si>
  <si>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</si>
  <si>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</si>
  <si>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</si>
  <si>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</si>
  <si>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</si>
  <si>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</si>
  <si>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</si>
  <si>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</si>
  <si>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</si>
  <si>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</si>
  <si>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</si>
  <si>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</si>
  <si>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</si>
  <si>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</si>
  <si>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</si>
  <si>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</si>
  <si>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</si>
  <si>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</si>
  <si>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</si>
  <si>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</si>
  <si>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</si>
  <si>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</si>
  <si>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</si>
  <si>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</si>
  <si>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</si>
  <si>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</si>
  <si>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</si>
  <si>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</si>
  <si>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</si>
  <si>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</si>
  <si>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</si>
  <si>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</si>
  <si>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</si>
  <si>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</si>
  <si>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</si>
  <si>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</si>
  <si>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</si>
  <si>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</si>
  <si>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</si>
  <si>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</si>
  <si>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</si>
  <si>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</si>
  <si>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</si>
  <si>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</si>
  <si>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</si>
  <si>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</si>
  <si>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</si>
  <si>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</si>
  <si>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</si>
  <si>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</si>
  <si>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</si>
  <si>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</si>
  <si>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</si>
  <si>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</si>
  <si>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</si>
  <si>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</si>
  <si>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</si>
  <si>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</si>
  <si>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</si>
  <si>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</si>
  <si>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</si>
  <si>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</si>
  <si>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</si>
  <si>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</si>
  <si>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</si>
  <si>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</si>
  <si>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</si>
  <si>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</si>
  <si>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</si>
  <si>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</si>
  <si>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</si>
  <si>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</si>
  <si>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</si>
  <si>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</si>
  <si>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</si>
  <si>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</si>
  <si>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</si>
  <si>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</si>
  <si>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</si>
  <si>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</si>
  <si>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</si>
  <si>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</si>
  <si>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</si>
  <si>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</si>
  <si>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</si>
  <si>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</si>
  <si>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</si>
  <si>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</si>
  <si>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</si>
  <si>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</si>
  <si>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</si>
  <si>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</si>
  <si>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</si>
  <si>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</si>
  <si>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</si>
  <si>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</si>
  <si>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</si>
  <si>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</si>
  <si>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</si>
  <si>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</si>
  <si>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</si>
  <si>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</si>
  <si>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</si>
  <si>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</si>
  <si>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</si>
  <si>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</si>
  <si>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</si>
  <si>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</si>
  <si>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</si>
  <si>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</si>
  <si>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</si>
  <si>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</si>
  <si>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</si>
  <si>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</si>
  <si>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</si>
  <si>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</si>
  <si>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</si>
  <si>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</si>
  <si>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</si>
  <si>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</si>
  <si>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</si>
  <si>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</si>
  <si>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</si>
  <si>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</si>
  <si>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</si>
  <si>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</si>
  <si>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</si>
  <si>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</si>
  <si>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</si>
  <si>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</si>
  <si>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</si>
  <si>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</si>
  <si>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</si>
  <si>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</si>
  <si>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</si>
  <si>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</si>
  <si>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</si>
  <si>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</si>
  <si>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</si>
  <si>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</si>
  <si>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</si>
  <si>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</si>
  <si>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</si>
  <si>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</si>
  <si>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</si>
  <si>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</si>
  <si>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</si>
  <si>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</si>
  <si>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</si>
  <si>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</si>
  <si>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</si>
  <si>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</si>
  <si>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</si>
  <si>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</si>
  <si>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</si>
  <si>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</si>
  <si>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</si>
  <si>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</si>
  <si>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</si>
  <si>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</si>
  <si>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</si>
  <si>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</si>
  <si>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</si>
  <si>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</si>
  <si>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</si>
  <si>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</si>
  <si>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</si>
  <si>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</si>
  <si>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</si>
  <si>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</si>
  <si>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</si>
  <si>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</si>
  <si>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</si>
  <si>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</si>
  <si>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</si>
  <si>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</si>
  <si>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</si>
  <si>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</si>
  <si>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</si>
  <si>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</si>
  <si>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</si>
  <si>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</si>
  <si>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</si>
  <si>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</si>
  <si>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</si>
  <si>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</si>
  <si>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</si>
  <si>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</si>
  <si>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</si>
  <si>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</si>
  <si>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</si>
  <si>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</si>
  <si>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</si>
  <si>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</si>
  <si>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</si>
  <si>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</si>
  <si>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</si>
  <si>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</si>
  <si>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</si>
  <si>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</si>
  <si>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</si>
  <si>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</si>
  <si>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</si>
  <si>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</si>
  <si>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</si>
  <si>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</si>
  <si>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</si>
  <si>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</si>
  <si>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</si>
  <si>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</si>
  <si>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</si>
  <si>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</si>
  <si>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</si>
  <si>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</si>
  <si>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</si>
  <si>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</si>
  <si>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</si>
  <si>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</si>
  <si>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</si>
  <si>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</si>
  <si>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</si>
  <si>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</si>
  <si>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</si>
  <si>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</si>
  <si>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</si>
  <si>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</si>
  <si>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</si>
  <si>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</si>
  <si>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</si>
  <si>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</si>
  <si>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</si>
  <si>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</si>
  <si>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</si>
  <si>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</si>
  <si>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</si>
  <si>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</si>
  <si>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</si>
  <si>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</si>
  <si>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</si>
  <si>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</si>
  <si>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</si>
  <si>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</si>
  <si>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</si>
  <si>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</si>
  <si>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</si>
  <si>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</si>
  <si>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</si>
  <si>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</si>
  <si>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</si>
  <si>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</si>
  <si>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</si>
  <si>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</si>
  <si>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</si>
  <si>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</si>
  <si>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</si>
  <si>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</si>
  <si>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</si>
  <si>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</si>
  <si>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</si>
  <si>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</si>
  <si>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</si>
  <si>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</si>
  <si>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</si>
  <si>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</si>
  <si>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</si>
  <si>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</si>
  <si>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</si>
  <si>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</si>
  <si>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</si>
  <si>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</si>
  <si>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</si>
  <si>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</si>
  <si>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</si>
  <si>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</si>
  <si>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</si>
  <si>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</si>
  <si>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</si>
  <si>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</si>
  <si>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</si>
  <si>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</si>
  <si>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</si>
  <si>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</si>
  <si>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</si>
  <si>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</si>
  <si>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</si>
  <si>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</si>
  <si>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</si>
  <si>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</si>
  <si>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</si>
  <si>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</si>
  <si>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</si>
  <si>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</si>
  <si>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</si>
  <si>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</si>
  <si>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</si>
  <si>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</si>
  <si>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</si>
  <si>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</si>
  <si>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</si>
  <si>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</si>
  <si>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</si>
  <si>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</si>
  <si>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</si>
  <si>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</si>
  <si>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</si>
  <si>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</si>
  <si>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</si>
  <si>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</si>
  <si>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</si>
  <si>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</si>
  <si>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</si>
  <si>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</si>
  <si>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</si>
  <si>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</si>
  <si>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</si>
  <si>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</si>
  <si>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</si>
  <si>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</si>
  <si>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</si>
  <si>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</si>
  <si>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</si>
  <si>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</si>
  <si>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</si>
  <si>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</si>
  <si>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</si>
  <si>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</si>
  <si>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</si>
  <si>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</si>
  <si>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</si>
  <si>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</si>
  <si>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</si>
  <si>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</si>
  <si>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</si>
  <si>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</si>
  <si>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</si>
  <si>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</si>
  <si>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</si>
  <si>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</si>
  <si>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</si>
  <si>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</si>
  <si>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</si>
  <si>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</si>
  <si>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</si>
  <si>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</si>
  <si>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</si>
  <si>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</si>
  <si>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</si>
  <si>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</si>
  <si>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</si>
  <si>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</si>
  <si>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</si>
  <si>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</si>
  <si>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</si>
  <si>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</si>
  <si>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</si>
  <si>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</si>
  <si>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</si>
  <si>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</si>
  <si>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</si>
  <si>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</si>
  <si>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</si>
  <si>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</si>
  <si>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</si>
  <si>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</si>
  <si>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</si>
  <si>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</si>
  <si>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</si>
  <si>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</si>
  <si>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</si>
  <si>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</si>
  <si>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</si>
  <si>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</si>
  <si>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</si>
  <si>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</si>
  <si>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</si>
  <si>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</si>
  <si>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</si>
  <si>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</si>
  <si>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</si>
  <si>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</si>
  <si>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</si>
  <si>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</si>
  <si>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</si>
  <si>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</si>
  <si>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</si>
  <si>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</si>
  <si>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</si>
  <si>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</si>
  <si>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</si>
  <si>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</si>
  <si>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</si>
  <si>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</si>
  <si>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</si>
  <si>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</si>
  <si>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</si>
  <si>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</si>
  <si>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</si>
  <si>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</si>
  <si>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</si>
  <si>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</si>
  <si>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</si>
  <si>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</si>
  <si>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</si>
  <si>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</si>
  <si>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</si>
  <si>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</si>
  <si>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</si>
  <si>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</si>
  <si>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</si>
  <si>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</si>
  <si>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</si>
  <si>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</si>
  <si>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</si>
  <si>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</si>
  <si>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</si>
  <si>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</si>
  <si>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</si>
  <si>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</si>
  <si>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</si>
  <si>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</si>
  <si>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</si>
  <si>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</si>
  <si>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</si>
  <si>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</si>
  <si>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</si>
  <si>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</si>
  <si>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</si>
  <si>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</si>
  <si>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</si>
  <si>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</si>
  <si>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</si>
  <si>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</si>
  <si>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</si>
  <si>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</si>
  <si>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</si>
  <si>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</si>
  <si>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</si>
  <si>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</si>
  <si>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</si>
  <si>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</si>
  <si>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</si>
  <si>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</si>
  <si>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</si>
  <si>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</si>
  <si>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</si>
  <si>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</si>
  <si>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</si>
  <si>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</si>
  <si>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</si>
  <si>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</si>
  <si>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</si>
  <si>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</si>
  <si>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</si>
  <si>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</si>
  <si>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</si>
  <si>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</si>
  <si>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</si>
  <si>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</si>
  <si>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</si>
  <si>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</si>
  <si>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</si>
  <si>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</si>
  <si>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</si>
  <si>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</si>
  <si>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</si>
  <si>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</si>
  <si>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</si>
  <si>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</si>
  <si>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</si>
  <si>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</si>
  <si>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</si>
  <si>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</si>
  <si>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</si>
  <si>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</si>
  <si>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</si>
  <si>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</si>
  <si>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</si>
  <si>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</si>
  <si>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</si>
  <si>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</si>
  <si>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</si>
  <si>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</si>
  <si>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</si>
  <si>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</si>
  <si>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</si>
  <si>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</si>
  <si>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</si>
  <si>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</si>
  <si>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</si>
  <si>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</si>
  <si>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</si>
  <si>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</si>
  <si>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</si>
  <si>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</si>
  <si>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</si>
  <si>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</si>
  <si>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</si>
  <si>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</si>
  <si>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</si>
  <si>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</si>
  <si>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</si>
  <si>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</si>
  <si>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</si>
  <si>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</si>
  <si>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</si>
  <si>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</si>
  <si>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</si>
  <si>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</si>
  <si>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</si>
  <si>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</si>
  <si>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</si>
  <si>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</si>
  <si>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</si>
  <si>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</si>
  <si>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</si>
  <si>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</si>
  <si>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</si>
  <si>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</si>
  <si>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</si>
  <si>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</si>
  <si>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</si>
  <si>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</si>
  <si>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</si>
  <si>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</si>
  <si>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</si>
  <si>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</si>
  <si>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</si>
  <si>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</si>
  <si>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</si>
  <si>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</si>
  <si>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</si>
  <si>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</si>
  <si>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</si>
  <si>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</si>
  <si>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</si>
  <si>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</si>
  <si>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</si>
  <si>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</si>
  <si>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</si>
  <si>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</si>
  <si>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</si>
  <si>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</si>
  <si>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</si>
  <si>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</si>
  <si>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</si>
  <si>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</si>
  <si>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</si>
  <si>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</si>
  <si>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</si>
  <si>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</si>
  <si>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</si>
  <si>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</si>
  <si>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</si>
  <si>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</si>
  <si>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</si>
  <si>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</si>
  <si>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</si>
  <si>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</si>
  <si>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</si>
  <si>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</si>
  <si>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</si>
  <si>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</si>
  <si>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</si>
  <si>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</si>
  <si>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</si>
  <si>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</si>
  <si>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</si>
  <si>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</si>
  <si>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</si>
  <si>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</si>
  <si>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</si>
  <si>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</si>
  <si>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</si>
  <si>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</si>
  <si>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</si>
  <si>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</si>
  <si>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</si>
  <si>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</si>
  <si>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</si>
  <si>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</si>
  <si>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</si>
  <si>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</si>
  <si>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</si>
  <si>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</si>
  <si>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</si>
  <si>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</si>
  <si>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</si>
  <si>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</si>
  <si>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</si>
  <si>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</si>
  <si>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</si>
  <si>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</si>
  <si>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</si>
  <si>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</si>
  <si>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</si>
  <si>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</si>
  <si>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</si>
  <si>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</si>
  <si>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</si>
  <si>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</si>
  <si>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</si>
  <si>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</si>
  <si>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</si>
  <si>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</si>
  <si>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</si>
  <si>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</si>
  <si>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</si>
  <si>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</si>
  <si>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</si>
  <si>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</si>
  <si>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</si>
  <si>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</si>
  <si>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</si>
  <si>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</si>
  <si>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</si>
  <si>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</si>
  <si>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</si>
  <si>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</si>
  <si>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</si>
  <si>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</si>
  <si>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</si>
  <si>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</si>
  <si>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</si>
  <si>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</si>
  <si>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</si>
  <si>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</si>
  <si>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</si>
  <si>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</si>
  <si>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</si>
  <si>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</si>
  <si>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</si>
  <si>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</si>
  <si>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</si>
  <si>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</si>
  <si>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</si>
  <si>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</si>
  <si>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</si>
  <si>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</si>
  <si>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</si>
  <si>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</si>
  <si>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</si>
  <si>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</si>
  <si>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</si>
  <si>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</si>
  <si>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</si>
  <si>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</si>
  <si>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</si>
  <si>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</si>
  <si>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</si>
  <si>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</si>
  <si>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</si>
  <si>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</si>
  <si>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</si>
  <si>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</si>
  <si>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</si>
  <si>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</si>
  <si>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</si>
  <si>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</si>
  <si>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</si>
  <si>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</si>
  <si>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</si>
  <si>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</si>
  <si>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</si>
  <si>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</si>
  <si>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</si>
  <si>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</si>
  <si>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</si>
  <si>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</si>
  <si>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</si>
  <si>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</si>
  <si>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</si>
  <si>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</si>
  <si>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</si>
  <si>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</si>
  <si>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</si>
  <si>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</si>
  <si>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</si>
  <si>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</si>
  <si>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</si>
  <si>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</si>
  <si>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</si>
  <si>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</si>
  <si>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</si>
  <si>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</si>
  <si>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</si>
  <si>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</si>
  <si>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</si>
  <si>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</si>
  <si>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</si>
  <si>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</si>
  <si>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</si>
  <si>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</si>
  <si>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</si>
  <si>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</si>
  <si>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</si>
  <si>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</si>
  <si>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</si>
  <si>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</si>
  <si>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</si>
  <si>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</si>
  <si>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</si>
  <si>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</si>
  <si>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</si>
  <si>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</si>
  <si>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</si>
  <si>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</si>
  <si>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</si>
  <si>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</si>
  <si>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</si>
  <si>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</si>
  <si>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</si>
  <si>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</si>
  <si>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</si>
  <si>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</si>
  <si>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</si>
  <si>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</si>
  <si>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</si>
  <si>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</si>
  <si>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</si>
  <si>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</si>
  <si>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</si>
  <si>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</si>
  <si>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</si>
  <si>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</si>
  <si>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</si>
  <si>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</si>
  <si>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</si>
  <si>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</si>
  <si>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</si>
  <si>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</si>
  <si>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</si>
  <si>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</si>
  <si>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</si>
  <si>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</si>
  <si>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</si>
  <si>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</si>
  <si>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</si>
  <si>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</si>
  <si>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</si>
  <si>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</si>
  <si>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</si>
  <si>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</si>
  <si>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</si>
  <si>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</si>
  <si>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</si>
  <si>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</si>
  <si>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</si>
  <si>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</si>
  <si>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</si>
  <si>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</si>
  <si>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</si>
  <si>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</si>
  <si>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</si>
  <si>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</si>
  <si>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</si>
  <si>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</si>
  <si>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</si>
  <si>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</si>
  <si>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</si>
  <si>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</si>
  <si>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</si>
  <si>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</si>
  <si>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</si>
  <si>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</si>
  <si>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</si>
  <si>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</si>
  <si>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</si>
  <si>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</si>
  <si>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</si>
  <si>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</si>
  <si>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</si>
  <si>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</si>
  <si>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</si>
  <si>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</si>
  <si>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</si>
  <si>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</si>
  <si>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</si>
  <si>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</si>
  <si>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</si>
  <si>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</si>
  <si>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</si>
  <si>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</si>
  <si>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</si>
  <si>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</si>
  <si>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</si>
  <si>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</si>
  <si>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</si>
  <si>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</si>
  <si>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</si>
  <si>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</si>
  <si>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</si>
  <si>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</si>
  <si>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</si>
  <si>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</si>
  <si>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</si>
  <si>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</si>
  <si>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</si>
  <si>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</si>
  <si>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</si>
  <si>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</si>
  <si>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</si>
  <si>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</si>
  <si>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</si>
  <si>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</si>
  <si>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</si>
  <si>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</si>
  <si>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</si>
  <si>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</si>
  <si>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</si>
  <si>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</si>
  <si>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</si>
  <si>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</si>
  <si>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</si>
  <si>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</si>
  <si>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</si>
  <si>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</si>
  <si>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</si>
  <si>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</si>
  <si>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</si>
  <si>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</si>
  <si>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</si>
  <si>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</si>
  <si>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</si>
  <si>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</si>
  <si>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</si>
  <si>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</si>
  <si>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</si>
  <si>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</si>
  <si>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</si>
  <si>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</si>
  <si>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</si>
  <si>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</si>
  <si>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</si>
  <si>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</si>
  <si>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</si>
  <si>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</si>
  <si>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</si>
  <si>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</si>
  <si>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</si>
  <si>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</si>
  <si>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</si>
  <si>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</si>
  <si>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</si>
  <si>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</si>
  <si>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</si>
  <si>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</si>
  <si>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</si>
  <si>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</si>
  <si>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</si>
  <si>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</si>
  <si>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</si>
  <si>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</si>
  <si>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</si>
  <si>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</si>
  <si>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</si>
  <si>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</si>
  <si>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</si>
  <si>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</si>
  <si>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</si>
  <si>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</si>
  <si>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</si>
  <si>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</si>
  <si>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</si>
  <si>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</si>
  <si>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</si>
  <si>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</si>
  <si>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</si>
  <si>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</si>
  <si>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</si>
  <si>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</si>
  <si>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</si>
  <si>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</si>
  <si>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</si>
  <si>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</si>
  <si>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</si>
  <si>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</si>
  <si>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</si>
  <si>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</si>
  <si>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</si>
  <si>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</si>
  <si>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</si>
  <si>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</si>
  <si>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</si>
  <si>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</si>
  <si>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</si>
  <si>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</si>
  <si>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</si>
  <si>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</si>
  <si>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</si>
  <si>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</si>
  <si>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</si>
  <si>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</si>
  <si>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</si>
  <si>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</si>
  <si>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</si>
  <si>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</si>
  <si>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</si>
  <si>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</si>
  <si>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</si>
  <si>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</si>
  <si>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</si>
  <si>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</si>
  <si>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</si>
  <si>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</si>
  <si>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</si>
  <si>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</si>
  <si>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</si>
  <si>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</si>
  <si>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</si>
  <si>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</si>
  <si>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</si>
  <si>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</si>
  <si>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</si>
  <si>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</si>
  <si>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</si>
  <si>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</si>
  <si>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</si>
  <si>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</si>
  <si>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</si>
  <si>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</si>
  <si>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</si>
  <si>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</si>
  <si>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</si>
  <si>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</si>
  <si>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</si>
  <si>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</si>
  <si>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</si>
  <si>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</si>
  <si>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</si>
  <si>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</si>
  <si>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</si>
  <si>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</si>
  <si>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</si>
  <si>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</si>
  <si>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</si>
  <si>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</si>
  <si>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</si>
  <si>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</si>
  <si>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</si>
  <si>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</si>
  <si>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</si>
  <si>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</si>
  <si>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</si>
  <si>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</si>
  <si>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</si>
  <si>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</si>
  <si>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</si>
  <si>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</si>
  <si>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</si>
  <si>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</si>
  <si>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</si>
  <si>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</si>
  <si>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</si>
  <si>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</si>
  <si>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</si>
  <si>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</si>
  <si>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</si>
  <si>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</si>
  <si>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</si>
  <si>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</si>
  <si>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</si>
  <si>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</si>
  <si>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</si>
  <si>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</si>
  <si>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</si>
  <si>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</si>
  <si>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</si>
  <si>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</si>
  <si>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</si>
  <si>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</si>
  <si>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</si>
  <si>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</si>
  <si>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</si>
  <si>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</si>
  <si>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</si>
  <si>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</si>
  <si>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</si>
  <si>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</si>
  <si>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</si>
  <si>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</si>
  <si>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</si>
  <si>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</si>
  <si>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</si>
  <si>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</si>
  <si>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</si>
  <si>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</si>
  <si>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</si>
  <si>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</si>
  <si>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</si>
  <si>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</si>
  <si>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</si>
  <si>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</si>
  <si>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</si>
  <si>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</si>
  <si>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</si>
  <si>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</si>
  <si>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</si>
  <si>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</si>
  <si>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</si>
  <si>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</si>
  <si>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</si>
  <si>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</si>
  <si>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</si>
  <si>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</si>
  <si>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</si>
  <si>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</si>
  <si>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</si>
  <si>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</si>
  <si>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</si>
  <si>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</si>
  <si>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</si>
  <si>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</si>
  <si>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</si>
  <si>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</si>
  <si>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</si>
  <si>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</si>
  <si>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</si>
  <si>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</si>
  <si>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</si>
  <si>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</si>
  <si>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</si>
  <si>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</si>
  <si>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</si>
  <si>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</si>
  <si>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</si>
  <si>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</si>
  <si>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</si>
  <si>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</si>
  <si>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</si>
  <si>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</si>
  <si>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</si>
  <si>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</si>
  <si>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</si>
  <si>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</si>
  <si>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</si>
  <si>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</si>
  <si>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</si>
  <si>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</si>
  <si>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</si>
  <si>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</si>
  <si>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</si>
  <si>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</si>
  <si>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</si>
  <si>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</si>
  <si>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</si>
  <si>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</si>
  <si>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</si>
  <si>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</si>
  <si>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</si>
  <si>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</si>
  <si>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</si>
  <si>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</si>
  <si>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</si>
  <si>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</si>
  <si>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</si>
  <si>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</si>
  <si>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</si>
  <si>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</si>
  <si>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</si>
  <si>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</si>
  <si>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</si>
  <si>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</si>
  <si>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</si>
  <si>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</si>
  <si>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</si>
  <si>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</si>
  <si>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</si>
  <si>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</si>
  <si>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</si>
  <si>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</si>
  <si>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</si>
  <si>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</si>
  <si>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</si>
  <si>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</si>
  <si>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</si>
  <si>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</si>
  <si>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</si>
  <si>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</si>
  <si>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</si>
  <si>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</si>
  <si>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</si>
  <si>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</si>
  <si>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</si>
  <si>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</si>
  <si>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</si>
  <si>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</si>
  <si>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</si>
  <si>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</si>
  <si>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</si>
  <si>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</si>
  <si>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</si>
  <si>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</si>
  <si>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</si>
  <si>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</si>
  <si>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</si>
  <si>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</si>
  <si>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</si>
  <si>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</si>
  <si>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</si>
  <si>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</si>
  <si>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</si>
  <si>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</si>
  <si>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</si>
  <si>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</si>
  <si>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</si>
  <si>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</si>
  <si>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</si>
  <si>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</si>
  <si>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</si>
  <si>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</si>
  <si>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</si>
  <si>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</si>
  <si>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</si>
  <si>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</si>
  <si>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</si>
  <si>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</si>
  <si>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</si>
  <si>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</si>
  <si>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</si>
  <si>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</si>
  <si>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</si>
  <si>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</si>
  <si>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</si>
  <si>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</si>
  <si>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</si>
  <si>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</si>
  <si>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</si>
  <si>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</si>
  <si>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</si>
  <si>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</si>
  <si>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</si>
  <si>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</si>
  <si>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</si>
  <si>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</si>
  <si>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</si>
  <si>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</si>
  <si>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</si>
  <si>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</si>
  <si>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</si>
  <si>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</si>
  <si>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</si>
  <si>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</si>
  <si>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</si>
  <si>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</si>
  <si>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</si>
  <si>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</si>
  <si>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</si>
  <si>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</si>
  <si>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</si>
  <si>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</si>
  <si>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</si>
  <si>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</si>
  <si>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</si>
  <si>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</si>
  <si>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</si>
  <si>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</si>
  <si>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</si>
  <si>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</si>
  <si>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</si>
  <si>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</si>
  <si>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</si>
  <si>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</si>
  <si>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</si>
  <si>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</si>
  <si>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</si>
  <si>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</si>
  <si>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</si>
  <si>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</si>
  <si>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</si>
  <si>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</si>
  <si>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</si>
  <si>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</si>
  <si>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</si>
  <si>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</si>
  <si>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</si>
  <si>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</si>
  <si>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</si>
  <si>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</si>
  <si>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</si>
  <si>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</si>
  <si>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</si>
  <si>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</si>
  <si>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</si>
  <si>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</si>
  <si>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</si>
  <si>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</si>
  <si>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</si>
  <si>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</si>
  <si>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</si>
  <si>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</si>
  <si>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</si>
  <si>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</si>
  <si>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</si>
  <si>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</si>
  <si>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</si>
  <si>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</si>
  <si>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</si>
  <si>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</si>
  <si>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</si>
  <si>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</si>
  <si>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</si>
  <si>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</si>
  <si>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</si>
  <si>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</si>
  <si>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</si>
  <si>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</si>
  <si>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</si>
  <si>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</si>
  <si>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</si>
  <si>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</si>
  <si>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</si>
  <si>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</si>
  <si>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</si>
  <si>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</si>
  <si>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</si>
  <si>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</si>
  <si>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</si>
  <si>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</si>
  <si>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</si>
  <si>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</si>
  <si>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</si>
  <si>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</si>
  <si>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</si>
  <si>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</si>
  <si>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</si>
  <si>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</si>
  <si>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</si>
  <si>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</si>
  <si>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</si>
  <si>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</si>
  <si>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</si>
  <si>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</si>
  <si>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</si>
  <si>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</si>
  <si>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</si>
  <si>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</si>
  <si>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</si>
  <si>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</si>
  <si>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</si>
  <si>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</si>
  <si>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</si>
  <si>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</si>
  <si>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</si>
  <si>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</si>
  <si>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</si>
  <si>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</si>
  <si>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</si>
  <si>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</si>
  <si>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</si>
  <si>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</si>
  <si>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</si>
  <si>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</si>
  <si>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</si>
  <si>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</si>
  <si>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</si>
  <si>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</si>
  <si>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</si>
  <si>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</si>
  <si>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</si>
  <si>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</si>
  <si>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</si>
  <si>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</si>
  <si>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</si>
  <si>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</si>
  <si>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</si>
  <si>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</si>
  <si>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</si>
  <si>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</si>
  <si>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</si>
  <si>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</si>
  <si>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</si>
  <si>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</si>
  <si>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</si>
  <si>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</si>
  <si>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</si>
  <si>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</si>
  <si>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</si>
  <si>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</si>
  <si>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</si>
  <si>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</si>
  <si>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</si>
  <si>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</si>
  <si>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</si>
  <si>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</si>
  <si>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</si>
  <si>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</si>
  <si>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</si>
  <si>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</si>
  <si>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</si>
  <si>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</si>
  <si>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</si>
  <si>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</si>
  <si>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</si>
  <si>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</si>
  <si>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</si>
  <si>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</si>
  <si>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</si>
  <si>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</si>
  <si>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</si>
  <si>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</si>
  <si>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</si>
  <si>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</si>
  <si>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</si>
  <si>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</si>
  <si>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</si>
  <si>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</si>
  <si>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</si>
  <si>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</si>
  <si>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</si>
  <si>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</si>
  <si>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</si>
  <si>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</si>
  <si>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</si>
  <si>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</si>
  <si>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</si>
  <si>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</si>
  <si>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</si>
  <si>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</si>
  <si>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</si>
  <si>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</si>
  <si>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</si>
  <si>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</si>
  <si>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</si>
  <si>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</si>
  <si>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</si>
  <si>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</si>
  <si>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</si>
  <si>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</si>
  <si>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</si>
  <si>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</si>
  <si>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</si>
  <si>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</si>
  <si>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</si>
  <si>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</si>
  <si>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</si>
  <si>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</si>
  <si>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</si>
  <si>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</si>
  <si>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</si>
  <si>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</si>
  <si>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</si>
  <si>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</si>
  <si>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</si>
  <si>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</si>
  <si>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</si>
  <si>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</si>
  <si>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</si>
  <si>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</si>
  <si>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</si>
  <si>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</si>
  <si>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</si>
  <si>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</si>
  <si>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</si>
  <si>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</si>
  <si>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</si>
  <si>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</si>
  <si>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</si>
  <si>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</si>
  <si>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</si>
  <si>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</si>
  <si>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</si>
  <si>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</si>
  <si>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</si>
  <si>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</si>
  <si>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</si>
  <si>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</si>
  <si>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</si>
  <si>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</si>
  <si>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</si>
  <si>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</si>
  <si>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</si>
  <si>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</si>
  <si>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</si>
  <si>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</si>
  <si>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</si>
  <si>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</si>
  <si>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</si>
  <si>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</si>
  <si>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</si>
  <si>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</si>
  <si>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</si>
  <si>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</si>
  <si>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</si>
  <si>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</si>
  <si>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</si>
  <si>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</si>
  <si>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</si>
  <si>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</si>
  <si>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</si>
  <si>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</si>
  <si>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</si>
  <si>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</si>
  <si>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</si>
  <si>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</si>
  <si>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</si>
  <si>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</si>
  <si>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</si>
  <si>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</si>
  <si>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</si>
  <si>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</si>
  <si>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</si>
  <si>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</si>
  <si>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</si>
  <si>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</si>
  <si>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</si>
  <si>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</si>
  <si>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</si>
  <si>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</si>
  <si>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</si>
  <si>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</si>
  <si>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</si>
  <si>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</si>
  <si>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</si>
  <si>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</si>
  <si>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</si>
  <si>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</si>
  <si>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</si>
  <si>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</si>
  <si>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</si>
  <si>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</si>
  <si>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</si>
  <si>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</si>
  <si>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</si>
  <si>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</si>
  <si>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</si>
  <si>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</si>
  <si>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</si>
  <si>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</si>
  <si>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</si>
  <si>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</si>
  <si>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</si>
  <si>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</si>
  <si>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</si>
  <si>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</si>
  <si>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</si>
  <si>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</si>
  <si>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</si>
  <si>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</si>
  <si>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</si>
  <si>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</si>
  <si>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</si>
  <si>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</si>
  <si>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</si>
  <si>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</si>
  <si>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</si>
  <si>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</si>
  <si>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</si>
  <si>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</si>
  <si>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</si>
  <si>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</si>
  <si>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</si>
  <si>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</si>
  <si>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</si>
  <si>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</si>
  <si>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</si>
  <si>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</si>
  <si>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</si>
  <si>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</si>
  <si>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</si>
  <si>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</si>
  <si>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</si>
  <si>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</si>
  <si>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</si>
  <si>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</si>
  <si>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</si>
  <si>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</si>
  <si>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</si>
  <si>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</si>
  <si>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</si>
  <si>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</si>
  <si>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</si>
  <si>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</si>
  <si>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</si>
  <si>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</si>
  <si>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</si>
  <si>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</si>
  <si>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</si>
  <si>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</si>
  <si>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</si>
  <si>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</si>
  <si>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</si>
  <si>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</si>
  <si>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</si>
  <si>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</si>
  <si>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</si>
  <si>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</si>
  <si>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</si>
  <si>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</si>
  <si>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</si>
  <si>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</si>
  <si>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</si>
  <si>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</si>
  <si>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</si>
  <si>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</si>
  <si>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</si>
  <si>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</si>
  <si>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</si>
  <si>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</si>
  <si>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</si>
  <si>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</si>
  <si>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</si>
  <si>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</si>
  <si>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</si>
  <si>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</si>
  <si>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</si>
  <si>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</si>
  <si>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</si>
  <si>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</si>
  <si>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</si>
  <si>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</si>
  <si>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</si>
  <si>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</si>
  <si>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</si>
  <si>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</si>
  <si>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</si>
  <si>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</si>
  <si>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</si>
  <si>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</si>
  <si>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</si>
  <si>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</si>
  <si>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</si>
  <si>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</si>
  <si>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</si>
  <si>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</si>
  <si>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</si>
  <si>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</si>
  <si>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</si>
  <si>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</si>
  <si>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</si>
  <si>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</si>
  <si>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</si>
  <si>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</si>
  <si>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</si>
  <si>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</si>
  <si>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</si>
  <si>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</si>
  <si>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</si>
  <si>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</si>
  <si>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</si>
  <si>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</si>
  <si>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</si>
  <si>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</si>
  <si>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</si>
  <si>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</si>
  <si>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</si>
  <si>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</si>
  <si>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</si>
  <si>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</si>
  <si>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</si>
  <si>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</si>
  <si>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</si>
  <si>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</si>
  <si>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</si>
  <si>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</si>
  <si>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</si>
  <si>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</si>
  <si>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</si>
  <si>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</si>
  <si>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</si>
  <si>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</si>
  <si>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</si>
  <si>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</si>
  <si>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</si>
  <si>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</si>
  <si>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</si>
  <si>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</si>
  <si>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</si>
  <si>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</si>
  <si>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</si>
  <si>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</si>
  <si>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</si>
  <si>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</si>
  <si>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</si>
  <si>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</si>
  <si>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</si>
  <si>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</si>
  <si>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</si>
  <si>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</si>
  <si>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</si>
  <si>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</si>
  <si>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</si>
  <si>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</si>
  <si>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</si>
  <si>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</si>
  <si>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</si>
  <si>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</si>
  <si>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</si>
  <si>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</si>
  <si>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</si>
  <si>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</si>
  <si>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</si>
  <si>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</si>
  <si>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</si>
  <si>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</si>
  <si>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</si>
  <si>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</si>
  <si>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</si>
  <si>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</si>
  <si>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</si>
  <si>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</si>
  <si>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</si>
  <si>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</si>
  <si>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</si>
  <si>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</si>
  <si>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</si>
  <si>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</si>
  <si>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</si>
  <si>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</si>
  <si>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</si>
  <si>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</si>
  <si>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</si>
  <si>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</si>
  <si>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</si>
  <si>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</si>
  <si>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</si>
  <si>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</si>
  <si>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</si>
  <si>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</si>
  <si>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</si>
  <si>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</si>
  <si>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</si>
  <si>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</si>
  <si>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</si>
  <si>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</si>
  <si>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</si>
  <si>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</si>
  <si>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</si>
  <si>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</si>
  <si>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</si>
  <si>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</si>
  <si>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</si>
  <si>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</si>
  <si>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</si>
  <si>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</si>
  <si>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</si>
  <si>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</si>
  <si>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</si>
  <si>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</si>
  <si>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</si>
  <si>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</si>
  <si>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</si>
  <si>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</si>
  <si>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</si>
  <si>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</si>
  <si>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</si>
  <si>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</si>
  <si>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</si>
  <si>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</si>
  <si>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</si>
  <si>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</si>
  <si>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</si>
  <si>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</si>
  <si>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</si>
  <si>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</si>
  <si>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</si>
  <si>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</si>
  <si>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</si>
  <si>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</si>
  <si>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</si>
  <si>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</si>
  <si>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</si>
  <si>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</si>
  <si>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</si>
  <si>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</si>
  <si>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</si>
  <si>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</si>
  <si>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</si>
  <si>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</si>
  <si>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</si>
  <si>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</si>
  <si>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</si>
  <si>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</si>
  <si>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</si>
  <si>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</si>
  <si>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</si>
  <si>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</si>
  <si>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</si>
  <si>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</si>
  <si>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</si>
  <si>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</si>
  <si>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</si>
  <si>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</si>
  <si>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</si>
  <si>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</si>
  <si>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</si>
  <si>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</si>
  <si>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</si>
  <si>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</si>
  <si>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</si>
  <si>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</si>
  <si>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</si>
  <si>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</si>
  <si>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</si>
  <si>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</si>
  <si>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</si>
  <si>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</si>
  <si>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</si>
  <si>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</si>
  <si>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</si>
  <si>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</si>
  <si>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</si>
  <si>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</si>
  <si>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</si>
  <si>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</si>
  <si>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</si>
  <si>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</si>
  <si>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</si>
  <si>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</si>
  <si>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</si>
  <si>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</si>
  <si>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</si>
  <si>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</si>
  <si>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</si>
  <si>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</si>
  <si>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</si>
  <si>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</si>
  <si>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</si>
  <si>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</si>
  <si>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</si>
  <si>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</si>
  <si>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</si>
  <si>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</si>
  <si>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</si>
  <si>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</si>
  <si>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</si>
  <si>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</si>
  <si>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</si>
  <si>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</si>
  <si>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</si>
  <si>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</si>
  <si>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</si>
  <si>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</si>
  <si>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</si>
  <si>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</si>
  <si>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</si>
  <si>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</si>
  <si>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</si>
  <si>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</si>
  <si>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</si>
  <si>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</si>
  <si>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</si>
  <si>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</si>
  <si>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</si>
  <si>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</si>
  <si>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</si>
  <si>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</si>
  <si>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</si>
  <si>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</si>
  <si>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</si>
  <si>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</si>
  <si>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</si>
  <si>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</si>
  <si>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</si>
  <si>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</si>
  <si>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</si>
  <si>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</si>
  <si>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</si>
  <si>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</si>
  <si>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</si>
  <si>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</si>
  <si>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</si>
  <si>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</si>
  <si>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</si>
  <si>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</si>
  <si>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</si>
  <si>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</si>
  <si>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</si>
  <si>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</si>
  <si>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</si>
  <si>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</si>
  <si>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</si>
  <si>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</si>
  <si>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</si>
  <si>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</si>
  <si>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</si>
  <si>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</si>
  <si>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</si>
  <si>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</si>
  <si>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</si>
  <si>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</si>
  <si>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</si>
  <si>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</si>
  <si>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</si>
  <si>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</si>
  <si>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</si>
  <si>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</si>
  <si>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</si>
  <si>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</si>
  <si>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</si>
  <si>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</si>
  <si>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</si>
  <si>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</si>
  <si>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</si>
  <si>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</si>
  <si>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</si>
  <si>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</si>
  <si>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</si>
  <si>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</si>
  <si>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</si>
  <si>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</si>
  <si>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</si>
  <si>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</si>
  <si>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</si>
  <si>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</si>
  <si>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</si>
  <si>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</si>
  <si>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</si>
  <si>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</si>
  <si>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</si>
  <si>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</si>
  <si>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</si>
  <si>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</si>
  <si>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</si>
  <si>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</si>
  <si>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</si>
  <si>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</si>
  <si>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</si>
  <si>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</si>
  <si>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</si>
  <si>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</si>
  <si>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</si>
  <si>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</si>
  <si>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</si>
  <si>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</si>
  <si>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</si>
  <si>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</si>
  <si>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</si>
  <si>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</si>
  <si>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</si>
  <si>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</si>
  <si>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</si>
  <si>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</si>
  <si>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</si>
  <si>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</si>
  <si>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</si>
  <si>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</si>
  <si>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</si>
  <si>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</si>
  <si>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</si>
  <si>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</si>
  <si>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</si>
  <si>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</si>
  <si>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</si>
  <si>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</si>
  <si>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</si>
  <si>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</si>
  <si>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</si>
  <si>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</si>
  <si>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</si>
  <si>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</si>
  <si>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</si>
  <si>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</si>
  <si>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</si>
  <si>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</si>
  <si>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</si>
  <si>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</si>
  <si>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</si>
  <si>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</si>
  <si>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</si>
  <si>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</si>
  <si>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</si>
  <si>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</si>
  <si>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</si>
  <si>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</si>
  <si>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</si>
  <si>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</si>
  <si>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</si>
  <si>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</si>
  <si>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</si>
  <si>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</si>
  <si>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</si>
  <si>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</si>
  <si>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</si>
  <si>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</si>
  <si>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</si>
  <si>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</si>
  <si>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</si>
  <si>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</si>
  <si>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</si>
  <si>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</si>
  <si>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</si>
  <si>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</si>
  <si>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</si>
  <si>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</si>
  <si>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</si>
  <si>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</si>
  <si>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</si>
  <si>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</si>
  <si>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</si>
  <si>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</si>
  <si>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</si>
  <si>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</si>
  <si>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</si>
  <si>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</si>
  <si>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</si>
  <si>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</si>
  <si>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</si>
  <si>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</si>
  <si>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</si>
  <si>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</si>
  <si>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</si>
  <si>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</si>
  <si>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</si>
  <si>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</si>
  <si>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</si>
  <si>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</si>
  <si>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</si>
  <si>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</si>
  <si>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</si>
  <si>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</si>
  <si>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</si>
  <si>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</si>
  <si>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</si>
  <si>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</si>
  <si>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</si>
  <si>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</si>
  <si>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</si>
  <si>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</si>
  <si>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</si>
  <si>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</si>
  <si>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</si>
  <si>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</si>
  <si>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</si>
  <si>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</si>
  <si>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</si>
  <si>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</si>
  <si>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</si>
  <si>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</si>
  <si>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</si>
  <si>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</si>
  <si>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</si>
  <si>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</si>
  <si>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</si>
  <si>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</si>
  <si>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</si>
  <si>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</si>
  <si>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</si>
  <si>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</si>
  <si>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</si>
  <si>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</si>
  <si>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</si>
  <si>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</si>
  <si>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</si>
  <si>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</si>
  <si>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</si>
  <si>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</si>
  <si>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</si>
  <si>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</si>
  <si>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</si>
  <si>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</si>
  <si>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</si>
  <si>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</si>
  <si>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</si>
  <si>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</si>
  <si>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</si>
  <si>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</si>
  <si>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</si>
  <si>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</si>
  <si>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</si>
  <si>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</si>
  <si>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</si>
  <si>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</si>
  <si>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</si>
  <si>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</si>
  <si>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</si>
  <si>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</si>
  <si>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</si>
  <si>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</si>
  <si>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</si>
  <si>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</si>
  <si>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</si>
  <si>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</si>
  <si>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</si>
  <si>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</si>
  <si>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</si>
  <si>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</si>
  <si>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</si>
  <si>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</si>
  <si>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</si>
  <si>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</si>
  <si>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</si>
  <si>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</si>
  <si>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</si>
  <si>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</si>
  <si>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</si>
  <si>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</si>
  <si>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</si>
  <si>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</si>
  <si>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</si>
  <si>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</si>
  <si>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</si>
  <si>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</si>
  <si>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</si>
  <si>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</si>
  <si>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</si>
  <si>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</si>
  <si>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</si>
  <si>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</si>
  <si>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</si>
  <si>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</si>
  <si>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</si>
  <si>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</si>
  <si>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</si>
  <si>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</si>
  <si>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</si>
  <si>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</si>
  <si>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</si>
  <si>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</si>
  <si>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</si>
  <si>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</si>
  <si>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</si>
  <si>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</si>
  <si>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</si>
  <si>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</si>
  <si>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</si>
  <si>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</si>
  <si>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</si>
  <si>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</si>
  <si>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</si>
  <si>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</si>
  <si>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</si>
  <si>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</si>
  <si>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</si>
  <si>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</si>
  <si>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</si>
  <si>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</si>
  <si>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</si>
  <si>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</si>
  <si>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</si>
  <si>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</si>
  <si>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</si>
  <si>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</si>
  <si>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</si>
  <si>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</si>
  <si>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</si>
  <si>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</si>
  <si>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</si>
  <si>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</si>
  <si>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</si>
  <si>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</si>
  <si>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</si>
  <si>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</si>
  <si>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</si>
  <si>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</si>
  <si>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</si>
  <si>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</si>
  <si>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</si>
  <si>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</si>
  <si>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</si>
  <si>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</si>
  <si>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</si>
  <si>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</si>
  <si>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</si>
  <si>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</si>
  <si>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</si>
  <si>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</si>
  <si>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</si>
  <si>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</si>
  <si>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</si>
  <si>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</si>
  <si>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</si>
  <si>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</si>
  <si>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</si>
  <si>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</si>
  <si>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</si>
  <si>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</si>
  <si>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</si>
  <si>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</si>
  <si>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</si>
  <si>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</si>
  <si>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</si>
  <si>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</si>
  <si>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</si>
  <si>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</si>
  <si>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</si>
  <si>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</si>
  <si>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</si>
  <si>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</si>
  <si>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</si>
  <si>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</si>
  <si>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</si>
  <si>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</si>
  <si>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</si>
  <si>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</si>
  <si>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</si>
  <si>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</si>
  <si>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</si>
  <si>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</si>
  <si>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</si>
  <si>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</si>
  <si>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</si>
  <si>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</si>
  <si>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</si>
  <si>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</si>
  <si>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</si>
  <si>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</si>
  <si>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</si>
  <si>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</si>
  <si>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</si>
  <si>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</si>
  <si>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</si>
  <si>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</si>
  <si>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</si>
  <si>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</si>
  <si>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</si>
  <si>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</si>
  <si>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</si>
  <si>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</si>
  <si>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</si>
  <si>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</si>
  <si>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</si>
  <si>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</si>
  <si>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</si>
  <si>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</si>
  <si>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</si>
  <si>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</si>
  <si>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</si>
  <si>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</si>
  <si>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</si>
  <si>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</si>
  <si>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</si>
  <si>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</si>
  <si>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</si>
  <si>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</si>
  <si>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</si>
  <si>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</si>
  <si>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</si>
  <si>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</si>
  <si>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</si>
  <si>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</si>
  <si>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</si>
  <si>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</si>
  <si>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</si>
  <si>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</si>
  <si>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</si>
  <si>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</si>
  <si>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</si>
  <si>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</si>
  <si>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</si>
  <si>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</si>
  <si>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</si>
  <si>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</si>
  <si>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</si>
  <si>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</si>
  <si>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</si>
  <si>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</si>
  <si>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</si>
  <si>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</si>
  <si>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</si>
  <si>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</si>
  <si>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</si>
  <si>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</si>
  <si>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</si>
  <si>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</si>
  <si>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</si>
  <si>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</si>
  <si>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</si>
  <si>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</si>
  <si>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</si>
  <si>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</si>
  <si>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</si>
  <si>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</si>
  <si>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</si>
  <si>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</si>
  <si>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</si>
  <si>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</si>
  <si>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</si>
  <si>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</si>
  <si>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</si>
  <si>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</si>
  <si>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</si>
  <si>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</si>
  <si>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</si>
  <si>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</si>
  <si>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</si>
  <si>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</si>
  <si>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</si>
  <si>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</si>
  <si>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</si>
  <si>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</si>
  <si>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</si>
  <si>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</si>
  <si>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</si>
  <si>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</si>
  <si>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</si>
  <si>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</si>
  <si>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</si>
  <si>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</si>
  <si>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</si>
  <si>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</si>
  <si>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</si>
  <si>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</si>
  <si>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</si>
  <si>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</si>
  <si>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</si>
  <si>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</si>
  <si>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</si>
  <si>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</si>
  <si>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</si>
  <si>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</si>
  <si>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</si>
  <si>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</si>
  <si>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</si>
  <si>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</si>
  <si>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</si>
  <si>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</si>
  <si>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</si>
  <si>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</si>
  <si>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</si>
  <si>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</si>
  <si>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</si>
  <si>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</si>
  <si>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</si>
  <si>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</si>
  <si>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</si>
  <si>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</si>
  <si>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</si>
  <si>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</si>
  <si>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</si>
  <si>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</si>
  <si>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</si>
  <si>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</si>
  <si>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</si>
  <si>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</si>
  <si>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</si>
  <si>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</si>
  <si>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</si>
  <si>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</si>
  <si>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</si>
  <si>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</si>
  <si>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</si>
  <si>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</si>
  <si>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</si>
  <si>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</si>
  <si>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</si>
  <si>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</si>
  <si>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</si>
  <si>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</si>
  <si>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</si>
  <si>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</si>
  <si>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</si>
  <si>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</si>
  <si>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</si>
  <si>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</si>
  <si>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</si>
  <si>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</si>
  <si>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</si>
  <si>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</si>
  <si>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</si>
  <si>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</si>
  <si>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</si>
  <si>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</si>
  <si>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</si>
  <si>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</si>
  <si>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</si>
  <si>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</si>
  <si>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</si>
  <si>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</si>
  <si>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</si>
  <si>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</si>
  <si>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</si>
  <si>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</si>
  <si>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</si>
  <si>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</si>
  <si>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</si>
  <si>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</si>
  <si>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</si>
  <si>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</si>
  <si>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</si>
  <si>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</si>
  <si>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</si>
  <si>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</si>
  <si>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</si>
  <si>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</si>
  <si>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</si>
  <si>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</si>
  <si>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</si>
  <si>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</si>
  <si>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</si>
  <si>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</si>
  <si>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</si>
  <si>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</si>
  <si>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</si>
  <si>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</si>
  <si>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</si>
  <si>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</si>
  <si>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</si>
  <si>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</si>
  <si>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</si>
  <si>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</si>
  <si>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</si>
  <si>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</si>
  <si>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</si>
  <si>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</si>
  <si>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</si>
  <si>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</si>
  <si>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</si>
  <si>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</si>
  <si>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</si>
  <si>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</si>
  <si>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</si>
  <si>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</si>
  <si>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</si>
  <si>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</si>
  <si>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</si>
  <si>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</si>
  <si>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</si>
  <si>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</si>
  <si>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</si>
  <si>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</si>
  <si>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</si>
  <si>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</si>
  <si>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</si>
  <si>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</si>
  <si>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</si>
  <si>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</si>
  <si>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</si>
  <si>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</si>
  <si>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</si>
  <si>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</si>
  <si>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</si>
  <si>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</si>
  <si>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</si>
  <si>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</si>
  <si>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</si>
  <si>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</si>
  <si>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</si>
  <si>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</si>
  <si>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</si>
  <si>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</si>
  <si>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</si>
  <si>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</si>
  <si>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</si>
  <si>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</si>
  <si>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</si>
  <si>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</si>
  <si>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</si>
  <si>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</si>
  <si>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</si>
  <si>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</si>
  <si>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</si>
  <si>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</si>
  <si>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</si>
  <si>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</si>
  <si>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</si>
  <si>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</si>
  <si>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</si>
  <si>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</si>
  <si>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</si>
  <si>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</si>
  <si>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</si>
  <si>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</si>
  <si>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</si>
  <si>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</si>
  <si>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</si>
  <si>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</si>
  <si>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</si>
  <si>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</si>
  <si>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</si>
  <si>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</si>
  <si>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</si>
  <si>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</si>
  <si>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</si>
  <si>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</si>
  <si>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</si>
  <si>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</si>
  <si>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</si>
  <si>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</si>
  <si>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</si>
  <si>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</si>
  <si>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</si>
  <si>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</si>
  <si>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</si>
  <si>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</si>
  <si>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</si>
  <si>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</si>
  <si>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</si>
  <si>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</si>
  <si>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</si>
  <si>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</si>
  <si>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</si>
  <si>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</si>
  <si>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</si>
  <si>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</si>
  <si>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</si>
  <si>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</si>
  <si>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</si>
  <si>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</si>
  <si>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</si>
  <si>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</si>
  <si>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</si>
  <si>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</si>
  <si>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</si>
  <si>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</si>
  <si>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</si>
  <si>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</si>
  <si>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</si>
  <si>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</si>
  <si>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</si>
  <si>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</si>
  <si>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</si>
  <si>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</si>
  <si>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</si>
  <si>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</si>
  <si>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</si>
  <si>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</si>
  <si>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</si>
  <si>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</si>
  <si>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</si>
  <si>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</si>
  <si>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</si>
  <si>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</si>
  <si>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</si>
  <si>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</si>
  <si>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</si>
  <si>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</si>
  <si>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</si>
  <si>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</si>
  <si>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</si>
  <si>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</si>
  <si>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</si>
  <si>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</si>
  <si>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</si>
  <si>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</si>
  <si>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</si>
  <si>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</si>
  <si>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</si>
  <si>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</si>
  <si>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</si>
  <si>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</si>
  <si>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</si>
  <si>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</si>
  <si>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</si>
  <si>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</si>
  <si>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</si>
  <si>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</si>
  <si>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</si>
  <si>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</si>
  <si>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</si>
  <si>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</si>
  <si>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</si>
  <si>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</si>
  <si>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</si>
  <si>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</si>
  <si>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</si>
  <si>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</si>
  <si>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</si>
  <si>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</si>
  <si>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</si>
  <si>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</si>
  <si>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</si>
  <si>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</si>
  <si>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</si>
  <si>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</si>
  <si>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</si>
  <si>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</si>
  <si>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</si>
  <si>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</si>
  <si>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</si>
  <si>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</si>
  <si>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</si>
  <si>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</si>
  <si>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</si>
  <si>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</si>
  <si>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</si>
  <si>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</si>
  <si>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</si>
  <si>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</si>
  <si>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</si>
  <si>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</si>
  <si>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</si>
  <si>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</si>
  <si>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</si>
  <si>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</si>
  <si>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</si>
  <si>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</si>
  <si>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</si>
  <si>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</si>
  <si>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</si>
  <si>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</si>
  <si>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</si>
  <si>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</si>
  <si>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</si>
  <si>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</si>
  <si>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</si>
  <si>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</si>
  <si>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</si>
  <si>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</si>
  <si>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</si>
  <si>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</si>
  <si>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</si>
  <si>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</si>
  <si>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</si>
  <si>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</si>
  <si>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</si>
  <si>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</si>
  <si>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</si>
  <si>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</si>
  <si>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</si>
  <si>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</si>
  <si>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</si>
  <si>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</si>
  <si>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</si>
  <si>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</si>
  <si>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</si>
  <si>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</si>
  <si>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</si>
  <si>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</si>
  <si>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</si>
  <si>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</si>
  <si>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</si>
  <si>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</si>
  <si>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</si>
  <si>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</si>
  <si>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</si>
  <si>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</si>
  <si>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</si>
  <si>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</si>
  <si>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</si>
  <si>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</si>
  <si>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</si>
  <si>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</si>
  <si>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</si>
  <si>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</si>
  <si>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</si>
  <si>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</si>
  <si>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</si>
  <si>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</si>
  <si>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</si>
  <si>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</si>
  <si>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</si>
  <si>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</si>
  <si>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</si>
  <si>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</si>
  <si>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</si>
  <si>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</si>
  <si>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</si>
  <si>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</si>
  <si>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</si>
  <si>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</si>
  <si>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</si>
  <si>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</si>
  <si>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</si>
  <si>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</si>
  <si>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</si>
  <si>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</si>
  <si>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</si>
  <si>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</si>
  <si>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</si>
  <si>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</si>
  <si>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</si>
  <si>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</si>
  <si>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</si>
  <si>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</si>
  <si>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</si>
  <si>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</si>
  <si>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</si>
  <si>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</si>
  <si>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</si>
  <si>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</si>
  <si>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</si>
  <si>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</si>
  <si>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</si>
  <si>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</si>
  <si>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</si>
  <si>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</si>
  <si>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</si>
  <si>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</si>
  <si>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</si>
  <si>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</si>
  <si>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</si>
  <si>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</si>
  <si>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</si>
  <si>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</si>
  <si>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</si>
  <si>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</si>
  <si>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</si>
  <si>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</si>
  <si>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</si>
  <si>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</si>
  <si>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</si>
  <si>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</si>
  <si>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</si>
  <si>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</si>
  <si>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</si>
  <si>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</si>
  <si>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</si>
  <si>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</si>
  <si>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</si>
  <si>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</si>
  <si>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</si>
  <si>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</si>
  <si>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</si>
  <si>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</si>
  <si>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</si>
  <si>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</si>
  <si>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</si>
  <si>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</si>
  <si>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</si>
  <si>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</si>
  <si>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</si>
  <si>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</si>
  <si>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</si>
  <si>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</si>
  <si>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</si>
  <si>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</si>
  <si>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</si>
  <si>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</si>
  <si>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</si>
  <si>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</si>
  <si>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</si>
  <si>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</si>
  <si>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</si>
  <si>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</si>
  <si>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</si>
  <si>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</si>
  <si>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</si>
  <si>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</si>
  <si>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</si>
  <si>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</si>
  <si>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</si>
  <si>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</si>
  <si>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</si>
  <si>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</si>
  <si>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</si>
  <si>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</si>
  <si>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</si>
  <si>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</si>
  <si>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</si>
  <si>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</si>
  <si>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</si>
  <si>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</si>
  <si>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</si>
  <si>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</si>
  <si>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</si>
  <si>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</si>
  <si>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</si>
  <si>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</si>
  <si>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</si>
  <si>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</si>
  <si>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</si>
  <si>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</si>
  <si>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</si>
  <si>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</si>
  <si>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</si>
  <si>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</si>
  <si>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</si>
  <si>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</si>
  <si>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</si>
  <si>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</si>
  <si>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</si>
  <si>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</si>
  <si>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</si>
  <si>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</si>
  <si>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</si>
  <si>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</si>
  <si>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</si>
  <si>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</si>
  <si>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</si>
  <si>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</si>
  <si>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</si>
  <si>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</si>
  <si>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</si>
  <si>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</si>
  <si>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</si>
  <si>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</si>
  <si>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</si>
  <si>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</si>
  <si>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</si>
  <si>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</si>
  <si>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</si>
  <si>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</si>
  <si>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</si>
  <si>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</si>
  <si>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</si>
  <si>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</si>
  <si>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</si>
  <si>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</si>
  <si>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</si>
  <si>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</si>
  <si>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</si>
  <si>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</si>
  <si>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</si>
  <si>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</si>
  <si>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</si>
  <si>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</si>
  <si>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</si>
  <si>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</si>
  <si>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</si>
  <si>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</si>
  <si>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</si>
  <si>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</si>
  <si>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</si>
  <si>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</si>
  <si>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</si>
  <si>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</si>
  <si>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</si>
  <si>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</si>
  <si>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</si>
  <si>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</si>
  <si>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</si>
  <si>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</si>
  <si>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</si>
  <si>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</si>
  <si>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</si>
  <si>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</si>
  <si>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</si>
  <si>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</si>
  <si>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</si>
  <si>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</si>
  <si>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</si>
  <si>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</si>
  <si>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</si>
  <si>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</si>
  <si>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</si>
  <si>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</si>
  <si>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</si>
  <si>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</si>
  <si>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</si>
  <si>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</si>
  <si>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</si>
  <si>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</si>
  <si>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</si>
  <si>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</si>
  <si>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</si>
  <si>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</si>
  <si>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</si>
  <si>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</si>
  <si>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</si>
  <si>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</si>
  <si>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</si>
  <si>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</si>
  <si>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</si>
  <si>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</si>
  <si>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</si>
  <si>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</si>
  <si>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</si>
  <si>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</si>
  <si>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</si>
  <si>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</si>
  <si>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</si>
  <si>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</si>
  <si>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</si>
  <si>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</si>
  <si>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</si>
  <si>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</si>
  <si>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</si>
  <si>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</si>
  <si>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</si>
  <si>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</si>
  <si>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</si>
  <si>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</si>
  <si>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</si>
  <si>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</si>
  <si>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</si>
  <si>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</si>
  <si>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</si>
  <si>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</si>
  <si>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</si>
  <si>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</si>
  <si>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</si>
  <si>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</si>
  <si>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</si>
  <si>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</si>
  <si>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</si>
  <si>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</si>
  <si>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</si>
  <si>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</si>
  <si>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</si>
  <si>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</si>
  <si>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</si>
  <si>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</si>
  <si>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</si>
  <si>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</si>
  <si>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</si>
  <si>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</si>
  <si>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</si>
  <si>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</si>
  <si>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</si>
  <si>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</si>
  <si>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</si>
  <si>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</si>
  <si>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</si>
  <si>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</si>
  <si>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</si>
  <si>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</si>
  <si>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</si>
  <si>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</si>
  <si>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</si>
  <si>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</si>
  <si>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</si>
  <si>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</si>
  <si>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</si>
  <si>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</si>
  <si>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</si>
  <si>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</si>
  <si>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</si>
  <si>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</si>
  <si>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</si>
  <si>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</si>
  <si>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</si>
  <si>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</si>
  <si>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</si>
  <si>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</si>
  <si>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</si>
  <si>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</si>
  <si>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</si>
  <si>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</si>
  <si>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</si>
  <si>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</si>
  <si>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</si>
  <si>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</si>
  <si>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</si>
  <si>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</si>
  <si>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</si>
  <si>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</si>
  <si>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</si>
  <si>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</si>
  <si>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</si>
  <si>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</si>
  <si>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</si>
  <si>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</si>
  <si>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</si>
  <si>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</si>
  <si>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</si>
  <si>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</si>
  <si>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</si>
  <si>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</si>
  <si>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</si>
  <si>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</si>
  <si>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</si>
  <si>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</si>
  <si>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</si>
  <si>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</si>
  <si>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</si>
  <si>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</si>
  <si>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</si>
  <si>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</si>
  <si>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</si>
  <si>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</si>
  <si>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</si>
  <si>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</si>
  <si>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</si>
  <si>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</si>
  <si>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</si>
  <si>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</si>
  <si>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</si>
  <si>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</si>
  <si>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</si>
  <si>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</si>
  <si>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</si>
  <si>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</si>
  <si>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</si>
  <si>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</si>
  <si>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</si>
  <si>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</si>
  <si>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</si>
  <si>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</si>
  <si>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</si>
  <si>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</si>
  <si>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</si>
  <si>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</si>
  <si>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</si>
  <si>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</si>
  <si>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</si>
  <si>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</si>
  <si>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</si>
  <si>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</si>
  <si>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</si>
  <si>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</si>
  <si>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</si>
  <si>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</si>
  <si>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</si>
  <si>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</si>
  <si>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</si>
  <si>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</si>
  <si>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</si>
  <si>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</si>
  <si>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</si>
  <si>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</si>
  <si>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</si>
  <si>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</si>
  <si>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</si>
  <si>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</si>
  <si>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</si>
  <si>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</si>
  <si>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</si>
  <si>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</si>
  <si>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</si>
  <si>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</si>
  <si>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</si>
  <si>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</si>
  <si>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</si>
  <si>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</si>
  <si>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</si>
  <si>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</si>
  <si>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</si>
  <si>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</si>
  <si>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</si>
  <si>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</si>
  <si>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</si>
  <si>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</si>
  <si>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</si>
  <si>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</si>
  <si>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</si>
  <si>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</si>
  <si>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</si>
  <si>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</si>
  <si>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</si>
  <si>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</si>
  <si>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</si>
  <si>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</si>
  <si>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</si>
  <si>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</si>
  <si>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</si>
  <si>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</si>
  <si>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</si>
  <si>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</si>
  <si>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</si>
  <si>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</si>
  <si>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</si>
  <si>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</si>
  <si>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</si>
  <si>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</si>
  <si>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</si>
  <si>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</si>
  <si>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</si>
  <si>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</si>
  <si>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</si>
  <si>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</si>
  <si>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</si>
  <si>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</si>
  <si>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</si>
  <si>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</si>
  <si>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</si>
  <si>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</si>
  <si>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</si>
  <si>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</si>
  <si>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</si>
  <si>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</si>
  <si>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</si>
  <si>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</si>
  <si>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</si>
  <si>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</si>
  <si>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</si>
  <si>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</si>
  <si>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</si>
  <si>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</si>
  <si>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</si>
  <si>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</si>
  <si>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</si>
  <si>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</si>
  <si>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</si>
  <si>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</si>
  <si>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</si>
  <si>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</si>
  <si>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</si>
  <si>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</si>
  <si>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</si>
  <si>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</si>
  <si>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</si>
  <si>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</si>
  <si>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</si>
  <si>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</si>
  <si>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</si>
  <si>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</si>
  <si>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</si>
  <si>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</si>
  <si>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</si>
  <si>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</si>
  <si>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</si>
  <si>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</si>
  <si>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</si>
  <si>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</si>
  <si>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</si>
  <si>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</si>
  <si>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</si>
  <si>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</si>
  <si>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</si>
  <si>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</si>
  <si>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</si>
  <si>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</si>
  <si>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</si>
  <si>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</si>
  <si>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</si>
  <si>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</si>
  <si>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</si>
  <si>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</si>
  <si>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</si>
  <si>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</si>
  <si>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</si>
  <si>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</si>
  <si>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</si>
  <si>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</si>
  <si>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</si>
  <si>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</si>
  <si>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</si>
  <si>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</si>
  <si>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</si>
  <si>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</si>
  <si>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</si>
  <si>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</si>
  <si>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</si>
  <si>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</si>
  <si>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</si>
  <si>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</si>
  <si>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</si>
  <si>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</si>
  <si>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</si>
  <si>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</si>
  <si>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</si>
  <si>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</si>
  <si>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</si>
  <si>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</si>
  <si>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</si>
  <si>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</si>
  <si>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</si>
  <si>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</si>
  <si>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</si>
  <si>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</si>
  <si>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</si>
  <si>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</si>
  <si>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</si>
  <si>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</si>
  <si>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</si>
  <si>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</si>
  <si>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</si>
  <si>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</si>
  <si>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</si>
  <si>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</si>
  <si>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</si>
  <si>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</si>
  <si>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</si>
  <si>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</si>
  <si>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</si>
  <si>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</si>
  <si>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</si>
  <si>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</si>
  <si>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</si>
  <si>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</si>
  <si>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</si>
  <si>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</si>
  <si>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</si>
  <si>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</si>
  <si>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</si>
  <si>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</si>
  <si>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</si>
  <si>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</si>
  <si>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</si>
  <si>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</si>
  <si>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</si>
  <si>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</si>
  <si>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</si>
  <si>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</si>
  <si>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</si>
  <si>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</si>
  <si>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</si>
  <si>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</si>
  <si>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</si>
  <si>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</si>
  <si>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</si>
  <si>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</si>
  <si>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</si>
  <si>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</si>
  <si>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</si>
  <si>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</si>
  <si>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</si>
  <si>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</si>
  <si>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</si>
  <si>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</si>
  <si>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</si>
  <si>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</si>
  <si>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</si>
  <si>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</si>
  <si>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</si>
  <si>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</si>
  <si>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</si>
  <si>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</si>
  <si>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</si>
  <si>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</si>
  <si>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</si>
  <si>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</si>
  <si>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</si>
  <si>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</si>
  <si>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</si>
  <si>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</si>
  <si>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</si>
  <si>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</si>
  <si>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</si>
  <si>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</si>
  <si>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</si>
  <si>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</si>
  <si>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</si>
  <si>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</si>
  <si>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</si>
  <si>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</si>
  <si>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</si>
  <si>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</si>
  <si>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</si>
  <si>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</si>
  <si>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</si>
  <si>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</si>
  <si>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</si>
  <si>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</si>
  <si>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</si>
  <si>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</si>
  <si>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</si>
  <si>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</si>
  <si>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</si>
  <si>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</si>
  <si>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</si>
  <si>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</si>
  <si>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</si>
  <si>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</si>
  <si>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</si>
  <si>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</si>
  <si>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</si>
  <si>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</si>
  <si>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</si>
  <si>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</si>
  <si>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</si>
  <si>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</si>
  <si>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</si>
  <si>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</si>
  <si>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</si>
  <si>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</si>
  <si>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</si>
  <si>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</si>
  <si>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</si>
  <si>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</si>
  <si>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</si>
  <si>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</si>
  <si>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</si>
  <si>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</si>
  <si>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</si>
  <si>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</si>
  <si>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</si>
  <si>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</si>
  <si>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</si>
  <si>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</si>
  <si>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</si>
  <si>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</si>
  <si>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</si>
  <si>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</si>
  <si>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</si>
  <si>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</si>
  <si>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</si>
  <si>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</si>
  <si>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</si>
  <si>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</si>
  <si>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</si>
  <si>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</si>
  <si>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</si>
  <si>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</si>
  <si>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</si>
  <si>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</si>
  <si>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</si>
  <si>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</si>
  <si>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</si>
  <si>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</si>
  <si>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</si>
  <si>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</si>
  <si>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</si>
  <si>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</si>
  <si>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</si>
  <si>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</si>
  <si>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</si>
  <si>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</si>
  <si>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</si>
  <si>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</si>
  <si>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</si>
  <si>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</si>
  <si>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</si>
  <si>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</si>
  <si>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</si>
  <si>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</si>
  <si>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</si>
  <si>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</si>
  <si>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</si>
  <si>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</si>
  <si>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</si>
  <si>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</si>
  <si>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</si>
  <si>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</si>
  <si>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</si>
  <si>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</si>
  <si>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</si>
  <si>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</si>
  <si>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</si>
  <si>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</si>
  <si>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</si>
  <si>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</si>
  <si>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</si>
  <si>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</si>
  <si>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</si>
  <si>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</si>
  <si>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</si>
  <si>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</si>
  <si>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</si>
  <si>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</si>
  <si>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</si>
  <si>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</si>
  <si>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</si>
  <si>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</si>
  <si>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</si>
  <si>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</si>
  <si>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</si>
  <si>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</si>
  <si>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</si>
  <si>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</si>
  <si>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</si>
  <si>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</si>
  <si>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</si>
  <si>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</si>
  <si>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</si>
  <si>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</si>
  <si>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</si>
  <si>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</si>
  <si>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</si>
  <si>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</si>
  <si>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</si>
  <si>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</si>
  <si>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</si>
  <si>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</si>
  <si>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</si>
  <si>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</si>
  <si>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</si>
  <si>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</si>
  <si>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</si>
  <si>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</si>
  <si>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</si>
  <si>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</si>
  <si>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</si>
  <si>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</si>
  <si>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</si>
  <si>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</si>
  <si>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</si>
  <si>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</si>
  <si>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</si>
  <si>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</si>
  <si>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</si>
  <si>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</si>
  <si>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</si>
  <si>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</si>
  <si>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</si>
  <si>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</si>
  <si>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</si>
  <si>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</si>
  <si>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</si>
  <si>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</si>
  <si>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</si>
  <si>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</si>
  <si>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</si>
  <si>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</si>
  <si>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</si>
  <si>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</si>
  <si>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</si>
  <si>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</si>
  <si>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</si>
  <si>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</si>
  <si>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</si>
  <si>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</si>
  <si>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</si>
  <si>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</si>
  <si>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</si>
  <si>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</si>
  <si>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</si>
  <si>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</si>
  <si>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</si>
  <si>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</si>
  <si>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</si>
  <si>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</si>
  <si>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</si>
  <si>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</si>
  <si>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</si>
  <si>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</si>
  <si>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</si>
  <si>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</si>
  <si>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</si>
  <si>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</si>
  <si>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</si>
  <si>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</si>
  <si>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</si>
  <si>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</si>
  <si>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</si>
  <si>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</si>
  <si>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</si>
  <si>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</si>
  <si>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</si>
  <si>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</si>
  <si>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</si>
  <si>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</si>
  <si>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</si>
  <si>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</si>
  <si>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</si>
  <si>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</si>
  <si>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</si>
  <si>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</si>
  <si>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</si>
  <si>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</si>
  <si>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</si>
  <si>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</si>
  <si>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</si>
  <si>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</si>
  <si>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</si>
  <si>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</si>
  <si>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</si>
  <si>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</si>
  <si>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</si>
  <si>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</si>
  <si>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</si>
  <si>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</si>
  <si>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</si>
  <si>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</si>
  <si>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</si>
  <si>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</si>
  <si>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</si>
  <si>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</si>
  <si>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</si>
  <si>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</si>
  <si>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</si>
  <si>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</si>
  <si>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</si>
  <si>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</si>
  <si>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</si>
  <si>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</si>
  <si>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</si>
  <si>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</si>
  <si>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</si>
  <si>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</si>
  <si>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</si>
  <si>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</si>
  <si>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</si>
  <si>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</si>
  <si>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</si>
  <si>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</si>
  <si>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</si>
  <si>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</si>
  <si>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</si>
  <si>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</si>
  <si>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</si>
  <si>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</si>
  <si>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</si>
  <si>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</si>
  <si>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</si>
  <si>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</si>
  <si>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</si>
  <si>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</si>
  <si>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</si>
  <si>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</si>
  <si>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</si>
  <si>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</si>
  <si>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</si>
  <si>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</si>
  <si>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</si>
  <si>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</si>
  <si>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</si>
  <si>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</si>
  <si>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</si>
  <si>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</si>
  <si>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</si>
  <si>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</si>
  <si>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</si>
  <si>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</si>
  <si>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</si>
  <si>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</si>
  <si>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</si>
  <si>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</si>
  <si>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</si>
  <si>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</si>
  <si>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</si>
  <si>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</si>
  <si>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</si>
  <si>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</si>
  <si>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</si>
  <si>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</si>
  <si>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</si>
  <si>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</si>
  <si>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</si>
  <si>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</si>
  <si>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</si>
  <si>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</si>
  <si>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</si>
  <si>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</si>
  <si>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</si>
  <si>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</si>
  <si>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</si>
  <si>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</si>
  <si>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</si>
  <si>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</si>
  <si>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</si>
  <si>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</si>
  <si>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</si>
  <si>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</si>
  <si>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</si>
  <si>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</si>
  <si>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</si>
  <si>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</si>
  <si>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</si>
  <si>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</si>
  <si>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</si>
  <si>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</si>
  <si>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</si>
  <si>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</si>
  <si>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</si>
  <si>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</si>
  <si>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</si>
  <si>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</si>
  <si>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</si>
  <si>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</si>
  <si>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</si>
  <si>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</si>
  <si>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</si>
  <si>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</si>
  <si>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</si>
  <si>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</si>
  <si>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</si>
  <si>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</si>
  <si>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</si>
  <si>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</si>
  <si>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</si>
  <si>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</si>
  <si>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</si>
  <si>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</si>
  <si>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</si>
  <si>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</si>
  <si>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</si>
  <si>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</si>
  <si>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</si>
  <si>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</si>
  <si>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</si>
  <si>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</si>
  <si>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</si>
  <si>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</si>
  <si>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</si>
  <si>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</si>
  <si>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</si>
  <si>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</si>
  <si>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</si>
  <si>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</si>
  <si>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</si>
  <si>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</si>
  <si>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</si>
  <si>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</si>
  <si>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</si>
  <si>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</si>
  <si>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</si>
  <si>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</si>
  <si>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</si>
  <si>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</si>
  <si>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</si>
  <si>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</si>
  <si>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</si>
  <si>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</si>
  <si>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</si>
  <si>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</si>
  <si>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</si>
  <si>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</si>
  <si>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</si>
  <si>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</si>
  <si>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</si>
  <si>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</si>
  <si>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</si>
  <si>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</si>
  <si>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</si>
  <si>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</si>
  <si>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</si>
  <si>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</si>
  <si>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</si>
  <si>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</si>
  <si>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</si>
  <si>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</si>
  <si>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</si>
  <si>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</si>
  <si>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</si>
  <si>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</si>
  <si>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</si>
  <si>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</si>
  <si>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</si>
  <si>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</si>
  <si>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</si>
  <si>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</si>
  <si>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</si>
  <si>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</si>
  <si>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</si>
  <si>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</si>
  <si>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</si>
  <si>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</si>
  <si>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</si>
  <si>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</si>
  <si>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</si>
  <si>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</si>
  <si>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</si>
  <si>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</si>
  <si>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</si>
  <si>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</si>
  <si>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</si>
  <si>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</si>
  <si>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</si>
  <si>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</si>
  <si>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</si>
  <si>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</si>
  <si>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</si>
  <si>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</si>
  <si>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</si>
  <si>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</si>
  <si>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</si>
  <si>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</si>
  <si>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</si>
  <si>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</si>
  <si>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</si>
  <si>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</si>
  <si>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</si>
  <si>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</si>
  <si>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</si>
  <si>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</si>
  <si>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</si>
  <si>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</si>
  <si>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</si>
  <si>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</si>
  <si>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</si>
  <si>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</si>
  <si>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</si>
  <si>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</si>
  <si>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</si>
  <si>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</si>
  <si>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</si>
  <si>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</si>
  <si>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</si>
  <si>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</si>
  <si>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</si>
  <si>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</si>
  <si>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</si>
  <si>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</si>
  <si>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</si>
  <si>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</si>
  <si>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</si>
  <si>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</si>
  <si>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</si>
  <si>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</si>
  <si>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</si>
  <si>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</si>
  <si>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</si>
  <si>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</si>
  <si>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</si>
  <si>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</si>
  <si>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</si>
  <si>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</si>
  <si>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</si>
  <si>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</si>
  <si>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</si>
  <si>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</si>
  <si>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</si>
  <si>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</si>
  <si>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</si>
  <si>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</si>
  <si>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</si>
  <si>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</si>
  <si>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</si>
  <si>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</si>
  <si>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</si>
  <si>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</si>
  <si>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</si>
  <si>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</si>
  <si>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</si>
  <si>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</si>
  <si>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</si>
  <si>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</si>
  <si>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</si>
  <si>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</si>
  <si>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</si>
  <si>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</si>
  <si>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</si>
  <si>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</si>
  <si>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</si>
  <si>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</si>
  <si>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</si>
  <si>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</si>
  <si>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</si>
  <si>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</si>
  <si>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</si>
  <si>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</si>
  <si>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</si>
  <si>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</si>
  <si>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</si>
  <si>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</si>
  <si>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</si>
  <si>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</si>
  <si>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</si>
  <si>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</si>
  <si>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</si>
  <si>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</si>
  <si>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</si>
  <si>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</si>
  <si>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</si>
  <si>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</si>
  <si>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</si>
  <si>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</si>
  <si>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</si>
  <si>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</si>
  <si>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</si>
  <si>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</si>
  <si>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</si>
  <si>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</si>
  <si>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</si>
  <si>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</si>
  <si>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</si>
  <si>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</si>
  <si>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</si>
  <si>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</si>
  <si>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</si>
  <si>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</si>
  <si>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</si>
  <si>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</si>
  <si>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</si>
  <si>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</si>
  <si>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</si>
  <si>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</si>
  <si>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</si>
  <si>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</si>
  <si>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</si>
  <si>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</si>
  <si>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</si>
  <si>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</si>
  <si>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</si>
  <si>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</si>
  <si>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</si>
  <si>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</si>
  <si>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</si>
  <si>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</si>
  <si>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</si>
  <si>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</si>
  <si>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</si>
  <si>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</si>
  <si>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</si>
  <si>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</si>
  <si>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</si>
  <si>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</si>
  <si>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</si>
  <si>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</si>
  <si>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</si>
  <si>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</si>
  <si>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</si>
  <si>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</si>
  <si>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</si>
  <si>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</si>
  <si>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</si>
  <si>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</si>
  <si>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</si>
  <si>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</si>
  <si>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</si>
  <si>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</si>
  <si>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</si>
  <si>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</si>
  <si>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</si>
  <si>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</si>
  <si>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</si>
  <si>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</si>
  <si>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</si>
  <si>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</si>
  <si>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</si>
  <si>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</si>
  <si>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</si>
  <si>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</si>
  <si>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</si>
  <si>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</si>
  <si>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</si>
  <si>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</si>
  <si>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</si>
  <si>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</si>
  <si>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</si>
  <si>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</si>
  <si>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</si>
  <si>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</si>
  <si>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</si>
  <si>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</si>
  <si>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</si>
  <si>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</si>
  <si>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</si>
  <si>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</si>
  <si>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</si>
  <si>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</si>
  <si>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</si>
  <si>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</si>
  <si>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</si>
  <si>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</si>
  <si>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</si>
  <si>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</si>
  <si>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</si>
  <si>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</si>
  <si>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</si>
  <si>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</si>
  <si>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</si>
  <si>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</si>
  <si>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</si>
  <si>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</si>
  <si>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</si>
  <si>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</si>
  <si>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</si>
  <si>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</si>
  <si>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</si>
  <si>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</si>
  <si>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</si>
  <si>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</si>
  <si>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</si>
  <si>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</si>
  <si>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</si>
  <si>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</si>
  <si>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</si>
  <si>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</si>
  <si>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</si>
  <si>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</si>
  <si>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</si>
  <si>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</si>
  <si>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</si>
  <si>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</si>
  <si>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</si>
  <si>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</si>
  <si>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</si>
  <si>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</si>
  <si>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</si>
  <si>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</si>
  <si>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</si>
  <si>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</si>
  <si>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</si>
  <si>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</si>
  <si>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</si>
  <si>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</si>
  <si>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</si>
  <si>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</si>
  <si>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</si>
  <si>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</si>
  <si>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</si>
  <si>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</si>
  <si>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</si>
  <si>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</si>
  <si>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</si>
  <si>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</si>
  <si>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</si>
  <si>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</si>
  <si>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</si>
  <si>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</si>
  <si>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</si>
  <si>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</si>
  <si>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</si>
  <si>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</si>
  <si>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</si>
  <si>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</si>
  <si>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</si>
  <si>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</si>
  <si>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</si>
  <si>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</si>
  <si>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</si>
  <si>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</si>
  <si>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</si>
  <si>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</si>
  <si>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</si>
  <si>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</si>
  <si>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</si>
  <si>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</si>
  <si>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</si>
  <si>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</si>
  <si>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</si>
  <si>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</si>
  <si>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</si>
  <si>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</si>
  <si>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</si>
  <si>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</si>
  <si>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</si>
  <si>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</si>
  <si>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</si>
  <si>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</si>
  <si>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</si>
  <si>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</si>
  <si>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</si>
  <si>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</si>
  <si>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</si>
  <si>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</si>
  <si>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</si>
  <si>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</si>
  <si>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</si>
  <si>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</si>
  <si>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</si>
  <si>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</si>
  <si>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</si>
  <si>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</si>
  <si>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</si>
  <si>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</si>
  <si>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</si>
  <si>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</si>
  <si>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</si>
  <si>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</si>
  <si>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</si>
  <si>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</si>
  <si>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</si>
  <si>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</si>
  <si>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</si>
  <si>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</si>
  <si>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</si>
  <si>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</si>
  <si>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</si>
  <si>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</si>
  <si>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</si>
  <si>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</si>
  <si>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</si>
  <si>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</si>
  <si>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</si>
  <si>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</si>
  <si>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</si>
  <si>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</si>
  <si>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</si>
  <si>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</si>
  <si>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</si>
  <si>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</si>
  <si>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</si>
  <si>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</si>
  <si>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</si>
  <si>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</si>
  <si>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</si>
  <si>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</si>
  <si>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</si>
  <si>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</si>
  <si>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</si>
  <si>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</si>
  <si>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</si>
  <si>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</si>
  <si>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</si>
  <si>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</si>
  <si>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</si>
  <si>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</si>
  <si>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</si>
  <si>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</si>
  <si>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</si>
  <si>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</si>
  <si>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</si>
  <si>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</si>
  <si>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</si>
  <si>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</si>
  <si>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</si>
  <si>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</si>
  <si>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</si>
  <si>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</si>
  <si>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</si>
  <si>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</si>
  <si>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</si>
  <si>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</si>
  <si>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</si>
  <si>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</si>
  <si>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</si>
  <si>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</si>
  <si>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</si>
  <si>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</si>
  <si>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</si>
  <si>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</si>
  <si>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</si>
  <si>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</si>
  <si>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</si>
  <si>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</si>
  <si>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</si>
  <si>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</si>
  <si>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</si>
  <si>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</si>
  <si>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</si>
  <si>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</si>
  <si>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</si>
  <si>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</si>
  <si>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</si>
  <si>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</si>
  <si>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</si>
  <si>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</si>
  <si>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</si>
  <si>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</si>
  <si>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</si>
  <si>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</si>
  <si>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</si>
  <si>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</si>
  <si>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</si>
  <si>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</si>
  <si>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</si>
  <si>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</si>
  <si>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</si>
  <si>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</si>
  <si>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</si>
  <si>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</si>
  <si>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</si>
  <si>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</si>
  <si>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</si>
  <si>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</si>
  <si>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</si>
  <si>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</si>
  <si>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</si>
  <si>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</si>
  <si>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</si>
  <si>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</si>
  <si>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</si>
  <si>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</si>
  <si>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</si>
  <si>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</si>
  <si>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</si>
  <si>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</si>
  <si>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</si>
  <si>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</si>
  <si>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</si>
  <si>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</si>
  <si>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</si>
  <si>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</si>
  <si>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</si>
  <si>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</si>
  <si>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</si>
  <si>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</si>
  <si>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</si>
  <si>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</si>
  <si>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</si>
  <si>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</si>
  <si>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</si>
  <si>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</si>
  <si>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</si>
  <si>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</si>
  <si>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</si>
  <si>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</si>
  <si>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</si>
  <si>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</si>
  <si>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</si>
  <si>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</si>
  <si>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</si>
  <si>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</si>
  <si>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</si>
  <si>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</si>
  <si>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</si>
  <si>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</si>
  <si>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</si>
  <si>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</si>
  <si>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</si>
  <si>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</si>
  <si>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</si>
  <si>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</si>
  <si>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</si>
  <si>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</si>
  <si>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</si>
  <si>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</si>
  <si>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</si>
  <si>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</si>
  <si>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</si>
  <si>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</si>
  <si>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</si>
  <si>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</si>
  <si>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</si>
  <si>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</si>
  <si>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</si>
  <si>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</si>
  <si>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</si>
  <si>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</si>
  <si>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</si>
  <si>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</si>
  <si>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</si>
  <si>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</si>
  <si>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</si>
  <si>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</si>
  <si>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</si>
  <si>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</si>
  <si>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</si>
  <si>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</si>
  <si>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</si>
  <si>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</si>
  <si>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</si>
  <si>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</si>
  <si>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</si>
  <si>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</si>
  <si>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</si>
  <si>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</si>
  <si>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</si>
  <si>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</si>
  <si>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</si>
  <si>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</si>
  <si>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</si>
  <si>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</si>
  <si>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</si>
  <si>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</si>
  <si>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</si>
  <si>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</si>
  <si>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</si>
  <si>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</si>
  <si>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</si>
  <si>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</si>
  <si>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</si>
  <si>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</si>
  <si>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</si>
  <si>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</si>
  <si>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</si>
  <si>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</si>
  <si>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</si>
  <si>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</si>
  <si>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</si>
  <si>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</si>
  <si>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</si>
  <si>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</si>
  <si>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</si>
  <si>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</si>
  <si>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</si>
  <si>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</si>
  <si>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</si>
  <si>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</si>
  <si>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</si>
  <si>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</si>
  <si>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</si>
  <si>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</si>
  <si>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</si>
  <si>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</si>
  <si>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</si>
  <si>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</si>
  <si>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</si>
  <si>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</si>
  <si>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</si>
  <si>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</si>
  <si>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</si>
  <si>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</si>
  <si>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</si>
  <si>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</si>
  <si>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</si>
  <si>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</si>
  <si>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</si>
  <si>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</si>
  <si>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</si>
  <si>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</si>
  <si>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</si>
  <si>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</si>
  <si>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</si>
  <si>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</si>
  <si>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</si>
  <si>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</si>
  <si>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</si>
  <si>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</si>
  <si>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</si>
  <si>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</si>
  <si>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</si>
  <si>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</si>
  <si>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</si>
  <si>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</si>
  <si>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</si>
  <si>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</si>
  <si>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</si>
  <si>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</si>
  <si>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</si>
  <si>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</si>
  <si>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</si>
  <si>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</si>
  <si>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</si>
  <si>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</si>
  <si>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</si>
  <si>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</si>
  <si>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</si>
  <si>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</si>
  <si>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</si>
  <si>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</si>
  <si>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</si>
  <si>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</si>
  <si>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</si>
  <si>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</si>
  <si>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</si>
  <si>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</si>
  <si>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</si>
  <si>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</si>
  <si>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</si>
  <si>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</si>
  <si>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</si>
  <si>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</si>
  <si>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</si>
  <si>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</si>
  <si>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</si>
  <si>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</si>
  <si>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</si>
  <si>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</si>
  <si>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</si>
  <si>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</si>
  <si>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</si>
  <si>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</si>
  <si>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</si>
  <si>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</si>
  <si>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</si>
  <si>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</si>
  <si>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</si>
  <si>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</si>
  <si>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</si>
  <si>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</si>
  <si>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</si>
  <si>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</si>
  <si>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</si>
  <si>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</si>
  <si>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</si>
  <si>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</si>
  <si>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</si>
  <si>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</si>
  <si>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</si>
  <si>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</si>
  <si>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</si>
  <si>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</si>
  <si>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</si>
  <si>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</si>
  <si>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</si>
  <si>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</si>
  <si>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</si>
  <si>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</si>
  <si>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</si>
  <si>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</si>
  <si>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</si>
  <si>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</si>
  <si>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</si>
  <si>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</si>
  <si>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</si>
  <si>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</si>
  <si>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</si>
  <si>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</si>
  <si>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</si>
  <si>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</si>
  <si>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</si>
  <si>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</si>
  <si>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</si>
  <si>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</si>
  <si>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</si>
  <si>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</si>
  <si>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</si>
  <si>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</si>
  <si>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</si>
  <si>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</si>
  <si>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</si>
  <si>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</si>
  <si>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</si>
  <si>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</si>
  <si>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</si>
  <si>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</si>
  <si>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</si>
  <si>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</si>
  <si>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</si>
  <si>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</si>
  <si>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</si>
  <si>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</si>
  <si>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</si>
  <si>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</si>
  <si>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</si>
  <si>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</si>
  <si>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</si>
  <si>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</si>
  <si>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</si>
  <si>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</si>
  <si>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</si>
  <si>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</si>
  <si>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</si>
  <si>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</si>
  <si>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</si>
  <si>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</si>
  <si>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</si>
  <si>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</si>
  <si>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</si>
  <si>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</si>
  <si>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</si>
  <si>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</si>
  <si>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</si>
  <si>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</si>
  <si>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</si>
  <si>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</si>
  <si>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</si>
  <si>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</si>
  <si>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</si>
  <si>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</si>
  <si>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</si>
  <si>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</si>
  <si>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</si>
  <si>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</si>
  <si>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</si>
  <si>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</si>
  <si>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</si>
  <si>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</si>
  <si>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</si>
  <si>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</si>
  <si>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</si>
  <si>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</si>
  <si>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</si>
  <si>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</si>
  <si>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</si>
  <si>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</si>
  <si>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</si>
  <si>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</si>
  <si>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</si>
  <si>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</si>
  <si>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</si>
  <si>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</si>
  <si>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</si>
  <si>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</si>
  <si>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</si>
  <si>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</si>
  <si>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</si>
  <si>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</si>
  <si>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</si>
  <si>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</si>
  <si>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</si>
  <si>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</si>
  <si>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</si>
  <si>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</si>
  <si>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</si>
  <si>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</si>
  <si>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</si>
  <si>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</si>
  <si>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</si>
  <si>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</si>
  <si>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</si>
  <si>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</si>
  <si>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</si>
  <si>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</si>
  <si>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</si>
  <si>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</si>
  <si>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</si>
  <si>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</si>
  <si>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</si>
  <si>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</si>
  <si>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</si>
  <si>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</si>
  <si>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</si>
  <si>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</si>
  <si>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</si>
  <si>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</si>
  <si>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</si>
  <si>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</si>
  <si>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</si>
  <si>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</si>
  <si>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</si>
  <si>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</si>
  <si>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</si>
  <si>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</si>
  <si>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</si>
  <si>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</si>
  <si>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</si>
  <si>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</si>
  <si>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</si>
  <si>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</si>
  <si>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</si>
  <si>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</si>
  <si>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</si>
  <si>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</si>
  <si>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</si>
  <si>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</si>
  <si>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</si>
  <si>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</si>
  <si>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</si>
  <si>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</si>
  <si>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</si>
  <si>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</si>
  <si>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</si>
  <si>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</si>
  <si>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</si>
  <si>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</si>
  <si>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</si>
  <si>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</si>
  <si>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</si>
  <si>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</si>
  <si>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</si>
  <si>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</si>
  <si>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</si>
  <si>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</si>
  <si>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</si>
  <si>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</si>
  <si>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</si>
  <si>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</si>
  <si>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</si>
  <si>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</si>
  <si>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</si>
  <si>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</si>
  <si>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</si>
  <si>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</si>
  <si>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</si>
  <si>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</si>
  <si>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</si>
  <si>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</si>
  <si>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</si>
  <si>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</si>
  <si>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</si>
  <si>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</si>
  <si>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</si>
  <si>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</si>
  <si>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</si>
  <si>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</si>
  <si>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</si>
  <si>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</si>
  <si>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</si>
  <si>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</si>
  <si>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</si>
  <si>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</si>
  <si>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</si>
  <si>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</si>
  <si>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</si>
  <si>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</si>
  <si>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</si>
  <si>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</si>
  <si>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</si>
  <si>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</si>
  <si>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</si>
  <si>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</si>
  <si>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</si>
  <si>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</si>
  <si>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</si>
  <si>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</si>
  <si>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</si>
  <si>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</si>
  <si>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</si>
  <si>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</si>
  <si>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</si>
  <si>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</si>
  <si>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</si>
  <si>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</si>
  <si>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</si>
  <si>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</si>
  <si>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</si>
  <si>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</si>
  <si>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</si>
  <si>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</si>
  <si>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</si>
  <si>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</si>
  <si>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</si>
  <si>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</si>
  <si>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</si>
  <si>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</si>
  <si>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</si>
  <si>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</si>
  <si>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</si>
  <si>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</si>
  <si>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</si>
  <si>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</si>
  <si>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</si>
  <si>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</si>
  <si>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</si>
  <si>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</si>
  <si>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</si>
  <si>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</si>
  <si>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</si>
  <si>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</si>
  <si>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</si>
  <si>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</si>
  <si>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</si>
  <si>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</si>
  <si>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</si>
  <si>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</si>
  <si>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</si>
  <si>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</si>
  <si>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</si>
  <si>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</si>
  <si>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</si>
  <si>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</si>
  <si>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</si>
  <si>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</si>
  <si>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</si>
  <si>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</si>
  <si>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</si>
  <si>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</si>
  <si>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</si>
  <si>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</si>
  <si>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</si>
  <si>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</si>
  <si>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</si>
  <si>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</si>
  <si>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</si>
  <si>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</si>
  <si>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</si>
  <si>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</si>
  <si>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</si>
  <si>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</si>
  <si>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</si>
  <si>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</si>
  <si>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</si>
  <si>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</si>
  <si>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</si>
  <si>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</si>
  <si>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</si>
  <si>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</si>
  <si>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</si>
  <si>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</si>
  <si>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</si>
  <si>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</si>
  <si>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</si>
  <si>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</si>
  <si>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</si>
  <si>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</si>
  <si>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</si>
  <si>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</si>
  <si>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</si>
  <si>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</si>
  <si>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</si>
  <si>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</si>
  <si>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</si>
  <si>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</si>
  <si>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</si>
  <si>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</si>
  <si>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</si>
  <si>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</si>
  <si>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</si>
  <si>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</si>
  <si>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</si>
  <si>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</si>
  <si>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</si>
  <si>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</si>
  <si>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</si>
  <si>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</si>
  <si>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</si>
  <si>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</si>
  <si>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</si>
  <si>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</si>
  <si>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</si>
  <si>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</si>
  <si>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</si>
  <si>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</si>
  <si>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</si>
  <si>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</si>
  <si>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</si>
  <si>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</si>
  <si>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</si>
  <si>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</si>
  <si>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</si>
  <si>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</si>
  <si>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</si>
  <si>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</si>
  <si>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</si>
  <si>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</si>
  <si>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</si>
  <si>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</si>
  <si>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</si>
  <si>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</si>
  <si>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</si>
  <si>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</si>
  <si>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</si>
  <si>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</si>
  <si>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</si>
  <si>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</si>
  <si>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</si>
  <si>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</si>
  <si>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</si>
  <si>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</si>
  <si>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</si>
  <si>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</si>
  <si>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</si>
  <si>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</si>
  <si>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</si>
  <si>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</si>
  <si>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</si>
  <si>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</si>
  <si>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</si>
  <si>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</si>
  <si>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</si>
  <si>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</si>
  <si>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</si>
  <si>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</si>
  <si>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</si>
  <si>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</si>
  <si>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</si>
  <si>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</si>
  <si>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</si>
  <si>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</si>
  <si>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</si>
  <si>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</si>
  <si>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</si>
  <si>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</si>
  <si>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</si>
  <si>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</si>
  <si>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</si>
  <si>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</si>
  <si>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</si>
  <si>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</si>
  <si>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</si>
  <si>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</si>
  <si>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</si>
  <si>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</si>
  <si>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</si>
  <si>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</si>
  <si>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</si>
  <si>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</si>
  <si>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</si>
  <si>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</si>
  <si>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</si>
  <si>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</si>
  <si>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</si>
  <si>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</si>
  <si>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</si>
  <si>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</si>
  <si>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</si>
  <si>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</si>
  <si>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</si>
  <si>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</si>
  <si>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</si>
  <si>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</si>
  <si>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</si>
  <si>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</si>
  <si>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</si>
  <si>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</si>
  <si>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</si>
  <si>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</si>
  <si>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</si>
  <si>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</si>
  <si>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</si>
  <si>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</si>
  <si>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</si>
  <si>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</si>
  <si>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</si>
  <si>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</si>
  <si>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</si>
  <si>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</si>
  <si>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</si>
  <si>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</si>
  <si>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</si>
  <si>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</si>
  <si>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</si>
  <si>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</si>
  <si>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</si>
  <si>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</si>
  <si>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</si>
  <si>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</si>
  <si>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</si>
  <si>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</si>
  <si>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</si>
  <si>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</si>
  <si>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</si>
  <si>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</si>
  <si>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</si>
  <si>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</si>
  <si>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</si>
  <si>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</si>
  <si>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</si>
  <si>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</si>
  <si>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</si>
  <si>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</si>
  <si>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</si>
  <si>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</si>
  <si>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</si>
  <si>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</si>
  <si>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</si>
  <si>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</si>
  <si>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</si>
  <si>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</si>
  <si>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</si>
  <si>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</si>
  <si>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</si>
  <si>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</si>
  <si>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</si>
  <si>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</si>
  <si>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</si>
  <si>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</si>
  <si>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</si>
  <si>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</si>
  <si>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</si>
  <si>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</si>
  <si>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</si>
  <si>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</si>
  <si>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</si>
  <si>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</si>
  <si>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</si>
  <si>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</si>
  <si>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</si>
  <si>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</si>
  <si>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</si>
  <si>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</si>
  <si>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</si>
  <si>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</si>
  <si>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</si>
  <si>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</si>
  <si>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</si>
  <si>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</si>
  <si>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</si>
  <si>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</si>
  <si>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</si>
  <si>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</si>
  <si>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</si>
  <si>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</si>
  <si>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</si>
  <si>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</si>
  <si>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</si>
  <si>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</si>
  <si>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</si>
  <si>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</si>
  <si>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</si>
  <si>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</si>
  <si>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</si>
  <si>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</si>
  <si>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</si>
  <si>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</si>
  <si>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</si>
  <si>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</si>
  <si>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</si>
  <si>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</si>
  <si>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</si>
  <si>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</si>
  <si>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</si>
  <si>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</si>
  <si>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</si>
  <si>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</si>
  <si>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</si>
  <si>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</si>
  <si>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</si>
  <si>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</si>
  <si>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</si>
  <si>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</si>
  <si>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</si>
  <si>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</si>
  <si>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</si>
  <si>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</si>
  <si>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</si>
  <si>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</si>
  <si>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</si>
  <si>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</si>
  <si>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</si>
  <si>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</si>
  <si>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</si>
  <si>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</si>
  <si>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</si>
  <si>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</si>
  <si>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</si>
  <si>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</si>
  <si>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</si>
  <si>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</si>
  <si>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</si>
  <si>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</si>
  <si>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</si>
  <si>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</si>
  <si>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</si>
  <si>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</si>
  <si>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</si>
  <si>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</si>
  <si>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</si>
  <si>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</si>
  <si>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</si>
  <si>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</si>
  <si>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</si>
  <si>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</si>
  <si>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</si>
  <si>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</si>
  <si>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</si>
  <si>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</si>
  <si>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</si>
  <si>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</si>
  <si>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</si>
  <si>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</si>
  <si>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</si>
  <si>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</si>
  <si>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</si>
  <si>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</si>
  <si>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</si>
  <si>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</si>
  <si>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</si>
  <si>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</si>
  <si>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</si>
  <si>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</si>
  <si>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</si>
  <si>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</si>
  <si>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</si>
  <si>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</si>
  <si>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</si>
  <si>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</si>
  <si>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</si>
  <si>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</si>
  <si>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</si>
  <si>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</si>
  <si>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</si>
  <si>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</si>
  <si>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</si>
  <si>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</si>
  <si>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</si>
  <si>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</si>
  <si>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</si>
  <si>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</si>
  <si>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</si>
  <si>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</si>
  <si>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</si>
  <si>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</si>
  <si>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</si>
  <si>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</si>
  <si>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</si>
  <si>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</si>
  <si>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</si>
  <si>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</si>
  <si>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</si>
  <si>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</si>
  <si>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</si>
  <si>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</si>
  <si>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</si>
  <si>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</si>
  <si>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</si>
  <si>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</si>
  <si>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</si>
  <si>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</si>
  <si>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</si>
  <si>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</si>
  <si>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</si>
  <si>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</si>
  <si>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</si>
  <si>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</si>
  <si>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</si>
  <si>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</si>
  <si>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</si>
  <si>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</si>
  <si>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</si>
  <si>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</si>
  <si>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</si>
  <si>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</si>
  <si>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</si>
  <si>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</si>
  <si>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</si>
  <si>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</si>
  <si>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</si>
  <si>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</si>
  <si>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</si>
  <si>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</si>
  <si>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</si>
  <si>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</si>
  <si>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</si>
  <si>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</si>
  <si>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</si>
  <si>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</si>
  <si>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</si>
  <si>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</si>
  <si>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</si>
  <si>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</si>
  <si>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</si>
  <si>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</si>
  <si>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</si>
  <si>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</si>
  <si>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</si>
  <si>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</si>
  <si>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</si>
  <si>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</si>
  <si>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</si>
  <si>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</si>
  <si>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</si>
  <si>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</si>
  <si>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</si>
  <si>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</si>
  <si>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</si>
  <si>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</si>
  <si>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</si>
  <si>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</si>
  <si>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</si>
  <si>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</si>
  <si>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</si>
  <si>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</si>
  <si>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</si>
  <si>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</si>
  <si>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</si>
  <si>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</si>
  <si>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</si>
  <si>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</si>
  <si>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</si>
  <si>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</si>
  <si>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</si>
  <si>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</si>
  <si>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</si>
  <si>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</si>
  <si>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</si>
  <si>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</si>
  <si>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</si>
  <si>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</si>
  <si>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</si>
  <si>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</si>
  <si>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</si>
  <si>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</si>
  <si>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</si>
  <si>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</si>
  <si>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</si>
  <si>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</si>
  <si>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</si>
  <si>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</si>
  <si>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</si>
  <si>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</si>
  <si>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</si>
  <si>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</si>
  <si>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</si>
  <si>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</si>
  <si>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</si>
  <si>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</si>
  <si>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</si>
  <si>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</si>
  <si>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</si>
  <si>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</si>
  <si>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</si>
  <si>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</si>
  <si>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</si>
  <si>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</si>
  <si>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</si>
  <si>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</si>
  <si>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</si>
  <si>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</si>
  <si>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</si>
  <si>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</si>
  <si>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</si>
  <si>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</si>
  <si>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</si>
  <si>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</si>
  <si>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</si>
  <si>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</si>
  <si>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</si>
  <si>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</si>
  <si>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</si>
  <si>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</si>
  <si>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</si>
  <si>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</si>
  <si>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</si>
  <si>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</si>
  <si>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</si>
  <si>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</si>
  <si>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</si>
  <si>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</si>
  <si>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</si>
  <si>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</si>
  <si>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</si>
  <si>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</si>
  <si>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</si>
  <si>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</si>
  <si>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</si>
  <si>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</si>
  <si>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</si>
  <si>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</si>
  <si>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</si>
  <si>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</si>
  <si>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</si>
  <si>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</si>
  <si>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</si>
  <si>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</si>
  <si>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</si>
  <si>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</si>
  <si>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</si>
  <si>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</si>
  <si>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</si>
  <si>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</si>
  <si>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</si>
  <si>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</si>
  <si>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</si>
  <si>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</si>
  <si>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</si>
  <si>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</si>
  <si>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</si>
  <si>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</si>
  <si>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</si>
  <si>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</si>
  <si>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</si>
  <si>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</si>
  <si>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</si>
  <si>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</si>
  <si>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</si>
  <si>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</si>
  <si>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</si>
  <si>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</si>
  <si>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</si>
  <si>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</si>
  <si>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</si>
  <si>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</si>
  <si>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</si>
  <si>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</si>
  <si>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</si>
  <si>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</si>
  <si>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</si>
  <si>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</si>
  <si>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</si>
  <si>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</si>
  <si>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</si>
  <si>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</si>
  <si>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</si>
  <si>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</si>
  <si>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</si>
  <si>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</si>
  <si>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</si>
  <si>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</si>
  <si>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</si>
  <si>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</si>
  <si>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</si>
  <si>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</si>
  <si>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</si>
  <si>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</si>
  <si>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</si>
  <si>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</si>
  <si>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</si>
  <si>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</si>
  <si>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</si>
  <si>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</si>
  <si>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</si>
  <si>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</si>
  <si>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</si>
  <si>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</si>
  <si>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</si>
  <si>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</si>
  <si>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</si>
  <si>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</si>
  <si>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</si>
  <si>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</si>
  <si>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</si>
  <si>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</si>
  <si>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</si>
  <si>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</si>
  <si>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</si>
  <si>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</si>
  <si>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</si>
  <si>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</si>
  <si>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</si>
  <si>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</si>
  <si>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</si>
  <si>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</si>
  <si>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</si>
  <si>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</si>
  <si>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</si>
  <si>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</si>
  <si>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</si>
  <si>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</si>
  <si>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</si>
  <si>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</si>
  <si>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</si>
  <si>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</si>
  <si>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</si>
  <si>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</si>
  <si>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</si>
  <si>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</si>
  <si>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</si>
  <si>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</si>
  <si>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</si>
  <si>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</si>
  <si>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</si>
  <si>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</si>
  <si>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</si>
  <si>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</si>
  <si>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</si>
  <si>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</si>
  <si>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</si>
  <si>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</si>
  <si>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</si>
  <si>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</si>
  <si>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</si>
  <si>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</si>
  <si>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</si>
  <si>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</si>
  <si>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</si>
  <si>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</si>
  <si>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</si>
  <si>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</si>
  <si>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</si>
  <si>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</si>
  <si>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</si>
  <si>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</si>
  <si>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</si>
  <si>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</si>
  <si>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</si>
  <si>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</si>
  <si>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</si>
  <si>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</si>
  <si>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</si>
  <si>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</si>
  <si>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</si>
  <si>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</si>
  <si>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</si>
  <si>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</si>
  <si>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</si>
  <si>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</si>
  <si>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</si>
  <si>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</si>
  <si>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</si>
  <si>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</si>
  <si>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</si>
  <si>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</si>
  <si>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</si>
  <si>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</si>
  <si>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</si>
  <si>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</si>
  <si>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</si>
  <si>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</si>
  <si>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</si>
  <si>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</si>
  <si>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</si>
  <si>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</si>
  <si>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</si>
  <si>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</si>
  <si>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</si>
  <si>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</si>
  <si>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</si>
  <si>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</si>
  <si>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</si>
  <si>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</si>
  <si>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</si>
  <si>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</si>
  <si>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</si>
  <si>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</si>
  <si>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</si>
  <si>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</si>
  <si>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</si>
  <si>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</si>
  <si>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</si>
  <si>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</si>
  <si>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</si>
  <si>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</si>
  <si>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</si>
  <si>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</si>
  <si>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</si>
  <si>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</si>
  <si>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</si>
  <si>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</si>
  <si>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</si>
  <si>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</si>
  <si>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</si>
  <si>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</si>
  <si>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</si>
  <si>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</si>
  <si>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</si>
  <si>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</si>
  <si>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</si>
  <si>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</si>
  <si>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</si>
  <si>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</si>
  <si>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</si>
  <si>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</si>
  <si>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</si>
  <si>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</si>
  <si>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</si>
  <si>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</si>
  <si>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</si>
  <si>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</si>
  <si>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</si>
  <si>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</si>
  <si>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</si>
  <si>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</si>
  <si>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</si>
  <si>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</si>
  <si>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</si>
  <si>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</si>
  <si>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</si>
  <si>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</si>
  <si>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</si>
  <si>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</si>
  <si>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</si>
  <si>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</si>
  <si>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</si>
  <si>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</si>
  <si>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</si>
  <si>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</si>
  <si>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</si>
  <si>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</si>
  <si>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</si>
  <si>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</si>
  <si>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</si>
  <si>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</si>
  <si>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</si>
  <si>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</si>
  <si>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</si>
  <si>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</si>
  <si>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</si>
  <si>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</si>
  <si>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</si>
  <si>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</si>
  <si>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</si>
  <si>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</si>
  <si>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</si>
  <si>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</si>
  <si>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</si>
  <si>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</si>
  <si>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</si>
  <si>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</si>
  <si>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</si>
  <si>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</si>
  <si>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</si>
  <si>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</si>
  <si>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</si>
  <si>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</si>
  <si>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</si>
  <si>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</si>
  <si>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</si>
  <si>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</si>
  <si>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</si>
  <si>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</si>
  <si>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</si>
  <si>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</si>
  <si>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</si>
  <si>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</si>
  <si>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</si>
  <si>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</si>
  <si>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</si>
  <si>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</si>
  <si>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</si>
  <si>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</si>
  <si>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</si>
  <si>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</si>
  <si>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</si>
  <si>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</si>
  <si>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</si>
  <si>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</si>
  <si>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</si>
  <si>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</si>
  <si>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</si>
  <si>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</si>
  <si>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</si>
  <si>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</si>
  <si>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</si>
  <si>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</si>
  <si>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</si>
  <si>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</si>
  <si>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</si>
  <si>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</si>
  <si>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</si>
  <si>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</si>
  <si>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</si>
  <si>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</si>
  <si>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</si>
  <si>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</si>
  <si>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</si>
  <si>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</si>
  <si>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</si>
  <si>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</si>
  <si>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</si>
  <si>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</si>
  <si>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</si>
  <si>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</si>
  <si>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</si>
  <si>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</si>
  <si>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</si>
  <si>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</si>
  <si>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</si>
  <si>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</si>
  <si>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</si>
  <si>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</si>
  <si>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</si>
  <si>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</si>
  <si>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</si>
  <si>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</si>
  <si>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</si>
  <si>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</si>
  <si>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</si>
  <si>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</si>
  <si>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</si>
  <si>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</si>
  <si>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</si>
  <si>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</si>
  <si>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</si>
  <si>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</si>
  <si>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</si>
  <si>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</si>
  <si>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</si>
  <si>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</si>
  <si>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</si>
  <si>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</si>
  <si>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</si>
  <si>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</si>
  <si>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</si>
  <si>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</si>
  <si>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</si>
  <si>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</si>
  <si>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</si>
  <si>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</si>
  <si>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</si>
  <si>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</si>
  <si>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</si>
  <si>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</si>
  <si>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</si>
  <si>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</si>
  <si>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</si>
  <si>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</si>
  <si>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</si>
  <si>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</si>
  <si>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</si>
  <si>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</si>
  <si>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</si>
  <si>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</si>
  <si>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</si>
  <si>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</si>
  <si>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</si>
  <si>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</si>
  <si>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</si>
  <si>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</si>
  <si>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</si>
  <si>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</si>
  <si>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</si>
  <si>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</si>
  <si>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</si>
  <si>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</si>
  <si>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</si>
  <si>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</si>
  <si>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</si>
  <si>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</si>
  <si>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</si>
  <si>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</si>
  <si>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</si>
  <si>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</si>
  <si>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</si>
  <si>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</si>
  <si>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</si>
  <si>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</si>
  <si>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</si>
  <si>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</si>
  <si>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</si>
  <si>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</si>
  <si>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</si>
  <si>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</si>
  <si>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</si>
  <si>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</si>
  <si>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</si>
  <si>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</si>
  <si>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</si>
  <si>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</si>
  <si>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</si>
  <si>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</si>
  <si>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</si>
  <si>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</si>
  <si>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</si>
  <si>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</si>
  <si>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</si>
  <si>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</si>
  <si>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</si>
  <si>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</si>
  <si>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</si>
  <si>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</si>
  <si>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</si>
  <si>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</si>
  <si>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</si>
  <si>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</si>
  <si>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</si>
  <si>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</si>
  <si>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</si>
  <si>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</si>
  <si>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</si>
  <si>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</si>
  <si>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</si>
  <si>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</si>
  <si>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</si>
  <si>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</si>
  <si>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</si>
  <si>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</si>
  <si>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</si>
  <si>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</si>
  <si>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</si>
  <si>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</si>
  <si>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</si>
  <si>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</si>
  <si>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</si>
  <si>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</si>
  <si>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</si>
  <si>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</si>
  <si>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</si>
  <si>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</si>
  <si>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</si>
  <si>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</si>
  <si>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</si>
  <si>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</si>
  <si>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</si>
  <si>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</si>
  <si>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</si>
  <si>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</si>
  <si>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</si>
  <si>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</si>
  <si>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</si>
  <si>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</si>
  <si>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</si>
  <si>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</si>
  <si>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</si>
  <si>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</si>
  <si>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</si>
  <si>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</si>
  <si>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</si>
  <si>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</si>
  <si>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</si>
  <si>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</si>
  <si>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</si>
  <si>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</si>
  <si>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</si>
  <si>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</si>
  <si>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</si>
  <si>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</si>
  <si>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</si>
  <si>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</si>
  <si>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</si>
  <si>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</si>
  <si>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</si>
  <si>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</si>
  <si>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</si>
  <si>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</si>
  <si>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</si>
  <si>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</si>
  <si>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</si>
  <si>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</si>
  <si>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</si>
  <si>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</si>
  <si>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</si>
  <si>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</si>
  <si>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</si>
  <si>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</si>
  <si>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</si>
  <si>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</si>
  <si>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</si>
  <si>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</si>
  <si>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</si>
  <si>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</si>
  <si>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</si>
  <si>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</si>
  <si>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</si>
  <si>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</si>
  <si>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</si>
  <si>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</si>
  <si>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</si>
  <si>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</si>
  <si>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</si>
  <si>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</si>
  <si>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</si>
  <si>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</si>
  <si>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</si>
  <si>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</si>
  <si>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</si>
  <si>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</si>
  <si>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</si>
  <si>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</si>
  <si>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</si>
  <si>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</si>
  <si>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</si>
  <si>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</si>
  <si>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</si>
  <si>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</si>
  <si>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</si>
  <si>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</si>
  <si>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</si>
  <si>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</si>
  <si>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</si>
  <si>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</si>
  <si>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</si>
  <si>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</si>
  <si>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</si>
  <si>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</si>
  <si>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</si>
  <si>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</si>
  <si>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</si>
  <si>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</si>
  <si>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</si>
  <si>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</si>
  <si>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</si>
  <si>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</si>
  <si>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</si>
  <si>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</si>
  <si>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</si>
  <si>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</si>
  <si>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</si>
  <si>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</si>
  <si>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</si>
  <si>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</si>
  <si>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</si>
  <si>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</si>
  <si>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</si>
  <si>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</si>
  <si>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</si>
  <si>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</si>
  <si>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</si>
  <si>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</si>
  <si>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</si>
  <si>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</si>
  <si>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</si>
  <si>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</si>
  <si>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</si>
  <si>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</si>
  <si>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</si>
  <si>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</si>
  <si>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</si>
  <si>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</si>
  <si>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</si>
  <si>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</si>
  <si>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</si>
  <si>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</si>
  <si>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</si>
  <si>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</si>
  <si>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</si>
  <si>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</si>
  <si>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</si>
  <si>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</si>
  <si>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</si>
  <si>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</si>
  <si>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</si>
  <si>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</si>
  <si>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</si>
  <si>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</si>
  <si>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</si>
  <si>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</si>
  <si>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</si>
  <si>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</si>
  <si>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</si>
  <si>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</si>
  <si>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</si>
  <si>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</si>
  <si>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</si>
  <si>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</si>
  <si>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</si>
  <si>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</si>
  <si>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</si>
  <si>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</si>
  <si>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</si>
  <si>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</si>
  <si>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</si>
  <si>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</si>
  <si>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</si>
  <si>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</si>
  <si>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</si>
  <si>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</si>
  <si>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</si>
  <si>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</si>
  <si>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</si>
  <si>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</si>
  <si>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</si>
  <si>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</si>
  <si>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</si>
  <si>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</si>
  <si>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</si>
  <si>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</si>
  <si>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</si>
  <si>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</si>
  <si>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</si>
  <si>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</si>
  <si>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</si>
  <si>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</si>
  <si>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</si>
  <si>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</si>
  <si>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</si>
  <si>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</si>
  <si>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</si>
  <si>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</si>
  <si>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</si>
  <si>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</si>
  <si>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</si>
  <si>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</si>
  <si>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</si>
  <si>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</si>
  <si>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</si>
  <si>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</si>
  <si>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</si>
  <si>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</si>
  <si>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</si>
  <si>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</si>
  <si>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</si>
  <si>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</si>
  <si>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</si>
  <si>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</si>
  <si>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</si>
  <si>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</si>
  <si>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</si>
  <si>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</si>
  <si>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</si>
  <si>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</si>
  <si>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</si>
  <si>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</si>
  <si>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</si>
  <si>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</si>
  <si>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</si>
  <si>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</si>
  <si>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</si>
  <si>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</si>
  <si>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</si>
  <si>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</si>
  <si>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</si>
  <si>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</si>
  <si>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</si>
  <si>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</si>
  <si>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</si>
  <si>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</si>
  <si>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</si>
  <si>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</si>
  <si>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</si>
  <si>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</si>
  <si>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</si>
  <si>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</si>
  <si>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</si>
  <si>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</si>
  <si>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</si>
  <si>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</si>
  <si>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</si>
  <si>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</si>
  <si>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</si>
  <si>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</si>
  <si>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</si>
  <si>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</si>
  <si>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</si>
  <si>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</si>
  <si>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</si>
  <si>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</si>
  <si>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</si>
  <si>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</si>
  <si>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</si>
  <si>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</si>
  <si>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</si>
  <si>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</si>
  <si>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</si>
  <si>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</si>
  <si>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</si>
  <si>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</si>
  <si>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</si>
  <si>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</si>
  <si>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</si>
  <si>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</si>
  <si>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</si>
  <si>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</si>
  <si>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</si>
  <si>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</si>
  <si>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</si>
  <si>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</si>
  <si>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</si>
  <si>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</si>
  <si>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</si>
  <si>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</si>
  <si>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</si>
  <si>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</si>
  <si>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</si>
  <si>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</si>
  <si>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</si>
  <si>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</si>
  <si>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</si>
  <si>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</si>
  <si>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</si>
  <si>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</si>
  <si>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</si>
  <si>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</si>
  <si>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</si>
  <si>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</si>
  <si>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</si>
  <si>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</si>
  <si>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</si>
  <si>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</si>
  <si>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</si>
  <si>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</si>
  <si>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</si>
  <si>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</si>
  <si>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</si>
  <si>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</si>
  <si>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</si>
  <si>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</si>
  <si>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</si>
  <si>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</si>
  <si>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</si>
  <si>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</si>
  <si>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</si>
  <si>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</si>
  <si>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</si>
  <si>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</si>
  <si>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</si>
  <si>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</si>
  <si>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</si>
  <si>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</si>
  <si>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</si>
  <si>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</si>
  <si>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</si>
  <si>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</si>
  <si>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</si>
  <si>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</si>
  <si>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</si>
  <si>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</si>
  <si>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</si>
  <si>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</si>
  <si>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</si>
  <si>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</si>
  <si>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</si>
  <si>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</si>
  <si>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</si>
  <si>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</si>
  <si>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</si>
  <si>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</si>
  <si>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</si>
  <si>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</si>
  <si>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</si>
  <si>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</si>
  <si>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</si>
  <si>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</si>
  <si>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</si>
  <si>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</si>
  <si>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</si>
  <si>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</si>
  <si>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</si>
  <si>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</si>
  <si>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</si>
  <si>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</si>
  <si>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</si>
  <si>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</si>
  <si>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</si>
  <si>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</si>
  <si>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</si>
  <si>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</si>
  <si>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</si>
  <si>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</si>
  <si>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</si>
  <si>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</si>
  <si>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</si>
  <si>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</si>
  <si>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</si>
  <si>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</si>
  <si>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</si>
  <si>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</si>
  <si>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</si>
  <si>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</si>
  <si>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</si>
  <si>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</si>
  <si>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</si>
  <si>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</si>
  <si>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</si>
  <si>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</si>
  <si>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</si>
  <si>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</si>
  <si>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</si>
  <si>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</si>
  <si>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</si>
  <si>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</si>
  <si>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</si>
  <si>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</si>
  <si>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</si>
  <si>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</si>
  <si>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</si>
  <si>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</si>
  <si>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</si>
  <si>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</si>
  <si>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</si>
  <si>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</si>
  <si>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</si>
  <si>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</si>
  <si>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</si>
  <si>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</si>
  <si>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</si>
  <si>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</si>
  <si>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</si>
  <si>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</si>
  <si>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</si>
  <si>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</si>
  <si>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</si>
  <si>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</si>
  <si>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</si>
  <si>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</si>
  <si>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</si>
  <si>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</si>
  <si>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</si>
  <si>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</si>
  <si>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</si>
  <si>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</si>
  <si>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</si>
  <si>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</si>
  <si>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</si>
  <si>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</si>
  <si>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</si>
  <si>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</si>
  <si>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</si>
  <si>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</si>
  <si>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</si>
  <si>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</si>
  <si>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</si>
  <si>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</si>
  <si>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</si>
  <si>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</si>
  <si>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</si>
  <si>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</si>
  <si>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</si>
  <si>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</si>
  <si>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</si>
  <si>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</si>
  <si>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</si>
  <si>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</si>
  <si>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</si>
  <si>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</si>
  <si>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</si>
  <si>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</si>
  <si>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</si>
  <si>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</si>
  <si>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</si>
  <si>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</si>
  <si>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</si>
  <si>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</si>
  <si>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</si>
  <si>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</si>
  <si>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</si>
  <si>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</si>
  <si>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</si>
  <si>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</si>
  <si>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</si>
  <si>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</si>
  <si>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</si>
  <si>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</si>
  <si>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</si>
  <si>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</si>
  <si>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</si>
  <si>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</si>
  <si>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</si>
  <si>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</si>
  <si>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</si>
  <si>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</si>
  <si>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</si>
  <si>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</si>
  <si>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</si>
  <si>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</si>
  <si>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</si>
  <si>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</si>
  <si>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</si>
  <si>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</si>
  <si>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</si>
  <si>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</si>
  <si>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</si>
  <si>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</si>
  <si>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</si>
  <si>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</si>
  <si>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</si>
  <si>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</si>
  <si>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</si>
  <si>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</si>
  <si>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</si>
  <si>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</si>
  <si>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</si>
  <si>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</si>
  <si>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</si>
  <si>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</si>
  <si>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</si>
  <si>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</si>
  <si>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</si>
  <si>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</si>
  <si>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</si>
  <si>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</si>
  <si>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</si>
  <si>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</si>
  <si>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</si>
  <si>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</si>
  <si>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</si>
  <si>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</si>
  <si>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</si>
  <si>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</si>
  <si>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</si>
  <si>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</si>
  <si>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</si>
  <si>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</si>
  <si>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</si>
  <si>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</si>
  <si>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</si>
  <si>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</si>
  <si>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</si>
  <si>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</si>
  <si>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</si>
  <si>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</si>
  <si>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</si>
  <si>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</si>
  <si>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</si>
  <si>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</si>
  <si>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</si>
  <si>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</si>
  <si>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</si>
  <si>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</si>
  <si>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</si>
  <si>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</si>
  <si>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</si>
  <si>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</si>
  <si>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</si>
  <si>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</si>
  <si>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</si>
  <si>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</si>
  <si>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</si>
  <si>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</si>
  <si>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</si>
  <si>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</si>
  <si>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</si>
  <si>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</si>
  <si>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</si>
  <si>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</si>
  <si>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</si>
  <si>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</si>
  <si>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</si>
  <si>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</si>
  <si>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</si>
  <si>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</si>
  <si>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</si>
  <si>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</si>
  <si>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</si>
  <si>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</si>
  <si>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</si>
  <si>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</si>
  <si>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</si>
  <si>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</si>
  <si>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</si>
  <si>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</si>
  <si>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</si>
  <si>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</si>
  <si>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</si>
  <si>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</si>
  <si>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</si>
  <si>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</si>
  <si>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</si>
  <si>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</si>
  <si>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</si>
  <si>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</si>
  <si>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</si>
  <si>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</si>
  <si>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</si>
  <si>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</si>
  <si>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</si>
  <si>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</si>
  <si>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</si>
  <si>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</si>
  <si>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</si>
  <si>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</si>
  <si>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</si>
  <si>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</si>
  <si>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</si>
  <si>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</si>
  <si>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</si>
  <si>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</si>
  <si>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</si>
  <si>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</si>
  <si>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</si>
  <si>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</si>
  <si>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</si>
  <si>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</si>
  <si>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</si>
  <si>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</si>
  <si>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</si>
  <si>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</si>
  <si>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</si>
  <si>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</si>
  <si>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</si>
  <si>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</si>
  <si>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</si>
  <si>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</si>
  <si>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</si>
  <si>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</si>
  <si>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</si>
  <si>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</si>
  <si>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</si>
  <si>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</si>
  <si>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</si>
  <si>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</si>
  <si>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</si>
  <si>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</si>
  <si>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</si>
  <si>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</si>
  <si>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</si>
  <si>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</si>
  <si>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</si>
  <si>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</si>
  <si>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</si>
  <si>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</si>
  <si>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</si>
  <si>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</si>
  <si>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</si>
  <si>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</si>
  <si>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</si>
  <si>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</si>
  <si>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</si>
  <si>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</si>
  <si>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</si>
  <si>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</si>
  <si>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</si>
  <si>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</si>
  <si>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</si>
  <si>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</si>
  <si>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</si>
  <si>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</si>
  <si>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</si>
  <si>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</si>
  <si>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</si>
  <si>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</si>
  <si>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</si>
  <si>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</si>
  <si>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</si>
  <si>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</si>
  <si>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</si>
  <si>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</si>
  <si>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</si>
  <si>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</si>
  <si>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</si>
  <si>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</si>
  <si>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</si>
  <si>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</si>
  <si>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</si>
  <si>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</si>
  <si>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</si>
  <si>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</si>
  <si>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</si>
  <si>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</si>
  <si>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</si>
  <si>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</si>
  <si>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</si>
  <si>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</si>
  <si>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</si>
  <si>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</si>
  <si>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</si>
  <si>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</si>
  <si>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</si>
  <si>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</si>
  <si>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</si>
  <si>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</si>
  <si>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</si>
  <si>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</si>
  <si>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</si>
  <si>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</si>
  <si>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</si>
  <si>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</si>
  <si>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</si>
  <si>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</si>
  <si>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</si>
  <si>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</si>
  <si>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</si>
  <si>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</si>
  <si>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</si>
  <si>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</si>
  <si>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</si>
  <si>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</si>
  <si>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</si>
  <si>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</si>
  <si>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</si>
  <si>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</si>
  <si>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</si>
  <si>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</si>
  <si>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</si>
  <si>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</si>
  <si>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</si>
  <si>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</si>
  <si>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</si>
  <si>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</si>
  <si>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</si>
  <si>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</si>
  <si>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</si>
  <si>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</si>
  <si>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</si>
  <si>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</si>
  <si>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</si>
  <si>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</si>
  <si>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</si>
  <si>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</si>
  <si>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</si>
  <si>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</si>
  <si>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</si>
  <si>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</si>
  <si>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</si>
  <si>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</si>
  <si>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</si>
  <si>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</si>
  <si>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</si>
  <si>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</si>
  <si>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</si>
  <si>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</si>
  <si>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</si>
  <si>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</si>
  <si>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</si>
  <si>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</si>
  <si>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</si>
  <si>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</si>
  <si>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</si>
  <si>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</si>
  <si>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</si>
  <si>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</si>
  <si>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</si>
  <si>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</si>
  <si>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</si>
  <si>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</si>
  <si>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</si>
  <si>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</si>
  <si>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</si>
  <si>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</si>
  <si>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</si>
  <si>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</si>
  <si>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</si>
  <si>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</si>
  <si>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</si>
  <si>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</si>
  <si>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</si>
  <si>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</si>
  <si>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</si>
  <si>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</si>
  <si>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</si>
  <si>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</si>
  <si>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</si>
  <si>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</si>
  <si>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</si>
  <si>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</si>
  <si>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</si>
  <si>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</si>
  <si>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</si>
  <si>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</si>
  <si>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</si>
  <si>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</si>
  <si>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</si>
  <si>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</si>
  <si>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</si>
  <si>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</si>
  <si>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</si>
  <si>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</si>
  <si>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</si>
  <si>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</si>
  <si>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</si>
  <si>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</si>
  <si>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</si>
  <si>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</si>
  <si>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</si>
  <si>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</si>
  <si>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</si>
  <si>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</si>
  <si>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</si>
  <si>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</si>
  <si>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</si>
  <si>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</si>
  <si>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</si>
  <si>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</si>
  <si>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</si>
  <si>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</si>
  <si>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</si>
  <si>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</si>
  <si>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</si>
  <si>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</si>
  <si>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</si>
  <si>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</si>
  <si>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</si>
  <si>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</si>
  <si>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</si>
  <si>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</si>
  <si>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</si>
  <si>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</si>
  <si>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</si>
  <si>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</si>
  <si>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</si>
  <si>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</si>
  <si>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</si>
  <si>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</si>
  <si>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</si>
  <si>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</si>
  <si>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</si>
  <si>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</si>
  <si>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</si>
  <si>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</si>
  <si>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</si>
  <si>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</si>
  <si>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</si>
  <si>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</si>
  <si>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</si>
  <si>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</si>
  <si>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</si>
  <si>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</si>
  <si>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</si>
  <si>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</si>
  <si>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</si>
  <si>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</si>
  <si>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</si>
  <si>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</si>
  <si>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</si>
  <si>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</si>
  <si>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</si>
  <si>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</si>
  <si>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</si>
  <si>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</si>
  <si>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</si>
  <si>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</si>
  <si>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</si>
  <si>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</si>
  <si>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</si>
  <si>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</si>
  <si>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</si>
  <si>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</si>
  <si>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</si>
  <si>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</si>
  <si>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</si>
  <si>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</si>
  <si>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</si>
  <si>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</si>
  <si>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</si>
  <si>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</si>
  <si>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</si>
  <si>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</si>
  <si>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</si>
  <si>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</si>
  <si>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</si>
  <si>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</si>
  <si>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</si>
  <si>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</si>
  <si>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</si>
  <si>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</si>
  <si>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</si>
  <si>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</si>
  <si>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</si>
  <si>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</si>
  <si>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</si>
  <si>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</si>
  <si>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</si>
  <si>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</si>
  <si>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</si>
  <si>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</si>
  <si>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</si>
  <si>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</si>
  <si>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</si>
  <si>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</si>
  <si>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</si>
  <si>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</si>
  <si>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</si>
  <si>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</si>
  <si>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</si>
  <si>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</si>
  <si>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</si>
  <si>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</si>
  <si>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</si>
  <si>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</si>
  <si>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</si>
  <si>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</si>
  <si>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</si>
  <si>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</si>
  <si>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</si>
  <si>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</si>
  <si>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</si>
  <si>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</si>
  <si>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</si>
  <si>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</si>
  <si>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</si>
  <si>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</si>
  <si>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</si>
  <si>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</si>
  <si>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</si>
  <si>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</si>
  <si>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</si>
  <si>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</si>
  <si>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</si>
  <si>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</si>
  <si>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</si>
  <si>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</si>
  <si>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</si>
  <si>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</si>
  <si>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</si>
  <si>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</si>
  <si>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</si>
  <si>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</si>
  <si>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</si>
  <si>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</si>
  <si>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</si>
  <si>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</si>
  <si>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</si>
  <si>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</si>
  <si>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</si>
  <si>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</si>
  <si>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</si>
  <si>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</si>
  <si>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</si>
  <si>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</si>
  <si>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</si>
  <si>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</si>
  <si>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</si>
  <si>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</si>
  <si>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</si>
  <si>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</si>
  <si>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</si>
  <si>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</si>
  <si>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</si>
  <si>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</si>
  <si>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</si>
  <si>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</si>
  <si>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</si>
  <si>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</si>
  <si>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</si>
  <si>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</si>
  <si>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</si>
  <si>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</si>
  <si>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</si>
  <si>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</si>
  <si>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</si>
  <si>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</si>
  <si>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</si>
  <si>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</si>
  <si>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</si>
  <si>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</si>
  <si>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</si>
  <si>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</si>
  <si>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</si>
  <si>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</si>
  <si>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</si>
  <si>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</si>
  <si>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</si>
  <si>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</si>
  <si>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</si>
  <si>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</si>
  <si>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</si>
  <si>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</si>
  <si>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</si>
  <si>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</si>
  <si>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</si>
  <si>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</si>
  <si>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</si>
  <si>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</si>
  <si>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</si>
  <si>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</si>
  <si>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</si>
  <si>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</si>
  <si>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</si>
  <si>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</si>
  <si>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</si>
  <si>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</si>
  <si>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</si>
  <si>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</si>
  <si>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</si>
  <si>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</si>
  <si>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</si>
  <si>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</si>
  <si>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</si>
  <si>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</si>
  <si>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</si>
  <si>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</si>
  <si>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</si>
  <si>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</si>
  <si>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</si>
  <si>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</si>
  <si>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</si>
  <si>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</si>
  <si>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</si>
  <si>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</si>
  <si>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</si>
  <si>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</si>
  <si>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</si>
  <si>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</si>
  <si>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</si>
  <si>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</si>
  <si>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</si>
  <si>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</si>
  <si>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</si>
  <si>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</si>
  <si>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</si>
  <si>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</si>
  <si>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</si>
  <si>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</si>
  <si>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</si>
  <si>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</si>
  <si>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</si>
  <si>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</si>
  <si>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</si>
  <si>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</si>
  <si>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</si>
  <si>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</si>
  <si>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</si>
  <si>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</si>
  <si>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</si>
  <si>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</si>
  <si>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</si>
  <si>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</si>
  <si>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</si>
  <si>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</si>
  <si>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</si>
  <si>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</si>
  <si>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</si>
  <si>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</si>
  <si>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</si>
  <si>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</si>
  <si>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</si>
  <si>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</si>
  <si>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</si>
  <si>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</si>
  <si>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</si>
  <si>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</si>
  <si>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</si>
  <si>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</si>
  <si>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</si>
  <si>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</si>
  <si>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</si>
  <si>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</si>
  <si>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</si>
  <si>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</si>
  <si>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</si>
  <si>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</si>
  <si>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</si>
  <si>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</si>
  <si>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</si>
  <si>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</si>
  <si>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</si>
  <si>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</si>
  <si>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</si>
  <si>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</si>
  <si>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</si>
  <si>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</si>
  <si>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</si>
  <si>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</si>
  <si>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</si>
  <si>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</si>
  <si>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</si>
  <si>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</si>
  <si>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</si>
  <si>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</si>
  <si>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</si>
  <si>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</si>
  <si>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</si>
  <si>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</si>
  <si>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</si>
  <si>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</si>
  <si>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</si>
  <si>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</si>
  <si>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</si>
  <si>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</si>
  <si>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</si>
  <si>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</si>
  <si>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</si>
  <si>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</si>
  <si>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</si>
  <si>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</si>
  <si>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</si>
  <si>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</si>
  <si>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</si>
  <si>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</si>
  <si>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</si>
  <si>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</si>
  <si>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</si>
  <si>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</si>
  <si>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</si>
  <si>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</si>
  <si>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</si>
  <si>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</si>
  <si>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</si>
  <si>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</si>
  <si>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</si>
  <si>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</si>
  <si>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</si>
  <si>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</si>
  <si>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</si>
  <si>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</si>
  <si>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</si>
  <si>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</si>
  <si>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</si>
  <si>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</si>
  <si>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</si>
  <si>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</si>
  <si>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</si>
  <si>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</si>
  <si>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</si>
  <si>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</si>
  <si>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</si>
  <si>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</si>
  <si>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</si>
  <si>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</si>
  <si>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</si>
  <si>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</si>
  <si>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</si>
  <si>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</si>
  <si>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</si>
  <si>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</si>
  <si>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</si>
  <si>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</si>
  <si>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</si>
  <si>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</si>
  <si>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</si>
  <si>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</si>
  <si>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</si>
  <si>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</si>
  <si>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</si>
  <si>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</si>
  <si>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</si>
  <si>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</si>
  <si>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</si>
  <si>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</si>
  <si>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</si>
  <si>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</si>
  <si>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</si>
  <si>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</si>
  <si>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</si>
  <si>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</si>
  <si>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</si>
  <si>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</si>
  <si>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</si>
  <si>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</si>
  <si>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</si>
  <si>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</si>
  <si>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</si>
  <si>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</si>
  <si>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</si>
  <si>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</si>
  <si>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</si>
  <si>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</si>
  <si>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</si>
  <si>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</si>
  <si>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</si>
  <si>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</si>
  <si>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</si>
  <si>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</si>
  <si>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</si>
  <si>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</si>
  <si>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</si>
  <si>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</si>
  <si>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</si>
  <si>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</si>
  <si>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</si>
  <si>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</si>
  <si>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</si>
  <si>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</si>
  <si>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</si>
  <si>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</si>
  <si>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</si>
  <si>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</si>
  <si>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</si>
  <si>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</si>
  <si>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</si>
  <si>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</si>
  <si>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</si>
  <si>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</si>
  <si>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</si>
  <si>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</si>
  <si>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</si>
  <si>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</si>
  <si>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</si>
  <si>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</si>
  <si>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</si>
  <si>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</si>
  <si>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</si>
  <si>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</si>
  <si>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</si>
  <si>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</si>
  <si>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</si>
  <si>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</si>
  <si>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</si>
  <si>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</si>
  <si>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</si>
  <si>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</si>
  <si>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</si>
  <si>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</si>
  <si>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</si>
  <si>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</si>
  <si>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</si>
  <si>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</si>
  <si>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</si>
  <si>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</si>
  <si>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</si>
  <si>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</si>
  <si>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Count of outcomes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</si>
  <si>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</si>
  <si>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</si>
  <si>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</si>
  <si>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</si>
  <si>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</si>
  <si>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</si>
  <si>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</si>
  <si>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</si>
  <si>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</si>
  <si>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</si>
  <si>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</si>
  <si>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</si>
  <si>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</si>
  <si>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</si>
  <si>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</si>
  <si>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</si>
  <si>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</si>
  <si>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</si>
  <si>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</si>
  <si>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</si>
  <si>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</si>
  <si>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</si>
  <si>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</si>
  <si>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</si>
  <si>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</si>
  <si>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</si>
  <si>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</si>
  <si>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</si>
  <si>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</si>
  <si>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</si>
  <si>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</si>
  <si>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</si>
  <si>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</si>
  <si>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</si>
  <si>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</si>
  <si>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50000 or More</t>
  </si>
  <si>
    <t>35000 to 39999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</si>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</sst>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14" formatCode="0.00%"/>
    </dxf>
    <dxf>
      <numFmt numFmtId="14" formatCode="0.00%"/>
    </dxf>
    <dxf>
      <numFmt numFmtId="14" formatCode="0.00%"/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3-4014-B35B-66DBEFABCB6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3-4014-B35B-66DBEFABCB6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3-4014-B35B-66DBEFAB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40064"/>
        <c:axId val="1938637984"/>
      </c:lineChart>
      <c:catAx>
        <c:axId val="1938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37984"/>
        <c:crosses val="autoZero"/>
        <c:auto val="1"/>
        <c:lblAlgn val="ctr"/>
        <c:lblOffset val="100"/>
        <c:noMultiLvlLbl val="0"/>
      </c:catAx>
      <c:valAx>
        <c:axId val="1938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Goals'!$C$26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Goals'!$B$27:$B$39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Goals'!$C$27:$C$39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6-41D0-864A-2CA0C31A136A}"/>
            </c:ext>
          </c:extLst>
        </c:ser>
        <c:ser>
          <c:idx val="1"/>
          <c:order val="1"/>
          <c:tx>
            <c:strRef>
              <c:f>'Outcomes Based on Goals'!$D$26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Goals'!$B$27:$B$39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Goals'!$D$27:$D$39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6-41D0-864A-2CA0C31A136A}"/>
            </c:ext>
          </c:extLst>
        </c:ser>
        <c:ser>
          <c:idx val="2"/>
          <c:order val="2"/>
          <c:tx>
            <c:strRef>
              <c:f>'Outcomes Based on Goals'!$E$26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Goals'!$B$27:$B$39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Goals'!$E$27:$E$39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6-41D0-864A-2CA0C31A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648015"/>
        <c:axId val="1608648847"/>
      </c:lineChart>
      <c:catAx>
        <c:axId val="16086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48847"/>
        <c:crosses val="autoZero"/>
        <c:auto val="1"/>
        <c:lblAlgn val="ctr"/>
        <c:lblOffset val="100"/>
        <c:noMultiLvlLbl val="0"/>
      </c:catAx>
      <c:valAx>
        <c:axId val="1608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4762</xdr:rowOff>
    </xdr:from>
    <xdr:to>
      <xdr:col>20</xdr:col>
      <xdr:colOff>380999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411C7-3526-4EBA-98A0-3A4794F85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1266826</xdr:colOff>
      <xdr:row>40</xdr:row>
      <xdr:rowOff>4762</xdr:rowOff>
    </xdr:from>
    <xdr:to>
      <xdr:col>12</xdr:col>
      <xdr:colOff>171450</xdr:colOff>
      <xdr:row>61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8FD76-C209-4FA9-A379-39C9501B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ri" refreshedDate="44642.66498321759" createdVersion="7" refreshedVersion="7" minRefreshableVersion="3" recordCount="4114" xr:uid="{A092017E-1FFC-4F36-B922-C8BE8D4626C9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ri" refreshedDate="44653.18180810185" createdVersion="7" refreshedVersion="7" minRefreshableVersion="3" recordCount="12" xr:uid="{777209BB-557D-4BAD-BDC6-9B1402D3D356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0">
      <sharedItems containsSemiMixedTypes="0" containsString="0" containsNumber="1" minValue="0" maxValue="0.75806451612903225"/>
    </cacheField>
    <cacheField name="Percentage Failed" numFmtId="10">
      <sharedItems containsSemiMixedTypes="0" containsString="0" containsNumber="1" minValue="0.24193548387096775" maxValue="1"/>
    </cacheField>
    <cacheField name="Percentage Canceled" numFmtId="1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x v="131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x v="185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x v="217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x v="307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x v="442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x v="490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x v="497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x v="589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x v="638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x v="659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x v="833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x v="1049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x v="1086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x v="1128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x v="1141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x v="1473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x v="1484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x v="1569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x v="1718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x v="1824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x v="1988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x v="2215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x v="2528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x v="2654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x v="2658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x v="3060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x v="3121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x v="3124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x v="3284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x v="3465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x v="3584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x v="3856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x v="3881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x v="4080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B87AA-DFC4-484E-84E3-7896EDEE6BF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2F2C3-F3BA-456B-B46B-A08AD99DCCAE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B26:E39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ySplit="1" topLeftCell="A2" activePane="bottomLeft" state="frozen"/>
      <selection pane="bottomLeft" activeCell="J4" sqref="J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23.5703125" bestFit="1" customWidth="1"/>
    <col min="20" max="20" width="22.28515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  <c r="U1" s="1" t="s">
        <v>8380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4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8317</v>
      </c>
      <c r="R642" t="s">
        <v>8319</v>
      </c>
      <c r="S642" s="14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4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8317</v>
      </c>
      <c r="R706" t="s">
        <v>8319</v>
      </c>
      <c r="S706" s="14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4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8320</v>
      </c>
      <c r="R770" t="s">
        <v>8322</v>
      </c>
      <c r="S770" s="14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4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8323</v>
      </c>
      <c r="R834" t="s">
        <v>8324</v>
      </c>
      <c r="S834" s="14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4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8323</v>
      </c>
      <c r="R898" t="s">
        <v>8327</v>
      </c>
      <c r="S898" s="14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4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8317</v>
      </c>
      <c r="R962" t="s">
        <v>8319</v>
      </c>
      <c r="S962" s="14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4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0" t="s">
        <v>8323</v>
      </c>
      <c r="R1026" t="s">
        <v>8328</v>
      </c>
      <c r="S1026" s="14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0" t="s">
        <v>8331</v>
      </c>
      <c r="R1090" t="s">
        <v>8332</v>
      </c>
      <c r="S1090" s="14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0" t="s">
        <v>8334</v>
      </c>
      <c r="R1154" t="s">
        <v>8335</v>
      </c>
      <c r="S1154" s="14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0" t="s">
        <v>8336</v>
      </c>
      <c r="R1218" t="s">
        <v>8337</v>
      </c>
      <c r="S1218" s="14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0" t="s">
        <v>8323</v>
      </c>
      <c r="R1282" t="s">
        <v>8324</v>
      </c>
      <c r="S1282" s="14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0" t="s">
        <v>8320</v>
      </c>
      <c r="R1346" t="s">
        <v>8321</v>
      </c>
      <c r="S1346" s="14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0" t="s">
        <v>8320</v>
      </c>
      <c r="R1410" t="s">
        <v>8339</v>
      </c>
      <c r="S1410" s="14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0" t="s">
        <v>8320</v>
      </c>
      <c r="R1474" t="s">
        <v>8340</v>
      </c>
      <c r="S1474" s="14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0" t="s">
        <v>8336</v>
      </c>
      <c r="R1538" t="s">
        <v>8337</v>
      </c>
      <c r="S1538" s="14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0" t="s">
        <v>8336</v>
      </c>
      <c r="R1602" t="s">
        <v>8343</v>
      </c>
      <c r="S1602" s="14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8323</v>
      </c>
      <c r="R1666" t="s">
        <v>8344</v>
      </c>
      <c r="S1666" s="14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0" t="s">
        <v>8323</v>
      </c>
      <c r="R1730" t="s">
        <v>8345</v>
      </c>
      <c r="S1730" s="14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0" t="s">
        <v>8336</v>
      </c>
      <c r="R1794" t="s">
        <v>8337</v>
      </c>
      <c r="S1794" s="14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0" t="s">
        <v>8323</v>
      </c>
      <c r="R1858" t="s">
        <v>8324</v>
      </c>
      <c r="S1858" s="14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0" t="s">
        <v>8317</v>
      </c>
      <c r="R1922" t="s">
        <v>8346</v>
      </c>
      <c r="S1922" s="14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0" t="s">
        <v>8336</v>
      </c>
      <c r="R1986" t="s">
        <v>8348</v>
      </c>
      <c r="S1986" s="14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0" t="s">
        <v>8317</v>
      </c>
      <c r="R2050" t="s">
        <v>8347</v>
      </c>
      <c r="S2050" s="14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0" t="s">
        <v>8323</v>
      </c>
      <c r="R2114" t="s">
        <v>8327</v>
      </c>
      <c r="S2114" s="14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0" t="s">
        <v>8323</v>
      </c>
      <c r="R2178" t="s">
        <v>8324</v>
      </c>
      <c r="S2178" s="14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8331</v>
      </c>
      <c r="R2242" t="s">
        <v>8349</v>
      </c>
      <c r="S2242" s="14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0" t="s">
        <v>8323</v>
      </c>
      <c r="R2306" t="s">
        <v>8327</v>
      </c>
      <c r="S2306" s="14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0" t="s">
        <v>8317</v>
      </c>
      <c r="R2370" t="s">
        <v>8318</v>
      </c>
      <c r="S2370" s="14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0" t="s">
        <v>8334</v>
      </c>
      <c r="R2434" t="s">
        <v>8335</v>
      </c>
      <c r="S2434" s="14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0" t="s">
        <v>8323</v>
      </c>
      <c r="R2498" t="s">
        <v>8327</v>
      </c>
      <c r="S2498" s="14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0" t="s">
        <v>8323</v>
      </c>
      <c r="R2562" t="s">
        <v>8352</v>
      </c>
      <c r="S2562" s="14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0" t="s">
        <v>8317</v>
      </c>
      <c r="R2626" t="s">
        <v>8353</v>
      </c>
      <c r="S2626" s="14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0" t="s">
        <v>8334</v>
      </c>
      <c r="R2690" t="s">
        <v>8335</v>
      </c>
      <c r="S2690" s="14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0" t="s">
        <v>8320</v>
      </c>
      <c r="R2754" t="s">
        <v>8356</v>
      </c>
      <c r="S2754" s="14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0" t="s">
        <v>8315</v>
      </c>
      <c r="R2818" t="s">
        <v>8316</v>
      </c>
      <c r="S2818" s="14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4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4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0" t="s">
        <v>8315</v>
      </c>
      <c r="R2882" t="s">
        <v>8316</v>
      </c>
      <c r="S2882" s="14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4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0" t="s">
        <v>8315</v>
      </c>
      <c r="R2946" t="s">
        <v>8355</v>
      </c>
      <c r="S2946" s="14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4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0" t="s">
        <v>8315</v>
      </c>
      <c r="R3010" t="s">
        <v>8355</v>
      </c>
      <c r="S3010" s="14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4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4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4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4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4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4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4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4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4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4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4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4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4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4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4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4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4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4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4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4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4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4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4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4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4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4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4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4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4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4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4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4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4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4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4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4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4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4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4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4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4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4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4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4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4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4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4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4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4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4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4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4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4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4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4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4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4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4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4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4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4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4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0" t="s">
        <v>8315</v>
      </c>
      <c r="R3074" t="s">
        <v>8355</v>
      </c>
      <c r="S3074" s="14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4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4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4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4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4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4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4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4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4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4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4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4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4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4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4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4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4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4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4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4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4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4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4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4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4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4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4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4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4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4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4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4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4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4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4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4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4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4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4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4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4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4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4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4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4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4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4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4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4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4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4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4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4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4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4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4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4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4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4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4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4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4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0" t="s">
        <v>8315</v>
      </c>
      <c r="R3138" t="s">
        <v>8316</v>
      </c>
      <c r="S3138" s="14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4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4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4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4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4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4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4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4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4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4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4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4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4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4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4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4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4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4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4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4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4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4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4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4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4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4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4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4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4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4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4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4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4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4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4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4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4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4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4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4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4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4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4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4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4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4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4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4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4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4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4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4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4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4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4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4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4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4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4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4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4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4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0" t="s">
        <v>8315</v>
      </c>
      <c r="R3202" t="s">
        <v>8357</v>
      </c>
      <c r="S3202" s="14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4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4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4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4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4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4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4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4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4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4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4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4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4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4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4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4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4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4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4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4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4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4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4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4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4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4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4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4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4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4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4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4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4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4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4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4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4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4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4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4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4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4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4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4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4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4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4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4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4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4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4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4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4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4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4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4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4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4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4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4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4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4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0" t="s">
        <v>8315</v>
      </c>
      <c r="R3266" t="s">
        <v>8316</v>
      </c>
      <c r="S3266" s="14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4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4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4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4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4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4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4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4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4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4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4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4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4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4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4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4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4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4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4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4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4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4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4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4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4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4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4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4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4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4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4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4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4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4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4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4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4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4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4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4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4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4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4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4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4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4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4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4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4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4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4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4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4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4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4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4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4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4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4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4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4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4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8315</v>
      </c>
      <c r="R3330" t="s">
        <v>8316</v>
      </c>
      <c r="S3330" s="14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4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4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4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4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4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4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4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4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4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4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4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4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4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4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4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4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4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4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4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4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4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4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4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4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4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4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4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4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4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4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4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4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4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4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4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4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4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4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4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4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4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4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4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4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4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4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4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4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4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4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4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4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4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4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4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4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4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4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4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4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4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4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0" t="s">
        <v>8315</v>
      </c>
      <c r="R3394" t="s">
        <v>8316</v>
      </c>
      <c r="S3394" s="14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4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4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4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4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4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4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4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4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4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4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4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4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4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4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4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4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4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4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4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4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4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4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4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4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4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4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4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4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4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4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4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4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4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4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4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4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4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4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4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4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4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4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4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4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4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4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4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4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4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4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4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4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4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4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4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4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4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4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4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4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4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4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0" t="s">
        <v>8315</v>
      </c>
      <c r="R3458" t="s">
        <v>8316</v>
      </c>
      <c r="S3458" s="14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4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4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4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4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4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4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4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4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4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4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4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4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4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4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4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4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4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4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4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4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4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4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4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4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4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4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4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4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4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4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4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4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4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4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4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4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4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4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4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4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4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4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4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4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4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4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4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4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4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4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4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4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4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4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4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4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4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4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4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4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4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4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0" t="s">
        <v>8315</v>
      </c>
      <c r="R3522" t="s">
        <v>8316</v>
      </c>
      <c r="S3522" s="14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4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4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4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4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4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4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4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4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4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4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4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4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4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4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4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4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4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4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4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4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4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4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4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4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4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4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4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4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4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4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4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4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4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4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4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4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4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4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4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4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4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4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4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4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4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4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4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4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4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4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4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4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4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4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4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4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4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4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4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4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4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4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0" t="s">
        <v>8315</v>
      </c>
      <c r="R3586" t="s">
        <v>8316</v>
      </c>
      <c r="S3586" s="14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4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4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4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4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4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4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4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4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4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4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4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4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4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4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4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4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4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4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4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4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4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4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4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4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4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4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4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4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4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4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4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4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4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4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4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4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4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4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4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4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4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4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4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4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4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4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4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4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4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4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4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4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4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4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4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4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4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4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4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4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4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4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0" t="s">
        <v>8315</v>
      </c>
      <c r="R3650" t="s">
        <v>8316</v>
      </c>
      <c r="S3650" s="14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4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4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4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4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4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4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4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4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4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4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4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4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4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4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4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4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4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4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4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4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4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4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4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4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4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4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4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4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4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4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4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4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4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4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4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4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4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4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4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4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4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4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4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4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4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4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4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4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4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4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4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4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4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4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4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4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4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4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4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4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4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4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0" t="s">
        <v>8315</v>
      </c>
      <c r="R3714" t="s">
        <v>8316</v>
      </c>
      <c r="S3714" s="14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4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4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4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4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4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4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4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4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4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4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4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4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4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4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4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4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4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4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4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4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4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4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4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4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4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4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4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4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4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4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4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4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4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4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4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4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4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4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4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4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4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4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4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4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4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4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4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4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4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4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4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4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4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4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4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4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4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4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4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4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4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4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0" t="s">
        <v>8315</v>
      </c>
      <c r="R3778" t="s">
        <v>8357</v>
      </c>
      <c r="S3778" s="14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4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4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4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4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4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4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4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4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4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4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4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4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4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4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4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4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4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4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4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4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4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4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4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4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4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4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4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4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4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4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4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4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4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4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4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4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4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4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4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4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4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4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4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4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4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4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4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4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4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4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4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4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4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4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4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4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4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4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4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4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4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4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0" t="s">
        <v>8315</v>
      </c>
      <c r="R3842" t="s">
        <v>8316</v>
      </c>
      <c r="S3842" s="14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4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4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4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4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4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4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4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4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4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4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4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4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4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4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4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4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4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4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4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4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4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4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4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4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4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4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4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4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4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4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4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4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4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4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4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4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4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4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4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4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4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4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4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4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4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4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4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4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4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4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4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4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4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4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4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4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4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4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4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4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4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4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0" t="s">
        <v>8315</v>
      </c>
      <c r="R3906" t="s">
        <v>8316</v>
      </c>
      <c r="S3906" s="14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4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4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4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4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4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4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4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4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4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4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4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4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4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4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4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4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4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4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4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4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4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4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4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4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4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4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4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4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4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4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4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4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4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4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4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4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4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4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4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4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4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4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4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4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4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4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4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4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4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4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4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4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4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4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4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4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4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4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4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4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4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4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0" t="s">
        <v>8315</v>
      </c>
      <c r="R3970" t="s">
        <v>8316</v>
      </c>
      <c r="S3970" s="14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4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4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4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4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4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4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4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4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4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4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4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4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4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4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4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4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4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4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4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4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4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4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4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4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4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4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4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4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4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4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4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4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4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4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4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4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4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4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4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4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4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4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4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4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4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4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4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4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4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4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4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4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4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4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4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4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4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4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4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4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4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4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0" t="s">
        <v>8315</v>
      </c>
      <c r="R4034" t="s">
        <v>8316</v>
      </c>
      <c r="S4034" s="14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4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4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4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4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4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4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4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4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4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4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4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4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4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4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4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4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4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4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4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4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4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4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4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4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4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4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4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4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4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4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4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4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4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4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4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4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4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4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4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4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4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4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4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4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4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4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4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4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4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4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4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4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4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4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4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4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4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4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4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4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4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4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0" t="s">
        <v>8315</v>
      </c>
      <c r="R4098" t="s">
        <v>8316</v>
      </c>
      <c r="S4098" s="14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4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4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4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4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4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4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4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4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4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4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4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4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4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4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4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4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U1" xr:uid="{00000000-0001-0000-0000-000000000000}"/>
  <conditionalFormatting sqref="F1:F1048576"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"successful"</formula>
    </cfRule>
    <cfRule type="cellIs" dxfId="3" priority="5" operator="equal">
      <formula>"live"</formula>
    </cfRule>
  </conditionalFormatting>
  <conditionalFormatting sqref="O1:O1048576 P1 R1:U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7FFD-85EE-4D7C-843C-4D40006E54A4}">
  <dimension ref="A1:E18"/>
  <sheetViews>
    <sheetView workbookViewId="0">
      <selection activeCell="A4" activeCellId="1" sqref="A1:B2 A4:E18"/>
      <pivotSelection pane="bottomRight" showHeader="1" activeRow="3" previousRow="3" click="1" r:id="rId1">
        <pivotArea type="all" dataOnly="0" outline="0" fieldPosition="0"/>
      </pivotSelection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8380</v>
      </c>
      <c r="B2" t="s">
        <v>8364</v>
      </c>
    </row>
    <row r="4" spans="1:5" x14ac:dyDescent="0.25">
      <c r="A4" s="11" t="s">
        <v>8362</v>
      </c>
      <c r="B4" s="11" t="s">
        <v>8360</v>
      </c>
    </row>
    <row r="5" spans="1:5" x14ac:dyDescent="0.25">
      <c r="A5" s="11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6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6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6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6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6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6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6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6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6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6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6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6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6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5A7B-424F-4605-BC04-6916065195F7}">
  <dimension ref="A1:H39"/>
  <sheetViews>
    <sheetView workbookViewId="0">
      <selection activeCell="E18" sqref="E18"/>
    </sheetView>
  </sheetViews>
  <sheetFormatPr defaultRowHeight="15" x14ac:dyDescent="0.25"/>
  <cols>
    <col min="1" max="1" width="19.140625" customWidth="1"/>
    <col min="2" max="2" width="18.140625" bestFit="1" customWidth="1"/>
    <col min="3" max="3" width="27.7109375" bestFit="1" customWidth="1"/>
    <col min="4" max="4" width="23.85546875" bestFit="1" customWidth="1"/>
    <col min="5" max="5" width="26.710937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" t="s">
        <v>8379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5">
      <c r="A2" t="s">
        <v>8388</v>
      </c>
      <c r="B2" s="13">
        <f>COUNTIFS(Kickstarter!$F:$F,"successful",Kickstarter!$D:$D,"&lt;1000",Kickstarter!$R:$R,"plays")</f>
        <v>141</v>
      </c>
      <c r="C2" s="13">
        <f>COUNTIFS(Kickstarter!$F:$F,"failed",Kickstarter!$D:$D,"&lt;1000",Kickstarter!$R:$R,"plays")</f>
        <v>45</v>
      </c>
      <c r="D2" s="13">
        <f>COUNTIFS(Kickstarter!$F:$F,"canceled",Kickstarter!$D:$D,"&lt;1000",Kickstarter!$R:$R,"plays")</f>
        <v>0</v>
      </c>
      <c r="E2" s="13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5">
      <c r="A3" t="s">
        <v>8389</v>
      </c>
      <c r="B3" s="13">
        <f>COUNTIFS(Kickstarter!$F:$F,"successful",Kickstarter!$D:$D,"&gt;=1000",Kickstarter!$D:$D,"&lt;=4999",Kickstarter!$R:$R,"plays")</f>
        <v>388</v>
      </c>
      <c r="C3" s="13">
        <f>COUNTIFS(Kickstarter!$F:$F,"failed",Kickstarter!$D:$D,"&gt;=1000",Kickstarter!$D:$D,"&lt;=4999",Kickstarter!$R:$R,"plays")</f>
        <v>146</v>
      </c>
      <c r="D3" s="13">
        <f>COUNTIFS(Kickstarter!$F:$F,"canceled",Kickstarter!$D:$D,"&gt;=1000",Kickstarter!$D:$D,"&lt;=4999",Kickstarter!$R:$R,"plays")</f>
        <v>0</v>
      </c>
      <c r="E3" s="1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5">
      <c r="A4" t="s">
        <v>8390</v>
      </c>
      <c r="B4" s="13">
        <f>COUNTIFS(Kickstarter!$F:$F,"successful",Kickstarter!$D:$D,"&gt;=5000",Kickstarter!$D:$D,"&lt;=9999",Kickstarter!$R:$R,"plays")</f>
        <v>93</v>
      </c>
      <c r="C4" s="13">
        <f>COUNTIFS(Kickstarter!$F:$F,"failed",Kickstarter!$D:$D,"&gt;=5000",Kickstarter!$D:$D,"&lt;=9999",Kickstarter!$R:$R,"plays")</f>
        <v>76</v>
      </c>
      <c r="D4" s="13">
        <f>COUNTIFS(Kickstarter!$F:$F,"canceled",Kickstarter!$D:$D,"&gt;=5000",Kickstarter!$D:$D,"&lt;=9999",Kickstarter!$R:$R,"plays")</f>
        <v>0</v>
      </c>
      <c r="E4" s="13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5">
      <c r="A5" t="s">
        <v>8391</v>
      </c>
      <c r="B5" s="13">
        <f>COUNTIFS(Kickstarter!$F:$F,"successful",Kickstarter!$D:$D,"&gt;=10000",Kickstarter!$D:$D,"&lt;=14999",Kickstarter!$R:$R,"plays")</f>
        <v>39</v>
      </c>
      <c r="C5" s="13">
        <f>COUNTIFS(Kickstarter!$F:$F,"failed",Kickstarter!$D:$D,"&gt;=10000",Kickstarter!$D:$D,"&lt;=14999",Kickstarter!$R:$R,"plays")</f>
        <v>33</v>
      </c>
      <c r="D5" s="13">
        <f>COUNTIFS(Kickstarter!$F:$F,"canceled",Kickstarter!$D:$D,"&gt;=10000",Kickstarter!$D:$D,"&lt;=14999",Kickstarter!$R:$R,"plays")</f>
        <v>0</v>
      </c>
      <c r="E5" s="13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5">
      <c r="A6" t="s">
        <v>8392</v>
      </c>
      <c r="B6" s="13">
        <f>COUNTIFS(Kickstarter!$F:$F,"successful",Kickstarter!$D:$D,"&gt;=15000",Kickstarter!$D:$D,"&lt;=19999",Kickstarter!$R:$R,"plays")</f>
        <v>12</v>
      </c>
      <c r="C6" s="13">
        <f>COUNTIFS(Kickstarter!$F:$F,"failed",Kickstarter!$D:$D,"&gt;=15000",Kickstarter!$D:$D,"&lt;=19999",Kickstarter!$R:$R,"plays")</f>
        <v>12</v>
      </c>
      <c r="D6" s="13">
        <f>COUNTIFS(Kickstarter!$F:$F,"canceled",Kickstarter!$D:$D,"&gt;=15000",Kickstarter!$D:$D,"&lt;=19999",Kickstarter!$R:$R,"plays")</f>
        <v>0</v>
      </c>
      <c r="E6" s="13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t="s">
        <v>8393</v>
      </c>
      <c r="B7" s="13">
        <f>COUNTIFS(Kickstarter!$F:$F,"successful",Kickstarter!$D:$D,"&gt;=20000",Kickstarter!$D:$D,"&lt;=24999",Kickstarter!$R:$R,"plays")</f>
        <v>9</v>
      </c>
      <c r="C7" s="13">
        <f>COUNTIFS(Kickstarter!$F:$F,"failed",Kickstarter!$D:$D,"&gt;=20000",Kickstarter!$D:$D,"&lt;=24999",Kickstarter!$R:$R,"plays")</f>
        <v>11</v>
      </c>
      <c r="D7" s="13">
        <f>COUNTIFS(Kickstarter!$F:$F,"canceled",Kickstarter!$D:$D,"&gt;=20000",Kickstarter!$D:$D,"&lt;=24999",Kickstarter!$R:$R,"plays")</f>
        <v>0</v>
      </c>
      <c r="E7" s="13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t="s">
        <v>8394</v>
      </c>
      <c r="B8" s="13">
        <f>COUNTIFS(Kickstarter!$F:$F,"successful",Kickstarter!$D:$D,"&gt;=25000",Kickstarter!$D:$D,"&lt;=29999",Kickstarter!$R:$R,"plays")</f>
        <v>1</v>
      </c>
      <c r="C8" s="13">
        <f>COUNTIFS(Kickstarter!$F:$F,"failed",Kickstarter!$D:$D,"&gt;=25000",Kickstarter!$D:$D,"&lt;=29999",Kickstarter!$R:$R,"plays")</f>
        <v>4</v>
      </c>
      <c r="D8" s="13">
        <f>COUNTIFS(Kickstarter!$F:$F,"canceled",Kickstarter!$D:$D,"&gt;=25000",Kickstarter!$D:$D,"&lt;=29999",Kickstarter!$R:$R,"plays")</f>
        <v>0</v>
      </c>
      <c r="E8" s="13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t="s">
        <v>8395</v>
      </c>
      <c r="B9" s="13">
        <f>COUNTIFS(Kickstarter!$F:$F,"successful",Kickstarter!$D:$D,"&gt;=30000",Kickstarter!$D:$D,"&lt;=34999",Kickstarter!$R:$R,"plays")</f>
        <v>3</v>
      </c>
      <c r="C9" s="13">
        <f>COUNTIFS(Kickstarter!$F:$F,"failed",Kickstarter!$D:$D,"&gt;=30000",Kickstarter!$D:$D,"&lt;=34999",Kickstarter!$R:$R,"plays")</f>
        <v>8</v>
      </c>
      <c r="D9" s="13">
        <f>COUNTIFS(Kickstarter!$F:$F,"canceled",Kickstarter!$D:$D,"&gt;=30000",Kickstarter!$D:$D,"&lt;=34999",Kickstarter!$R:$R,"plays")</f>
        <v>0</v>
      </c>
      <c r="E9" s="13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5">
      <c r="A10" t="s">
        <v>8399</v>
      </c>
      <c r="B10" s="13">
        <f>COUNTIFS(Kickstarter!$F:$F,"successful",Kickstarter!$D:$D,"&gt;=35000",Kickstarter!$D:$D,"&lt;=39999",Kickstarter!$R:$R,"plays")</f>
        <v>4</v>
      </c>
      <c r="C10" s="13">
        <f>COUNTIFS(Kickstarter!$F:$F,"failed",Kickstarter!$D:$D,"&gt;=35000",Kickstarter!$D:$D,"&lt;=39999",Kickstarter!$R:$R,"plays")</f>
        <v>2</v>
      </c>
      <c r="D10" s="13">
        <f>COUNTIFS(Kickstarter!$F:$F,"canceled",Kickstarter!$D:$D,"&gt;=35000",Kickstarter!$D:$D,"&lt;=39999",Kickstarter!$R:$R,"plays")</f>
        <v>0</v>
      </c>
      <c r="E10" s="13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5">
      <c r="A11" t="s">
        <v>8396</v>
      </c>
      <c r="B11" s="13">
        <f>COUNTIFS(Kickstarter!$F:$F,"successful",Kickstarter!$D:$D,"&gt;=40000",Kickstarter!$D:$D,"&lt;=44999",Kickstarter!$R:$R,"plays")</f>
        <v>2</v>
      </c>
      <c r="C11" s="13">
        <f>COUNTIFS(Kickstarter!$F:$F,"failed",Kickstarter!$D:$D,"&gt;=40000",Kickstarter!$D:$D,"&lt;=44999",Kickstarter!$R:$R,"plays")</f>
        <v>1</v>
      </c>
      <c r="D11" s="13">
        <f>COUNTIFS(Kickstarter!$F:$F,"canceled",Kickstarter!$D:$D,"&gt;=40000",Kickstarter!$D:$D,"&lt;=44999",Kickstarter!$R:$R,"plays")</f>
        <v>0</v>
      </c>
      <c r="E11" s="13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5">
      <c r="A12" t="s">
        <v>8397</v>
      </c>
      <c r="B12" s="13">
        <f>COUNTIFS(Kickstarter!$F:$F,"successful",Kickstarter!$D:$D,"&gt;=45000",Kickstarter!$D:$D,"&lt;=49999",Kickstarter!$R:$R,"plays")</f>
        <v>0</v>
      </c>
      <c r="C12" s="13">
        <f>COUNTIFS(Kickstarter!$F:$F,"failed",Kickstarter!$D:$D,"&gt;=45000",Kickstarter!$D:$D,"&lt;=49999",Kickstarter!$R:$R,"plays")</f>
        <v>1</v>
      </c>
      <c r="D12" s="13">
        <f>COUNTIFS(Kickstarter!$F:$F,"canceled",Kickstarter!$D:$D,"&gt;=45000",Kickstarter!$D:$D,"&lt;=49999",Kickstarter!$R:$R,"plays")</f>
        <v>0</v>
      </c>
      <c r="E12" s="13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t="s">
        <v>8398</v>
      </c>
      <c r="B13" s="13">
        <f>COUNTIFS(Kickstarter!$F:$F,"successful",Kickstarter!$D:$D,"&gt;=50000",Kickstarter!$R:$R,"plays")</f>
        <v>2</v>
      </c>
      <c r="C13" s="13">
        <f>COUNTIFS(Kickstarter!$F:$F,"failed",Kickstarter!$D:$D,"&gt;=50000",Kickstarter!$R:$R,"plays")</f>
        <v>14</v>
      </c>
      <c r="D13" s="13">
        <f>COUNTIFS(Kickstarter!$F:$F,"canceled",Kickstarter!$D:$D,"&gt;=50000",Kickstarter!$R:$R,"plays")</f>
        <v>0</v>
      </c>
      <c r="E13" s="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  <row r="26" spans="2:5" x14ac:dyDescent="0.25">
      <c r="B26" s="11" t="s">
        <v>8363</v>
      </c>
      <c r="C26" t="s">
        <v>8400</v>
      </c>
      <c r="D26" t="s">
        <v>8401</v>
      </c>
      <c r="E26" t="s">
        <v>8402</v>
      </c>
    </row>
    <row r="27" spans="2:5" x14ac:dyDescent="0.25">
      <c r="B27" s="13" t="s">
        <v>8388</v>
      </c>
      <c r="C27" s="17">
        <v>0.75806451612903225</v>
      </c>
      <c r="D27" s="17">
        <v>0.24193548387096775</v>
      </c>
      <c r="E27" s="17">
        <v>0</v>
      </c>
    </row>
    <row r="28" spans="2:5" x14ac:dyDescent="0.25">
      <c r="B28" s="13" t="s">
        <v>8389</v>
      </c>
      <c r="C28" s="17">
        <v>0.72659176029962547</v>
      </c>
      <c r="D28" s="17">
        <v>0.27340823970037453</v>
      </c>
      <c r="E28" s="17">
        <v>0</v>
      </c>
    </row>
    <row r="29" spans="2:5" x14ac:dyDescent="0.25">
      <c r="B29" s="13" t="s">
        <v>8390</v>
      </c>
      <c r="C29" s="17">
        <v>0.55029585798816572</v>
      </c>
      <c r="D29" s="17">
        <v>0.44970414201183434</v>
      </c>
      <c r="E29" s="17">
        <v>0</v>
      </c>
    </row>
    <row r="30" spans="2:5" x14ac:dyDescent="0.25">
      <c r="B30" s="13" t="s">
        <v>8391</v>
      </c>
      <c r="C30" s="17">
        <v>0.54166666666666663</v>
      </c>
      <c r="D30" s="17">
        <v>0.45833333333333331</v>
      </c>
      <c r="E30" s="17">
        <v>0</v>
      </c>
    </row>
    <row r="31" spans="2:5" x14ac:dyDescent="0.25">
      <c r="B31" s="13" t="s">
        <v>8392</v>
      </c>
      <c r="C31" s="17">
        <v>0.5</v>
      </c>
      <c r="D31" s="17">
        <v>0.5</v>
      </c>
      <c r="E31" s="17">
        <v>0</v>
      </c>
    </row>
    <row r="32" spans="2:5" x14ac:dyDescent="0.25">
      <c r="B32" s="13" t="s">
        <v>8393</v>
      </c>
      <c r="C32" s="17">
        <v>0.45</v>
      </c>
      <c r="D32" s="17">
        <v>0.55000000000000004</v>
      </c>
      <c r="E32" s="17">
        <v>0</v>
      </c>
    </row>
    <row r="33" spans="2:5" x14ac:dyDescent="0.25">
      <c r="B33" s="13" t="s">
        <v>8394</v>
      </c>
      <c r="C33" s="17">
        <v>0.2</v>
      </c>
      <c r="D33" s="17">
        <v>0.8</v>
      </c>
      <c r="E33" s="17">
        <v>0</v>
      </c>
    </row>
    <row r="34" spans="2:5" x14ac:dyDescent="0.25">
      <c r="B34" s="13" t="s">
        <v>8395</v>
      </c>
      <c r="C34" s="17">
        <v>0.27272727272727271</v>
      </c>
      <c r="D34" s="17">
        <v>0.72727272727272729</v>
      </c>
      <c r="E34" s="17">
        <v>0</v>
      </c>
    </row>
    <row r="35" spans="2:5" x14ac:dyDescent="0.25">
      <c r="B35" s="13" t="s">
        <v>8399</v>
      </c>
      <c r="C35" s="17">
        <v>0.66666666666666663</v>
      </c>
      <c r="D35" s="17">
        <v>0.33333333333333331</v>
      </c>
      <c r="E35" s="17">
        <v>0</v>
      </c>
    </row>
    <row r="36" spans="2:5" x14ac:dyDescent="0.25">
      <c r="B36" s="13" t="s">
        <v>8396</v>
      </c>
      <c r="C36" s="17">
        <v>0.66666666666666663</v>
      </c>
      <c r="D36" s="17">
        <v>0.33333333333333331</v>
      </c>
      <c r="E36" s="17">
        <v>0</v>
      </c>
    </row>
    <row r="37" spans="2:5" x14ac:dyDescent="0.25">
      <c r="B37" s="13" t="s">
        <v>8397</v>
      </c>
      <c r="C37" s="17">
        <v>0</v>
      </c>
      <c r="D37" s="17">
        <v>1</v>
      </c>
      <c r="E37" s="17">
        <v>0</v>
      </c>
    </row>
    <row r="38" spans="2:5" x14ac:dyDescent="0.25">
      <c r="B38" s="13" t="s">
        <v>8398</v>
      </c>
      <c r="C38" s="17">
        <v>0.125</v>
      </c>
      <c r="D38" s="17">
        <v>0.875</v>
      </c>
      <c r="E38" s="17">
        <v>0</v>
      </c>
    </row>
    <row r="39" spans="2:5" x14ac:dyDescent="0.25">
      <c r="B39" s="13" t="s">
        <v>8361</v>
      </c>
      <c r="C39" s="12">
        <v>5.4576794071440968</v>
      </c>
      <c r="D39" s="12">
        <v>6.5423205928559032</v>
      </c>
      <c r="E39" s="12">
        <v>0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Riri</cp:lastModifiedBy>
  <dcterms:created xsi:type="dcterms:W3CDTF">2017-04-20T15:17:24Z</dcterms:created>
  <dcterms:modified xsi:type="dcterms:W3CDTF">2022-04-02T15:59:01Z</dcterms:modified>
</cp:coreProperties>
</file>