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uisn.sharepoint.com/sites/BaneNORSmartRegulering-InternSamarbeid/Shared Documents/Intern Samarbeid/Team Numbers/Resultater/"/>
    </mc:Choice>
  </mc:AlternateContent>
  <xr:revisionPtr revIDLastSave="1040" documentId="11_88F06388F515B8ABF4927A2D5B8BFC679DFE8899" xr6:coauthVersionLast="47" xr6:coauthVersionMax="47" xr10:uidLastSave="{5F66A348-6134-4C36-8918-E7F58FE84829}"/>
  <bookViews>
    <workbookView xWindow="-108" yWindow="-108" windowWidth="23256" windowHeight="12456" firstSheet="2" activeTab="2" xr2:uid="{00000000-000D-0000-FFFF-FFFF00000000}"/>
  </bookViews>
  <sheets>
    <sheet name="Oslo-området" sheetId="1" r:id="rId1"/>
    <sheet name="Fjernstrekninger" sheetId="2" r:id="rId2"/>
    <sheet name="Totaltabeller" sheetId="5" r:id="rId3"/>
    <sheet name="Rådata" sheetId="6" r:id="rId4"/>
    <sheet name="Periodelengde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5" l="1"/>
  <c r="D40" i="5" s="1"/>
  <c r="C37" i="5"/>
  <c r="D36" i="5"/>
  <c r="C36" i="5"/>
  <c r="D35" i="5"/>
  <c r="C35" i="5"/>
  <c r="D34" i="5"/>
  <c r="C34" i="5"/>
  <c r="D27" i="5"/>
  <c r="C27" i="5"/>
  <c r="C30" i="5" s="1"/>
  <c r="D26" i="5"/>
  <c r="C26" i="5"/>
  <c r="D25" i="5"/>
  <c r="D29" i="5" s="1"/>
  <c r="C25" i="5"/>
  <c r="D24" i="5"/>
  <c r="C24" i="5"/>
  <c r="C29" i="5" s="1"/>
  <c r="D17" i="5"/>
  <c r="D20" i="5" s="1"/>
  <c r="C17" i="5"/>
  <c r="D16" i="5"/>
  <c r="C16" i="5"/>
  <c r="D15" i="5"/>
  <c r="C15" i="5"/>
  <c r="D14" i="5"/>
  <c r="C14" i="5"/>
  <c r="D48" i="5"/>
  <c r="D47" i="5"/>
  <c r="C47" i="5"/>
  <c r="D46" i="5"/>
  <c r="C46" i="5"/>
  <c r="D45" i="5"/>
  <c r="C45" i="5"/>
  <c r="D44" i="5"/>
  <c r="C44" i="5"/>
  <c r="D21" i="6"/>
  <c r="C21" i="6"/>
  <c r="C31" i="6"/>
  <c r="C32" i="6"/>
  <c r="K17" i="6"/>
  <c r="J17" i="6"/>
  <c r="D32" i="6" s="1"/>
  <c r="I17" i="6"/>
  <c r="H17" i="6"/>
  <c r="K13" i="6"/>
  <c r="D36" i="6" s="1"/>
  <c r="J13" i="6"/>
  <c r="I13" i="6"/>
  <c r="D28" i="6" s="1"/>
  <c r="H13" i="6"/>
  <c r="D24" i="6" s="1"/>
  <c r="H9" i="6"/>
  <c r="C24" i="6" s="1"/>
  <c r="K9" i="6"/>
  <c r="J9" i="6"/>
  <c r="I9" i="6"/>
  <c r="I5" i="6"/>
  <c r="C28" i="6" s="1"/>
  <c r="J5" i="6"/>
  <c r="K5" i="6"/>
  <c r="H5" i="6"/>
  <c r="H3" i="6"/>
  <c r="C22" i="6" s="1"/>
  <c r="I3" i="6"/>
  <c r="J3" i="6"/>
  <c r="K3" i="6"/>
  <c r="C34" i="6" s="1"/>
  <c r="H4" i="6"/>
  <c r="C23" i="6" s="1"/>
  <c r="I4" i="6"/>
  <c r="J4" i="6"/>
  <c r="K4" i="6"/>
  <c r="C35" i="6" s="1"/>
  <c r="H6" i="6"/>
  <c r="I6" i="6"/>
  <c r="J6" i="6"/>
  <c r="C29" i="6" s="1"/>
  <c r="K6" i="6"/>
  <c r="H7" i="6"/>
  <c r="I7" i="6"/>
  <c r="J7" i="6"/>
  <c r="C30" i="6" s="1"/>
  <c r="K7" i="6"/>
  <c r="H8" i="6"/>
  <c r="I8" i="6"/>
  <c r="J8" i="6"/>
  <c r="K8" i="6"/>
  <c r="H10" i="6"/>
  <c r="I10" i="6"/>
  <c r="J10" i="6"/>
  <c r="K10" i="6"/>
  <c r="D33" i="6" s="1"/>
  <c r="H11" i="6"/>
  <c r="D22" i="6" s="1"/>
  <c r="I11" i="6"/>
  <c r="J11" i="6"/>
  <c r="K11" i="6"/>
  <c r="H12" i="6"/>
  <c r="I12" i="6"/>
  <c r="D27" i="6" s="1"/>
  <c r="J12" i="6"/>
  <c r="D31" i="6" s="1"/>
  <c r="K12" i="6"/>
  <c r="H14" i="6"/>
  <c r="I14" i="6"/>
  <c r="D25" i="6" s="1"/>
  <c r="J14" i="6"/>
  <c r="K14" i="6"/>
  <c r="H15" i="6"/>
  <c r="I15" i="6"/>
  <c r="J15" i="6"/>
  <c r="K15" i="6"/>
  <c r="H16" i="6"/>
  <c r="D23" i="6" s="1"/>
  <c r="I16" i="6"/>
  <c r="J16" i="6"/>
  <c r="K16" i="6"/>
  <c r="K2" i="6"/>
  <c r="I2" i="6"/>
  <c r="J2" i="6"/>
  <c r="H2" i="6"/>
  <c r="D49" i="5"/>
  <c r="D50" i="5"/>
  <c r="C50" i="5"/>
  <c r="C49" i="5"/>
  <c r="D39" i="5"/>
  <c r="C40" i="5"/>
  <c r="C39" i="5"/>
  <c r="D19" i="5"/>
  <c r="C20" i="5"/>
  <c r="C19" i="5"/>
  <c r="D10" i="5"/>
  <c r="C10" i="5"/>
  <c r="D9" i="5"/>
  <c r="C9" i="5"/>
  <c r="D8" i="5"/>
  <c r="C8" i="5"/>
  <c r="C28" i="5"/>
  <c r="C48" i="5"/>
  <c r="D28" i="5"/>
  <c r="D18" i="5"/>
  <c r="C18" i="5"/>
  <c r="E45" i="5"/>
  <c r="F45" i="5" s="1"/>
  <c r="G45" i="5" s="1"/>
  <c r="E46" i="5"/>
  <c r="F46" i="5" s="1"/>
  <c r="F50" i="5" s="1"/>
  <c r="E47" i="5"/>
  <c r="F47" i="5" s="1"/>
  <c r="G47" i="5" s="1"/>
  <c r="E44" i="5"/>
  <c r="F44" i="5" s="1"/>
  <c r="G44" i="5" s="1"/>
  <c r="E27" i="5"/>
  <c r="F27" i="5" s="1"/>
  <c r="G27" i="5" s="1"/>
  <c r="E35" i="5"/>
  <c r="F35" i="5" s="1"/>
  <c r="G35" i="5" s="1"/>
  <c r="E36" i="5"/>
  <c r="F36" i="5" s="1"/>
  <c r="G36" i="5" s="1"/>
  <c r="E34" i="5"/>
  <c r="E25" i="5"/>
  <c r="F25" i="5" s="1"/>
  <c r="G25" i="5" s="1"/>
  <c r="E26" i="5"/>
  <c r="F26" i="5" s="1"/>
  <c r="G26" i="5" s="1"/>
  <c r="E24" i="5"/>
  <c r="F24" i="5" s="1"/>
  <c r="E15" i="5"/>
  <c r="F15" i="5" s="1"/>
  <c r="G15" i="5" s="1"/>
  <c r="E16" i="5"/>
  <c r="F16" i="5" s="1"/>
  <c r="G16" i="5" s="1"/>
  <c r="E17" i="5"/>
  <c r="F17" i="5" s="1"/>
  <c r="G17" i="5" s="1"/>
  <c r="E14" i="5"/>
  <c r="F14" i="5" s="1"/>
  <c r="E5" i="5"/>
  <c r="E6" i="5"/>
  <c r="E10" i="5" s="1"/>
  <c r="E7" i="5"/>
  <c r="E4" i="5"/>
  <c r="R4" i="1"/>
  <c r="P13" i="2"/>
  <c r="R13" i="2" s="1"/>
  <c r="P4" i="2"/>
  <c r="R4" i="2" s="1"/>
  <c r="P13" i="1"/>
  <c r="R13" i="1" s="1"/>
  <c r="P4" i="1"/>
  <c r="G7" i="2"/>
  <c r="G16" i="2"/>
  <c r="D16" i="2"/>
  <c r="D7" i="2"/>
  <c r="G14" i="1"/>
  <c r="G13" i="1"/>
  <c r="B13" i="2"/>
  <c r="F16" i="2"/>
  <c r="E16" i="2"/>
  <c r="C16" i="2"/>
  <c r="B16" i="2"/>
  <c r="F15" i="2"/>
  <c r="E15" i="2"/>
  <c r="C15" i="2"/>
  <c r="D15" i="2" s="1"/>
  <c r="B15" i="2"/>
  <c r="F14" i="2"/>
  <c r="E14" i="2"/>
  <c r="G14" i="2" s="1"/>
  <c r="C14" i="2"/>
  <c r="B14" i="2"/>
  <c r="F13" i="2"/>
  <c r="E13" i="2"/>
  <c r="G13" i="2" s="1"/>
  <c r="C13" i="2"/>
  <c r="D13" i="2" s="1"/>
  <c r="F7" i="2"/>
  <c r="E7" i="2"/>
  <c r="C7" i="2"/>
  <c r="B7" i="2"/>
  <c r="F6" i="2"/>
  <c r="G6" i="2" s="1"/>
  <c r="E6" i="2"/>
  <c r="C6" i="2"/>
  <c r="B6" i="2"/>
  <c r="D6" i="2" s="1"/>
  <c r="F5" i="2"/>
  <c r="E5" i="2"/>
  <c r="G5" i="2" s="1"/>
  <c r="C5" i="2"/>
  <c r="B5" i="2"/>
  <c r="D5" i="2" s="1"/>
  <c r="F4" i="2"/>
  <c r="E4" i="2"/>
  <c r="G4" i="2" s="1"/>
  <c r="C4" i="2"/>
  <c r="B4" i="2"/>
  <c r="D4" i="2" s="1"/>
  <c r="F16" i="1"/>
  <c r="E16" i="1"/>
  <c r="G16" i="1" s="1"/>
  <c r="C16" i="1"/>
  <c r="B16" i="1"/>
  <c r="D16" i="1" s="1"/>
  <c r="F15" i="1"/>
  <c r="G15" i="1" s="1"/>
  <c r="E15" i="1"/>
  <c r="C15" i="1"/>
  <c r="B15" i="1"/>
  <c r="F14" i="1"/>
  <c r="E14" i="1"/>
  <c r="C14" i="1"/>
  <c r="B14" i="1"/>
  <c r="D14" i="1" s="1"/>
  <c r="F13" i="1"/>
  <c r="E13" i="1"/>
  <c r="C13" i="1"/>
  <c r="B13" i="1"/>
  <c r="D13" i="1" s="1"/>
  <c r="F7" i="1"/>
  <c r="E7" i="1"/>
  <c r="G7" i="1" s="1"/>
  <c r="C7" i="1"/>
  <c r="B7" i="1"/>
  <c r="D7" i="1" s="1"/>
  <c r="F5" i="1"/>
  <c r="F6" i="1"/>
  <c r="F4" i="1"/>
  <c r="E5" i="1"/>
  <c r="E6" i="1"/>
  <c r="E4" i="1"/>
  <c r="G4" i="1" s="1"/>
  <c r="C5" i="1"/>
  <c r="C6" i="1"/>
  <c r="C4" i="1"/>
  <c r="B5" i="1"/>
  <c r="D5" i="1" s="1"/>
  <c r="B6" i="1"/>
  <c r="D6" i="1" s="1"/>
  <c r="B4" i="1"/>
  <c r="D4" i="1" s="1"/>
  <c r="D38" i="5" l="1"/>
  <c r="E37" i="5"/>
  <c r="F37" i="5" s="1"/>
  <c r="G37" i="5" s="1"/>
  <c r="E39" i="5"/>
  <c r="C38" i="5"/>
  <c r="D30" i="5"/>
  <c r="G30" i="5"/>
  <c r="D35" i="6"/>
  <c r="D34" i="6"/>
  <c r="E34" i="6"/>
  <c r="C36" i="6"/>
  <c r="E36" i="6" s="1"/>
  <c r="C33" i="6"/>
  <c r="E33" i="6" s="1"/>
  <c r="E35" i="6"/>
  <c r="E32" i="6"/>
  <c r="D30" i="6"/>
  <c r="D29" i="6"/>
  <c r="E29" i="6" s="1"/>
  <c r="E31" i="6"/>
  <c r="E30" i="6"/>
  <c r="D26" i="6"/>
  <c r="E28" i="6"/>
  <c r="C27" i="6"/>
  <c r="E27" i="6" s="1"/>
  <c r="C26" i="6"/>
  <c r="E26" i="6" s="1"/>
  <c r="C25" i="6"/>
  <c r="E25" i="6" s="1"/>
  <c r="E24" i="6"/>
  <c r="E23" i="6"/>
  <c r="E22" i="6"/>
  <c r="E21" i="6"/>
  <c r="F19" i="5"/>
  <c r="G20" i="5"/>
  <c r="E9" i="5"/>
  <c r="G49" i="5"/>
  <c r="G40" i="5"/>
  <c r="E40" i="5"/>
  <c r="F29" i="5"/>
  <c r="E19" i="5"/>
  <c r="F30" i="5"/>
  <c r="E30" i="5"/>
  <c r="E50" i="5"/>
  <c r="F20" i="5"/>
  <c r="F49" i="5"/>
  <c r="E29" i="5"/>
  <c r="E20" i="5"/>
  <c r="E49" i="5"/>
  <c r="F40" i="5"/>
  <c r="E38" i="5"/>
  <c r="F34" i="5"/>
  <c r="F39" i="5" s="1"/>
  <c r="F18" i="5"/>
  <c r="G14" i="5"/>
  <c r="G46" i="5"/>
  <c r="F48" i="5"/>
  <c r="G24" i="5"/>
  <c r="F28" i="5"/>
  <c r="E18" i="5"/>
  <c r="E28" i="5"/>
  <c r="E48" i="5"/>
  <c r="E8" i="5"/>
  <c r="F4" i="5"/>
  <c r="F9" i="5" s="1"/>
  <c r="F7" i="5"/>
  <c r="G7" i="5" s="1"/>
  <c r="F6" i="5"/>
  <c r="F5" i="5"/>
  <c r="G5" i="5" s="1"/>
  <c r="G15" i="2"/>
  <c r="D14" i="2"/>
  <c r="G5" i="1"/>
  <c r="D15" i="1"/>
  <c r="G6" i="1"/>
  <c r="G6" i="5" l="1"/>
  <c r="G10" i="5" s="1"/>
  <c r="F10" i="5"/>
  <c r="G28" i="5"/>
  <c r="G29" i="5"/>
  <c r="G48" i="5"/>
  <c r="G50" i="5"/>
  <c r="G18" i="5"/>
  <c r="G19" i="5"/>
  <c r="G34" i="5"/>
  <c r="F38" i="5"/>
  <c r="F8" i="5"/>
  <c r="G4" i="5"/>
  <c r="G38" i="5" l="1"/>
  <c r="G39" i="5"/>
  <c r="G8" i="5"/>
  <c r="G9" i="5"/>
</calcChain>
</file>

<file path=xl/sharedStrings.xml><?xml version="1.0" encoding="utf-8"?>
<sst xmlns="http://schemas.openxmlformats.org/spreadsheetml/2006/main" count="283" uniqueCount="75">
  <si>
    <t>OMF 1</t>
  </si>
  <si>
    <t>Behandlet [t]</t>
  </si>
  <si>
    <t>Rådata[s]</t>
  </si>
  <si>
    <t>Generator 1</t>
  </si>
  <si>
    <t>Generator 2</t>
  </si>
  <si>
    <t>Gen 1</t>
  </si>
  <si>
    <t>Gen 2</t>
  </si>
  <si>
    <t>Før</t>
  </si>
  <si>
    <t>Etter</t>
  </si>
  <si>
    <t>Endring for perioden</t>
  </si>
  <si>
    <t>Endring</t>
  </si>
  <si>
    <t>Uker</t>
  </si>
  <si>
    <t>MWh spart pr uke</t>
  </si>
  <si>
    <t>Tomgangstid</t>
  </si>
  <si>
    <t>Forbruk MWh</t>
  </si>
  <si>
    <t>Driftstid</t>
  </si>
  <si>
    <t>Avskrudd tid</t>
  </si>
  <si>
    <t>Antall oppstarter</t>
  </si>
  <si>
    <t>OMF 2</t>
  </si>
  <si>
    <t>OMF 3</t>
  </si>
  <si>
    <t>Forbruk MWH</t>
  </si>
  <si>
    <t>OMF 4</t>
  </si>
  <si>
    <t>Forbruk [MWh]</t>
  </si>
  <si>
    <t>Besparelse pr uke</t>
  </si>
  <si>
    <t>Besparelse i perioden</t>
  </si>
  <si>
    <t>Estimert besparelse pr år</t>
  </si>
  <si>
    <t>Tomgangstid [t]</t>
  </si>
  <si>
    <t>Driftstid [t]</t>
  </si>
  <si>
    <t>Avskrudd tid [t]</t>
  </si>
  <si>
    <t>Totalt</t>
  </si>
  <si>
    <t xml:space="preserve">Besparelse i perioden </t>
  </si>
  <si>
    <t>Omformerstasjon</t>
  </si>
  <si>
    <t>Periode før</t>
  </si>
  <si>
    <t>Periode etter</t>
  </si>
  <si>
    <t>Område</t>
  </si>
  <si>
    <t>Omformerstasjon 1</t>
  </si>
  <si>
    <t>uke 40-9(2022-2023)</t>
  </si>
  <si>
    <t>uke 40-9(2024-2025)</t>
  </si>
  <si>
    <t>Osloområdet</t>
  </si>
  <si>
    <t>Omformerstasjon 2</t>
  </si>
  <si>
    <t>uke 44-8(2022-2023)</t>
  </si>
  <si>
    <t>uke 44-8(2024-2025)</t>
  </si>
  <si>
    <t>Omformerstasjon 3</t>
  </si>
  <si>
    <t>uke 40-9(2023-2024)</t>
  </si>
  <si>
    <t>Fjernstrekning</t>
  </si>
  <si>
    <t>Omformerstasjon 4</t>
  </si>
  <si>
    <t>uke 27-52-2023</t>
  </si>
  <si>
    <t>uke 27-52-2024</t>
  </si>
  <si>
    <t>Total fjernstrekning</t>
  </si>
  <si>
    <t>Total Oslo-området</t>
  </si>
  <si>
    <t>L</t>
  </si>
  <si>
    <t>A</t>
  </si>
  <si>
    <t>F</t>
  </si>
  <si>
    <t>L_V</t>
  </si>
  <si>
    <t>IKKE innvirkning</t>
  </si>
  <si>
    <t>Variabel</t>
  </si>
  <si>
    <t>OMF1</t>
  </si>
  <si>
    <t>OMF2</t>
  </si>
  <si>
    <t>OMF3</t>
  </si>
  <si>
    <t>OMF1 [t]</t>
  </si>
  <si>
    <t>OMF2 [t]</t>
  </si>
  <si>
    <t>GEN</t>
  </si>
  <si>
    <t>Periode</t>
  </si>
  <si>
    <t>GEN 1</t>
  </si>
  <si>
    <t>FØR</t>
  </si>
  <si>
    <t>Tomgang tid</t>
  </si>
  <si>
    <t>Drift tid</t>
  </si>
  <si>
    <t>Av tid</t>
  </si>
  <si>
    <t>Antall starter</t>
  </si>
  <si>
    <t>GEN2</t>
  </si>
  <si>
    <t>ETTER</t>
  </si>
  <si>
    <t>OMF3 [t]</t>
  </si>
  <si>
    <t>OMF4 [t]</t>
  </si>
  <si>
    <t>TOTAL</t>
  </si>
  <si>
    <t>DIFFERANSE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</si>
</sst>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Courier New"/>
      <family val="3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5" xfId="0" applyNumberFormat="1" applyBorder="1"/>
    <xf numFmtId="2" fontId="0" fillId="0" borderId="5" xfId="0" applyNumberFormat="1" applyBorder="1" applyAlignment="1">
      <alignment horizontal="right"/>
    </xf>
    <xf numFmtId="2" fontId="0" fillId="0" borderId="10" xfId="0" applyNumberFormat="1" applyBorder="1"/>
    <xf numFmtId="2" fontId="1" fillId="0" borderId="5" xfId="0" applyNumberFormat="1" applyFont="1" applyBorder="1"/>
    <xf numFmtId="2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2" fontId="0" fillId="0" borderId="10" xfId="0" applyNumberFormat="1" applyBorder="1" applyAlignment="1">
      <alignment horizontal="right"/>
    </xf>
    <xf numFmtId="2" fontId="2" fillId="0" borderId="5" xfId="0" applyNumberFormat="1" applyFont="1" applyBorder="1"/>
    <xf numFmtId="2" fontId="2" fillId="0" borderId="11" xfId="0" applyNumberFormat="1" applyFont="1" applyBorder="1"/>
    <xf numFmtId="2" fontId="2" fillId="0" borderId="12" xfId="0" applyNumberFormat="1" applyFont="1" applyBorder="1"/>
    <xf numFmtId="2" fontId="2" fillId="0" borderId="13" xfId="0" applyNumberFormat="1" applyFont="1" applyBorder="1"/>
    <xf numFmtId="2" fontId="2" fillId="0" borderId="11" xfId="0" applyNumberFormat="1" applyFont="1" applyBorder="1" applyAlignment="1">
      <alignment horizontal="right"/>
    </xf>
    <xf numFmtId="2" fontId="1" fillId="0" borderId="8" xfId="0" applyNumberFormat="1" applyFont="1" applyBorder="1"/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"/>
  <sheetViews>
    <sheetView workbookViewId="0">
      <selection activeCell="C9" sqref="C9"/>
    </sheetView>
  </sheetViews>
  <sheetFormatPr baseColWidth="10" defaultColWidth="8.77734375" defaultRowHeight="14.4" x14ac:dyDescent="0.3"/>
  <cols>
    <col min="1" max="1" width="14.21875" bestFit="1" customWidth="1"/>
    <col min="2" max="3" width="12" style="1" bestFit="1" customWidth="1"/>
    <col min="4" max="4" width="12" style="1" customWidth="1"/>
    <col min="5" max="6" width="12" style="1" bestFit="1" customWidth="1"/>
    <col min="7" max="7" width="12" style="1" customWidth="1"/>
    <col min="8" max="8" width="8.77734375" bestFit="1" customWidth="1"/>
    <col min="9" max="11" width="8" bestFit="1" customWidth="1"/>
    <col min="13" max="13" width="11.77734375" bestFit="1" customWidth="1"/>
    <col min="14" max="15" width="10" bestFit="1" customWidth="1"/>
  </cols>
  <sheetData>
    <row r="1" spans="1:18" x14ac:dyDescent="0.3">
      <c r="A1" t="s">
        <v>0</v>
      </c>
      <c r="B1" s="1" t="s">
        <v>1</v>
      </c>
      <c r="H1" t="s">
        <v>2</v>
      </c>
    </row>
    <row r="2" spans="1:18" x14ac:dyDescent="0.3">
      <c r="B2" s="1" t="s">
        <v>3</v>
      </c>
      <c r="E2" s="1" t="s">
        <v>4</v>
      </c>
      <c r="H2" t="s">
        <v>5</v>
      </c>
      <c r="J2" t="s">
        <v>6</v>
      </c>
    </row>
    <row r="3" spans="1:18" x14ac:dyDescent="0.3"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t="s">
        <v>7</v>
      </c>
      <c r="I3" t="s">
        <v>8</v>
      </c>
      <c r="J3" t="s">
        <v>7</v>
      </c>
      <c r="K3" t="s">
        <v>8</v>
      </c>
      <c r="N3" t="s">
        <v>7</v>
      </c>
      <c r="O3" t="s">
        <v>8</v>
      </c>
      <c r="P3" t="s">
        <v>10</v>
      </c>
      <c r="Q3" t="s">
        <v>11</v>
      </c>
      <c r="R3" t="s">
        <v>12</v>
      </c>
    </row>
    <row r="4" spans="1:18" x14ac:dyDescent="0.3">
      <c r="A4" t="s">
        <v>13</v>
      </c>
      <c r="B4" s="1">
        <f>H4/(60*60)</f>
        <v>46.75</v>
      </c>
      <c r="C4" s="1">
        <f>I4/(60*60)</f>
        <v>23.916666666666668</v>
      </c>
      <c r="D4" s="1">
        <f>B4-C4</f>
        <v>22.833333333333332</v>
      </c>
      <c r="E4" s="1">
        <f>J4/(60*60)</f>
        <v>19.566666666666666</v>
      </c>
      <c r="F4" s="1">
        <f>K4/(60*60)</f>
        <v>67.55</v>
      </c>
      <c r="G4" s="1">
        <f>E4-F4</f>
        <v>-47.983333333333334</v>
      </c>
      <c r="H4">
        <v>168300</v>
      </c>
      <c r="I4">
        <v>86100</v>
      </c>
      <c r="J4">
        <v>70440</v>
      </c>
      <c r="K4">
        <v>243180</v>
      </c>
      <c r="M4" t="s">
        <v>14</v>
      </c>
      <c r="N4" s="1">
        <v>3538.5832999999998</v>
      </c>
      <c r="O4" s="1">
        <v>3373.9911000000002</v>
      </c>
      <c r="P4" s="1">
        <f>N4-O4</f>
        <v>164.59219999999959</v>
      </c>
      <c r="Q4">
        <v>21</v>
      </c>
      <c r="R4">
        <f>P4/Q4</f>
        <v>7.8377238095237898</v>
      </c>
    </row>
    <row r="5" spans="1:18" x14ac:dyDescent="0.3">
      <c r="A5" t="s">
        <v>15</v>
      </c>
      <c r="B5" s="1">
        <f t="shared" ref="B5:B6" si="0">H5/(60*60)</f>
        <v>2204.6833333333334</v>
      </c>
      <c r="C5" s="1">
        <f t="shared" ref="C5:C6" si="1">I5/(60*60)</f>
        <v>1370.2833333333333</v>
      </c>
      <c r="D5" s="1">
        <f t="shared" ref="D5:D7" si="2">B5-C5</f>
        <v>834.40000000000009</v>
      </c>
      <c r="E5" s="1">
        <f t="shared" ref="E5:E6" si="3">J5/(60*60)</f>
        <v>1593.85</v>
      </c>
      <c r="F5" s="1">
        <f t="shared" ref="F5:F6" si="4">K5/(60*60)</f>
        <v>2333.9333333333334</v>
      </c>
      <c r="G5" s="1">
        <f t="shared" ref="G5:G7" si="5">E5-F5</f>
        <v>-740.08333333333348</v>
      </c>
      <c r="H5">
        <v>7936860</v>
      </c>
      <c r="I5">
        <v>4933020</v>
      </c>
      <c r="J5">
        <v>5737860</v>
      </c>
      <c r="K5">
        <v>8402160</v>
      </c>
    </row>
    <row r="6" spans="1:18" x14ac:dyDescent="0.3">
      <c r="A6" t="s">
        <v>16</v>
      </c>
      <c r="B6" s="1">
        <f t="shared" si="0"/>
        <v>1323.35</v>
      </c>
      <c r="C6" s="1">
        <f t="shared" si="1"/>
        <v>2326.7166666666667</v>
      </c>
      <c r="D6" s="1">
        <f>C6-B6</f>
        <v>1003.3666666666668</v>
      </c>
      <c r="E6" s="1">
        <f t="shared" si="3"/>
        <v>1934.1833333333334</v>
      </c>
      <c r="F6" s="1">
        <f t="shared" si="4"/>
        <v>1363.0666666666666</v>
      </c>
      <c r="G6" s="1">
        <f>F6-E6</f>
        <v>-571.11666666666679</v>
      </c>
      <c r="H6">
        <v>4764060</v>
      </c>
      <c r="I6">
        <v>8376180</v>
      </c>
      <c r="J6">
        <v>6963060</v>
      </c>
      <c r="K6">
        <v>4907040</v>
      </c>
    </row>
    <row r="7" spans="1:18" x14ac:dyDescent="0.3">
      <c r="A7" t="s">
        <v>17</v>
      </c>
      <c r="B7" s="2">
        <f>H7</f>
        <v>43</v>
      </c>
      <c r="C7" s="2">
        <f>I7</f>
        <v>10</v>
      </c>
      <c r="D7" s="2">
        <f t="shared" si="2"/>
        <v>33</v>
      </c>
      <c r="E7" s="2">
        <f>J7</f>
        <v>71</v>
      </c>
      <c r="F7" s="2">
        <f>K7</f>
        <v>16</v>
      </c>
      <c r="G7" s="2">
        <f t="shared" si="5"/>
        <v>55</v>
      </c>
      <c r="H7">
        <v>43</v>
      </c>
      <c r="I7">
        <v>10</v>
      </c>
      <c r="J7">
        <v>71</v>
      </c>
      <c r="K7">
        <v>16</v>
      </c>
    </row>
    <row r="10" spans="1:18" x14ac:dyDescent="0.3">
      <c r="A10" t="s">
        <v>18</v>
      </c>
      <c r="B10" s="1" t="s">
        <v>1</v>
      </c>
      <c r="H10" t="s">
        <v>2</v>
      </c>
    </row>
    <row r="11" spans="1:18" x14ac:dyDescent="0.3">
      <c r="B11" s="1" t="s">
        <v>3</v>
      </c>
      <c r="E11" s="1" t="s">
        <v>4</v>
      </c>
      <c r="H11" t="s">
        <v>5</v>
      </c>
      <c r="J11" t="s">
        <v>6</v>
      </c>
    </row>
    <row r="12" spans="1:18" x14ac:dyDescent="0.3">
      <c r="B12" s="1" t="s">
        <v>7</v>
      </c>
      <c r="C12" s="1" t="s">
        <v>8</v>
      </c>
      <c r="D12" s="1" t="s">
        <v>9</v>
      </c>
      <c r="E12" s="1" t="s">
        <v>7</v>
      </c>
      <c r="F12" s="1" t="s">
        <v>8</v>
      </c>
      <c r="G12" s="1" t="s">
        <v>9</v>
      </c>
      <c r="H12" t="s">
        <v>7</v>
      </c>
      <c r="I12" t="s">
        <v>8</v>
      </c>
      <c r="J12" t="s">
        <v>7</v>
      </c>
      <c r="K12" t="s">
        <v>8</v>
      </c>
      <c r="N12" t="s">
        <v>7</v>
      </c>
      <c r="O12" t="s">
        <v>8</v>
      </c>
      <c r="P12" t="s">
        <v>10</v>
      </c>
      <c r="Q12" t="s">
        <v>11</v>
      </c>
      <c r="R12" t="s">
        <v>12</v>
      </c>
    </row>
    <row r="13" spans="1:18" x14ac:dyDescent="0.3">
      <c r="A13" t="s">
        <v>13</v>
      </c>
      <c r="B13" s="1">
        <f>H13/(60*60)</f>
        <v>6.6666666666666666E-2</v>
      </c>
      <c r="C13" s="1">
        <f>I13/(60*60)</f>
        <v>0.11666666666666667</v>
      </c>
      <c r="D13" s="1">
        <f>B13-C13</f>
        <v>-0.05</v>
      </c>
      <c r="E13" s="1">
        <f>J13/(60*60)</f>
        <v>6.6666666666666666E-2</v>
      </c>
      <c r="F13" s="1">
        <f>K13/(60*60)</f>
        <v>0.11666666666666667</v>
      </c>
      <c r="G13" s="1">
        <f>E13-F13</f>
        <v>-0.05</v>
      </c>
      <c r="H13">
        <v>240</v>
      </c>
      <c r="I13">
        <v>420</v>
      </c>
      <c r="J13">
        <v>240</v>
      </c>
      <c r="K13">
        <v>420</v>
      </c>
      <c r="M13" t="s">
        <v>14</v>
      </c>
      <c r="N13" s="1">
        <v>8700.8703000000005</v>
      </c>
      <c r="O13" s="1">
        <v>6126.8531000000003</v>
      </c>
      <c r="P13" s="1">
        <f>N13-O13</f>
        <v>2574.0172000000002</v>
      </c>
      <c r="Q13">
        <v>16</v>
      </c>
      <c r="R13">
        <f>P13/Q13</f>
        <v>160.87607500000001</v>
      </c>
    </row>
    <row r="14" spans="1:18" x14ac:dyDescent="0.3">
      <c r="A14" t="s">
        <v>15</v>
      </c>
      <c r="B14" s="1">
        <f t="shared" ref="B14:B15" si="6">H14/(60*60)</f>
        <v>2515.6333333333332</v>
      </c>
      <c r="C14" s="1">
        <f t="shared" ref="C14:C15" si="7">I14/(60*60)</f>
        <v>1695.05</v>
      </c>
      <c r="D14" s="1">
        <f t="shared" ref="D14:D16" si="8">B14-C14</f>
        <v>820.58333333333326</v>
      </c>
      <c r="E14" s="1">
        <f t="shared" ref="E14:E15" si="9">J14/(60*60)</f>
        <v>2440.25</v>
      </c>
      <c r="F14" s="1">
        <f t="shared" ref="F14:F15" si="10">K14/(60*60)</f>
        <v>1374.9666666666667</v>
      </c>
      <c r="G14" s="1">
        <f t="shared" ref="G14:G16" si="11">E14-F14</f>
        <v>1065.2833333333333</v>
      </c>
      <c r="H14">
        <v>9056280</v>
      </c>
      <c r="I14">
        <v>6102180</v>
      </c>
      <c r="J14">
        <v>8784900</v>
      </c>
      <c r="K14">
        <v>4949880</v>
      </c>
    </row>
    <row r="15" spans="1:18" x14ac:dyDescent="0.3">
      <c r="A15" t="s">
        <v>16</v>
      </c>
      <c r="B15" s="1">
        <f t="shared" si="6"/>
        <v>196.38333333333333</v>
      </c>
      <c r="C15" s="1">
        <f t="shared" si="7"/>
        <v>1100.25</v>
      </c>
      <c r="D15" s="1">
        <f>C15-B15</f>
        <v>903.86666666666667</v>
      </c>
      <c r="E15" s="1">
        <f t="shared" si="9"/>
        <v>271.76666666666665</v>
      </c>
      <c r="F15" s="1">
        <f t="shared" si="10"/>
        <v>1420.3333333333333</v>
      </c>
      <c r="G15" s="1">
        <f>F15-E15</f>
        <v>1148.5666666666666</v>
      </c>
      <c r="H15">
        <v>706980</v>
      </c>
      <c r="I15">
        <v>3960900</v>
      </c>
      <c r="J15">
        <v>978360</v>
      </c>
      <c r="K15">
        <v>5113200</v>
      </c>
    </row>
    <row r="16" spans="1:18" x14ac:dyDescent="0.3">
      <c r="A16" t="s">
        <v>17</v>
      </c>
      <c r="B16" s="2">
        <f>H16</f>
        <v>10</v>
      </c>
      <c r="C16" s="2">
        <f>I16</f>
        <v>40</v>
      </c>
      <c r="D16" s="2">
        <f t="shared" si="8"/>
        <v>-30</v>
      </c>
      <c r="E16" s="2">
        <f>J16</f>
        <v>22</v>
      </c>
      <c r="F16" s="2">
        <f>K16</f>
        <v>38</v>
      </c>
      <c r="G16" s="2">
        <f t="shared" si="11"/>
        <v>-16</v>
      </c>
      <c r="H16">
        <v>10</v>
      </c>
      <c r="I16">
        <v>40</v>
      </c>
      <c r="J16">
        <v>22</v>
      </c>
      <c r="K16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6C44-D4A3-4B31-B2C7-7ACD37E04280}">
  <dimension ref="A1:R16"/>
  <sheetViews>
    <sheetView workbookViewId="0">
      <selection activeCell="P4" sqref="P4"/>
    </sheetView>
  </sheetViews>
  <sheetFormatPr baseColWidth="10" defaultColWidth="11.44140625" defaultRowHeight="14.4" x14ac:dyDescent="0.3"/>
  <cols>
    <col min="2" max="7" width="11.5546875" style="1"/>
  </cols>
  <sheetData>
    <row r="1" spans="1:18" x14ac:dyDescent="0.3">
      <c r="A1" t="s">
        <v>19</v>
      </c>
      <c r="B1" s="1" t="s">
        <v>1</v>
      </c>
      <c r="H1" t="s">
        <v>2</v>
      </c>
    </row>
    <row r="2" spans="1:18" x14ac:dyDescent="0.3">
      <c r="B2" s="1" t="s">
        <v>3</v>
      </c>
      <c r="E2" s="1" t="s">
        <v>4</v>
      </c>
      <c r="H2" t="s">
        <v>5</v>
      </c>
      <c r="J2" t="s">
        <v>6</v>
      </c>
    </row>
    <row r="3" spans="1:18" x14ac:dyDescent="0.3">
      <c r="B3" s="1" t="s">
        <v>7</v>
      </c>
      <c r="C3" s="1" t="s">
        <v>8</v>
      </c>
      <c r="D3" s="1" t="s">
        <v>9</v>
      </c>
      <c r="E3" s="1" t="s">
        <v>7</v>
      </c>
      <c r="F3" s="1" t="s">
        <v>8</v>
      </c>
      <c r="G3" s="1" t="s">
        <v>9</v>
      </c>
      <c r="H3" t="s">
        <v>7</v>
      </c>
      <c r="I3" t="s">
        <v>8</v>
      </c>
      <c r="J3" t="s">
        <v>7</v>
      </c>
      <c r="K3" t="s">
        <v>8</v>
      </c>
      <c r="N3" t="s">
        <v>7</v>
      </c>
      <c r="O3" t="s">
        <v>8</v>
      </c>
      <c r="P3" t="s">
        <v>10</v>
      </c>
      <c r="Q3" t="s">
        <v>11</v>
      </c>
      <c r="R3" t="s">
        <v>12</v>
      </c>
    </row>
    <row r="4" spans="1:18" x14ac:dyDescent="0.3">
      <c r="A4" t="s">
        <v>13</v>
      </c>
      <c r="B4" s="1">
        <f t="shared" ref="B4:C6" si="0">H4/(60*60)</f>
        <v>64.833333333333329</v>
      </c>
      <c r="C4" s="1">
        <f t="shared" si="0"/>
        <v>30.3</v>
      </c>
      <c r="D4" s="1">
        <f>B4-C4</f>
        <v>34.533333333333331</v>
      </c>
      <c r="E4" s="1">
        <f>J4/(60*60)</f>
        <v>69.966666666666669</v>
      </c>
      <c r="F4" s="1">
        <f>K4/(60*60)</f>
        <v>21.966666666666665</v>
      </c>
      <c r="G4" s="1">
        <f>E4-F4</f>
        <v>48</v>
      </c>
      <c r="H4">
        <v>233400</v>
      </c>
      <c r="I4">
        <v>109080</v>
      </c>
      <c r="J4">
        <v>251880</v>
      </c>
      <c r="K4">
        <v>79080</v>
      </c>
      <c r="M4" t="s">
        <v>20</v>
      </c>
      <c r="N4" s="1">
        <v>4349.6315000000004</v>
      </c>
      <c r="O4" s="1">
        <v>4284.3125</v>
      </c>
      <c r="P4" s="1">
        <f>N4-O4</f>
        <v>65.319000000000415</v>
      </c>
      <c r="Q4">
        <v>21</v>
      </c>
      <c r="R4">
        <f>P4/Q4</f>
        <v>3.1104285714285913</v>
      </c>
    </row>
    <row r="5" spans="1:18" x14ac:dyDescent="0.3">
      <c r="A5" t="s">
        <v>15</v>
      </c>
      <c r="B5" s="1">
        <f t="shared" si="0"/>
        <v>2271.3166666666666</v>
      </c>
      <c r="C5" s="1">
        <f t="shared" si="0"/>
        <v>2626.8</v>
      </c>
      <c r="D5" s="1">
        <f t="shared" ref="D5:D7" si="1">B5-C5</f>
        <v>-355.48333333333358</v>
      </c>
      <c r="E5" s="1">
        <f t="shared" ref="E5:F6" si="2">J5/(60*60)</f>
        <v>2615.1999999999998</v>
      </c>
      <c r="F5" s="1">
        <f t="shared" si="2"/>
        <v>2303.3833333333332</v>
      </c>
      <c r="G5" s="1">
        <f t="shared" ref="G5:G7" si="3">E5-F5</f>
        <v>311.81666666666661</v>
      </c>
      <c r="H5">
        <v>8176740</v>
      </c>
      <c r="I5">
        <v>9456480</v>
      </c>
      <c r="J5">
        <v>9414720</v>
      </c>
      <c r="K5">
        <v>8292180</v>
      </c>
    </row>
    <row r="6" spans="1:18" x14ac:dyDescent="0.3">
      <c r="A6" t="s">
        <v>16</v>
      </c>
      <c r="B6" s="1">
        <f t="shared" si="0"/>
        <v>1425.6833333333334</v>
      </c>
      <c r="C6" s="1">
        <f t="shared" si="0"/>
        <v>1046.2166666666667</v>
      </c>
      <c r="D6" s="1">
        <f>C6-B6</f>
        <v>-379.4666666666667</v>
      </c>
      <c r="E6" s="1">
        <f t="shared" si="2"/>
        <v>1081.8</v>
      </c>
      <c r="F6" s="1">
        <f t="shared" si="2"/>
        <v>1369.6333333333334</v>
      </c>
      <c r="G6" s="1">
        <f>F6-E6</f>
        <v>287.83333333333348</v>
      </c>
      <c r="H6">
        <v>5132460</v>
      </c>
      <c r="I6">
        <v>3766380</v>
      </c>
      <c r="J6">
        <v>3894480</v>
      </c>
      <c r="K6">
        <v>4930680</v>
      </c>
    </row>
    <row r="7" spans="1:18" x14ac:dyDescent="0.3">
      <c r="A7" t="s">
        <v>17</v>
      </c>
      <c r="B7">
        <f>H7</f>
        <v>102</v>
      </c>
      <c r="C7">
        <f>I7</f>
        <v>92</v>
      </c>
      <c r="D7">
        <f t="shared" si="1"/>
        <v>10</v>
      </c>
      <c r="E7">
        <f>J7</f>
        <v>100</v>
      </c>
      <c r="F7">
        <f>K7</f>
        <v>88</v>
      </c>
      <c r="G7">
        <f t="shared" si="3"/>
        <v>12</v>
      </c>
      <c r="H7">
        <v>102</v>
      </c>
      <c r="I7">
        <v>92</v>
      </c>
      <c r="J7">
        <v>100</v>
      </c>
      <c r="K7">
        <v>88</v>
      </c>
    </row>
    <row r="10" spans="1:18" x14ac:dyDescent="0.3">
      <c r="A10" t="s">
        <v>21</v>
      </c>
      <c r="B10" s="1" t="s">
        <v>1</v>
      </c>
      <c r="H10" t="s">
        <v>2</v>
      </c>
    </row>
    <row r="11" spans="1:18" x14ac:dyDescent="0.3">
      <c r="B11" s="1" t="s">
        <v>3</v>
      </c>
      <c r="E11" s="1" t="s">
        <v>4</v>
      </c>
      <c r="H11" t="s">
        <v>5</v>
      </c>
      <c r="J11" t="s">
        <v>6</v>
      </c>
    </row>
    <row r="12" spans="1:18" x14ac:dyDescent="0.3">
      <c r="B12" s="1" t="s">
        <v>7</v>
      </c>
      <c r="C12" s="1" t="s">
        <v>8</v>
      </c>
      <c r="D12" s="1" t="s">
        <v>9</v>
      </c>
      <c r="E12" s="1" t="s">
        <v>7</v>
      </c>
      <c r="F12" s="1" t="s">
        <v>8</v>
      </c>
      <c r="G12" s="1" t="s">
        <v>9</v>
      </c>
      <c r="H12" t="s">
        <v>7</v>
      </c>
      <c r="I12" t="s">
        <v>8</v>
      </c>
      <c r="J12" t="s">
        <v>7</v>
      </c>
      <c r="K12" t="s">
        <v>8</v>
      </c>
      <c r="N12" t="s">
        <v>7</v>
      </c>
      <c r="O12" t="s">
        <v>8</v>
      </c>
      <c r="P12" t="s">
        <v>10</v>
      </c>
      <c r="Q12" t="s">
        <v>11</v>
      </c>
      <c r="R12" t="s">
        <v>12</v>
      </c>
    </row>
    <row r="13" spans="1:18" x14ac:dyDescent="0.3">
      <c r="A13" t="s">
        <v>13</v>
      </c>
      <c r="B13" s="1">
        <f>H13/(60*60)</f>
        <v>182.61666666666667</v>
      </c>
      <c r="C13" s="1">
        <f>I13/(60*60)</f>
        <v>476.26666666666665</v>
      </c>
      <c r="D13" s="1">
        <f>B13-C13</f>
        <v>-293.64999999999998</v>
      </c>
      <c r="E13" s="1">
        <f>J13/(60*60)</f>
        <v>74.666666666666671</v>
      </c>
      <c r="F13" s="1">
        <f>K13/(60*60)</f>
        <v>123.06666666666666</v>
      </c>
      <c r="G13" s="1">
        <f>E13-F13</f>
        <v>-48.399999999999991</v>
      </c>
      <c r="H13">
        <v>657420</v>
      </c>
      <c r="I13">
        <v>1714560</v>
      </c>
      <c r="J13">
        <v>268800</v>
      </c>
      <c r="K13">
        <v>443040</v>
      </c>
      <c r="M13" t="s">
        <v>20</v>
      </c>
      <c r="N13" s="1">
        <v>4516.1962999999996</v>
      </c>
      <c r="O13" s="1">
        <v>3597.2696999999998</v>
      </c>
      <c r="P13" s="1">
        <f>N13-O13</f>
        <v>918.92659999999978</v>
      </c>
      <c r="Q13">
        <v>25</v>
      </c>
      <c r="R13">
        <f>P13/Q13</f>
        <v>36.757063999999993</v>
      </c>
    </row>
    <row r="14" spans="1:18" x14ac:dyDescent="0.3">
      <c r="A14" t="s">
        <v>15</v>
      </c>
      <c r="B14" s="1">
        <f t="shared" ref="B14:B15" si="4">H14/(60*60)</f>
        <v>2468.6666666666665</v>
      </c>
      <c r="C14" s="1">
        <f t="shared" ref="C14:C15" si="5">I14/(60*60)</f>
        <v>2319.7333333333331</v>
      </c>
      <c r="D14" s="1">
        <f t="shared" ref="D14:D16" si="6">B14-C14</f>
        <v>148.93333333333339</v>
      </c>
      <c r="E14" s="1">
        <f t="shared" ref="E14:E15" si="7">J14/(60*60)</f>
        <v>2864.6888888888889</v>
      </c>
      <c r="F14" s="1">
        <f t="shared" ref="F14:F15" si="8">K14/(60*60)</f>
        <v>1955.5833333333333</v>
      </c>
      <c r="G14" s="1">
        <f t="shared" ref="G14:G16" si="9">E14-F14</f>
        <v>909.10555555555561</v>
      </c>
      <c r="H14">
        <v>8887200</v>
      </c>
      <c r="I14">
        <v>8351040</v>
      </c>
      <c r="J14">
        <v>10312880</v>
      </c>
      <c r="K14">
        <v>7040100</v>
      </c>
    </row>
    <row r="15" spans="1:18" x14ac:dyDescent="0.3">
      <c r="A15" t="s">
        <v>16</v>
      </c>
      <c r="B15" s="1">
        <f t="shared" si="4"/>
        <v>187.1888888888889</v>
      </c>
      <c r="C15" s="1">
        <f t="shared" si="5"/>
        <v>2025.2833333333333</v>
      </c>
      <c r="D15" s="1">
        <f>C15-B15</f>
        <v>1838.0944444444444</v>
      </c>
      <c r="E15" s="1">
        <f t="shared" si="7"/>
        <v>1474.5</v>
      </c>
      <c r="F15" s="1">
        <f t="shared" si="8"/>
        <v>2389.4333333333334</v>
      </c>
      <c r="G15" s="1">
        <f>F15-E15</f>
        <v>914.93333333333339</v>
      </c>
      <c r="H15">
        <v>673880</v>
      </c>
      <c r="I15">
        <v>7291020</v>
      </c>
      <c r="J15">
        <v>5308200</v>
      </c>
      <c r="K15">
        <v>8601960</v>
      </c>
    </row>
    <row r="16" spans="1:18" x14ac:dyDescent="0.3">
      <c r="A16" t="s">
        <v>17</v>
      </c>
      <c r="B16">
        <f>H16</f>
        <v>62</v>
      </c>
      <c r="C16">
        <f>I16</f>
        <v>217</v>
      </c>
      <c r="D16">
        <f t="shared" si="6"/>
        <v>-155</v>
      </c>
      <c r="E16">
        <f>J16</f>
        <v>63</v>
      </c>
      <c r="F16">
        <f>K16</f>
        <v>83</v>
      </c>
      <c r="G16">
        <f t="shared" si="9"/>
        <v>-20</v>
      </c>
      <c r="H16">
        <v>62</v>
      </c>
      <c r="I16">
        <v>217</v>
      </c>
      <c r="J16">
        <v>63</v>
      </c>
      <c r="K16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B5B38-246B-4A77-BA98-63FF55A5F805}">
  <dimension ref="B2:G50"/>
  <sheetViews>
    <sheetView tabSelected="1" workbookViewId="0">
      <selection activeCell="D38" sqref="D38"/>
    </sheetView>
  </sheetViews>
  <sheetFormatPr baseColWidth="10" defaultColWidth="11.44140625" defaultRowHeight="14.4" x14ac:dyDescent="0.3"/>
  <cols>
    <col min="2" max="2" width="17" bestFit="1" customWidth="1"/>
    <col min="3" max="3" width="9.109375" bestFit="1" customWidth="1"/>
    <col min="4" max="4" width="8.33203125" bestFit="1" customWidth="1"/>
    <col min="5" max="5" width="18.77734375" bestFit="1" customWidth="1"/>
    <col min="6" max="6" width="15.5546875" bestFit="1" customWidth="1"/>
    <col min="7" max="7" width="21.6640625" bestFit="1" customWidth="1"/>
    <col min="10" max="10" width="16.5546875" bestFit="1" customWidth="1"/>
    <col min="11" max="12" width="11.5546875" bestFit="1" customWidth="1"/>
    <col min="13" max="13" width="18.21875" bestFit="1" customWidth="1"/>
    <col min="14" max="14" width="15.21875" bestFit="1" customWidth="1"/>
    <col min="15" max="15" width="22.44140625" bestFit="1" customWidth="1"/>
  </cols>
  <sheetData>
    <row r="2" spans="2:7" x14ac:dyDescent="0.3">
      <c r="B2" s="28" t="s">
        <v>22</v>
      </c>
      <c r="C2" s="28"/>
      <c r="D2" s="28"/>
      <c r="E2" s="28"/>
      <c r="F2" s="28"/>
      <c r="G2" s="28"/>
    </row>
    <row r="3" spans="2:7" x14ac:dyDescent="0.3">
      <c r="B3" s="16"/>
      <c r="C3" s="16" t="s">
        <v>7</v>
      </c>
      <c r="D3" s="16" t="s">
        <v>8</v>
      </c>
      <c r="E3" s="16" t="s">
        <v>24</v>
      </c>
      <c r="F3" s="16" t="s">
        <v>23</v>
      </c>
      <c r="G3" s="16" t="s">
        <v>25</v>
      </c>
    </row>
    <row r="4" spans="2:7" x14ac:dyDescent="0.3">
      <c r="B4" s="13" t="s">
        <v>0</v>
      </c>
      <c r="C4" s="13">
        <v>3538.5832999999998</v>
      </c>
      <c r="D4" s="13">
        <v>3373.9911000000002</v>
      </c>
      <c r="E4" s="13">
        <f>C4-D4</f>
        <v>164.59219999999959</v>
      </c>
      <c r="F4" s="13">
        <f>E4/22</f>
        <v>7.4814636363636176</v>
      </c>
      <c r="G4" s="13">
        <f>F4*52</f>
        <v>389.0361090909081</v>
      </c>
    </row>
    <row r="5" spans="2:7" x14ac:dyDescent="0.3">
      <c r="B5" s="13" t="s">
        <v>18</v>
      </c>
      <c r="C5" s="13">
        <v>8700.8703000000005</v>
      </c>
      <c r="D5" s="13">
        <v>6126.8531000000003</v>
      </c>
      <c r="E5" s="13">
        <f>C5-D5</f>
        <v>2574.0172000000002</v>
      </c>
      <c r="F5" s="13">
        <f>E5/17</f>
        <v>151.41277647058826</v>
      </c>
      <c r="G5" s="13">
        <f>F5*52</f>
        <v>7873.4643764705888</v>
      </c>
    </row>
    <row r="6" spans="2:7" x14ac:dyDescent="0.3">
      <c r="B6" s="13" t="s">
        <v>19</v>
      </c>
      <c r="C6" s="13">
        <v>4349.6315000000004</v>
      </c>
      <c r="D6" s="13">
        <v>4284.3125</v>
      </c>
      <c r="E6" s="13">
        <f>C6-D6</f>
        <v>65.319000000000415</v>
      </c>
      <c r="F6" s="13">
        <f>E6/22</f>
        <v>2.9690454545454732</v>
      </c>
      <c r="G6" s="13">
        <f>F6*52</f>
        <v>154.39036363636461</v>
      </c>
    </row>
    <row r="7" spans="2:7" x14ac:dyDescent="0.3">
      <c r="B7" s="13" t="s">
        <v>21</v>
      </c>
      <c r="C7" s="13">
        <v>4516.1962999999996</v>
      </c>
      <c r="D7" s="13">
        <v>3597.2696999999998</v>
      </c>
      <c r="E7" s="13">
        <f>C7-D7</f>
        <v>918.92659999999978</v>
      </c>
      <c r="F7" s="13">
        <f>E7/26</f>
        <v>35.343330769230761</v>
      </c>
      <c r="G7" s="13">
        <f>F7*52</f>
        <v>1837.8531999999996</v>
      </c>
    </row>
    <row r="8" spans="2:7" ht="15" thickBot="1" x14ac:dyDescent="0.35">
      <c r="B8" s="26" t="s">
        <v>29</v>
      </c>
      <c r="C8" s="26">
        <f>SUM(C4:C7)</f>
        <v>21105.2814</v>
      </c>
      <c r="D8" s="26">
        <f>SUM(D4:D7)</f>
        <v>17382.4264</v>
      </c>
      <c r="E8" s="26">
        <f>SUM(E4:E7)</f>
        <v>3722.855</v>
      </c>
      <c r="F8" s="26">
        <f>SUM(F4:F7)</f>
        <v>197.20661633072811</v>
      </c>
      <c r="G8" s="26">
        <f>SUM(G4:G7)</f>
        <v>10254.744049197861</v>
      </c>
    </row>
    <row r="9" spans="2:7" x14ac:dyDescent="0.3">
      <c r="B9" s="22" t="s">
        <v>49</v>
      </c>
      <c r="C9" s="22">
        <f>SUM(C4:C5)</f>
        <v>12239.453600000001</v>
      </c>
      <c r="D9" s="22">
        <f>SUM(D4:D5)</f>
        <v>9500.8441999999995</v>
      </c>
      <c r="E9" s="22">
        <f>SUM(E4:E5)</f>
        <v>2738.6093999999998</v>
      </c>
      <c r="F9" s="22">
        <f>SUM(F4:F5)</f>
        <v>158.89424010695188</v>
      </c>
      <c r="G9" s="22">
        <f>SUM(G4:G5)</f>
        <v>8262.500485561497</v>
      </c>
    </row>
    <row r="10" spans="2:7" x14ac:dyDescent="0.3">
      <c r="B10" s="21" t="s">
        <v>48</v>
      </c>
      <c r="C10" s="21">
        <f>SUM(C6:C7)</f>
        <v>8865.8277999999991</v>
      </c>
      <c r="D10" s="21">
        <f>SUM(D6:D7)</f>
        <v>7881.5821999999998</v>
      </c>
      <c r="E10" s="21">
        <f>SUM(E6:E7)</f>
        <v>984.24560000000019</v>
      </c>
      <c r="F10" s="21">
        <f>SUM(F6:F7)</f>
        <v>38.312376223776234</v>
      </c>
      <c r="G10" s="21">
        <f>SUM(G6:G7)</f>
        <v>1992.2435636363641</v>
      </c>
    </row>
    <row r="11" spans="2:7" x14ac:dyDescent="0.3">
      <c r="B11" s="1"/>
      <c r="C11" s="1"/>
      <c r="D11" s="1"/>
      <c r="E11" s="1"/>
      <c r="F11" s="1"/>
      <c r="G11" s="1"/>
    </row>
    <row r="12" spans="2:7" x14ac:dyDescent="0.3">
      <c r="B12" s="28" t="s">
        <v>27</v>
      </c>
      <c r="C12" s="28"/>
      <c r="D12" s="28"/>
      <c r="E12" s="28"/>
      <c r="F12" s="28"/>
      <c r="G12" s="28"/>
    </row>
    <row r="13" spans="2:7" x14ac:dyDescent="0.3">
      <c r="B13" s="16"/>
      <c r="C13" s="16" t="s">
        <v>7</v>
      </c>
      <c r="D13" s="16" t="s">
        <v>8</v>
      </c>
      <c r="E13" s="16" t="s">
        <v>24</v>
      </c>
      <c r="F13" s="16" t="s">
        <v>23</v>
      </c>
      <c r="G13" s="16" t="s">
        <v>25</v>
      </c>
    </row>
    <row r="14" spans="2:7" x14ac:dyDescent="0.3">
      <c r="B14" s="13" t="s">
        <v>0</v>
      </c>
      <c r="C14" s="13">
        <f>Rådata!C22</f>
        <v>3798.5333333333333</v>
      </c>
      <c r="D14" s="13">
        <f>Rådata!D22</f>
        <v>3704.2166666666667</v>
      </c>
      <c r="E14" s="13">
        <f>C14-D14</f>
        <v>94.316666666666606</v>
      </c>
      <c r="F14" s="13">
        <f>E14/22</f>
        <v>4.2871212121212094</v>
      </c>
      <c r="G14" s="13">
        <f>F14*52</f>
        <v>222.93030303030289</v>
      </c>
    </row>
    <row r="15" spans="2:7" x14ac:dyDescent="0.3">
      <c r="B15" s="13" t="s">
        <v>18</v>
      </c>
      <c r="C15" s="13">
        <f>Rådata!C26</f>
        <v>4955.8833333333332</v>
      </c>
      <c r="D15" s="13">
        <f>Rådata!D26</f>
        <v>3070.0166666666664</v>
      </c>
      <c r="E15" s="13">
        <f>C15-D15</f>
        <v>1885.8666666666668</v>
      </c>
      <c r="F15" s="13">
        <f>E15/17</f>
        <v>110.93333333333334</v>
      </c>
      <c r="G15" s="13">
        <f>F15*52</f>
        <v>5768.5333333333338</v>
      </c>
    </row>
    <row r="16" spans="2:7" x14ac:dyDescent="0.3">
      <c r="B16" s="13" t="s">
        <v>19</v>
      </c>
      <c r="C16" s="13">
        <f>Rådata!C30</f>
        <v>4886.5166666666664</v>
      </c>
      <c r="D16" s="13">
        <f>Rådata!D30</f>
        <v>4930.1833333333334</v>
      </c>
      <c r="E16" s="13">
        <f>C16-D16</f>
        <v>-43.66666666666697</v>
      </c>
      <c r="F16" s="13">
        <f>E16/22</f>
        <v>-1.9848484848484986</v>
      </c>
      <c r="G16" s="13">
        <f>F16*52</f>
        <v>-103.21212121212193</v>
      </c>
    </row>
    <row r="17" spans="2:7" x14ac:dyDescent="0.3">
      <c r="B17" s="15" t="s">
        <v>21</v>
      </c>
      <c r="C17" s="15">
        <f>Rådata!C34</f>
        <v>5332.7999999999993</v>
      </c>
      <c r="D17" s="15">
        <f>Rådata!D34</f>
        <v>4275.3166666666666</v>
      </c>
      <c r="E17" s="15">
        <f>C17-D17</f>
        <v>1057.4833333333327</v>
      </c>
      <c r="F17" s="15">
        <f>E17/26</f>
        <v>40.672435897435875</v>
      </c>
      <c r="G17" s="15">
        <f>F17*52</f>
        <v>2114.9666666666653</v>
      </c>
    </row>
    <row r="18" spans="2:7" ht="15" thickBot="1" x14ac:dyDescent="0.35">
      <c r="B18" s="26" t="s">
        <v>29</v>
      </c>
      <c r="C18" s="26">
        <f>SUM(C14:C17)</f>
        <v>18973.73333333333</v>
      </c>
      <c r="D18" s="26">
        <f>SUM(D14:D17)</f>
        <v>15979.733333333334</v>
      </c>
      <c r="E18" s="26">
        <f>SUM(E14:E17)</f>
        <v>2993.9999999999991</v>
      </c>
      <c r="F18" s="26">
        <f>SUM(F14:F17)</f>
        <v>153.90804195804191</v>
      </c>
      <c r="G18" s="26">
        <f>SUM(G14:G17)</f>
        <v>8003.2181818181798</v>
      </c>
    </row>
    <row r="19" spans="2:7" x14ac:dyDescent="0.3">
      <c r="B19" s="24" t="s">
        <v>49</v>
      </c>
      <c r="C19" s="22">
        <f>SUM(C14:C15)</f>
        <v>8754.4166666666661</v>
      </c>
      <c r="D19" s="22">
        <f>SUM(D14:D15)</f>
        <v>6774.2333333333336</v>
      </c>
      <c r="E19" s="22">
        <f>SUM(E14:E15)</f>
        <v>1980.1833333333334</v>
      </c>
      <c r="F19" s="22">
        <f>SUM(F14:F15)</f>
        <v>115.22045454545454</v>
      </c>
      <c r="G19" s="22">
        <f>SUM(G14:G15)</f>
        <v>5991.4636363636364</v>
      </c>
    </row>
    <row r="20" spans="2:7" x14ac:dyDescent="0.3">
      <c r="B20" s="23" t="s">
        <v>48</v>
      </c>
      <c r="C20" s="21">
        <f>SUM(C16:C17)</f>
        <v>10219.316666666666</v>
      </c>
      <c r="D20" s="21">
        <f>SUM(D16:D17)</f>
        <v>9205.5</v>
      </c>
      <c r="E20" s="21">
        <f>SUM(E16:E17)</f>
        <v>1013.8166666666657</v>
      </c>
      <c r="F20" s="21">
        <f>SUM(F16:F17)</f>
        <v>38.687587412587376</v>
      </c>
      <c r="G20" s="21">
        <f>SUM(G16:G17)</f>
        <v>2011.7545454545434</v>
      </c>
    </row>
    <row r="21" spans="2:7" x14ac:dyDescent="0.3">
      <c r="B21" s="1"/>
      <c r="C21" s="1"/>
      <c r="D21" s="1"/>
      <c r="E21" s="1"/>
      <c r="F21" s="1"/>
      <c r="G21" s="1"/>
    </row>
    <row r="22" spans="2:7" x14ac:dyDescent="0.3">
      <c r="B22" s="28" t="s">
        <v>28</v>
      </c>
      <c r="C22" s="28"/>
      <c r="D22" s="28"/>
      <c r="E22" s="28"/>
      <c r="F22" s="28"/>
      <c r="G22" s="28"/>
    </row>
    <row r="23" spans="2:7" x14ac:dyDescent="0.3">
      <c r="B23" s="16"/>
      <c r="C23" s="16" t="s">
        <v>7</v>
      </c>
      <c r="D23" s="16" t="s">
        <v>8</v>
      </c>
      <c r="E23" s="16" t="s">
        <v>30</v>
      </c>
      <c r="F23" s="16" t="s">
        <v>23</v>
      </c>
      <c r="G23" s="16" t="s">
        <v>25</v>
      </c>
    </row>
    <row r="24" spans="2:7" x14ac:dyDescent="0.3">
      <c r="B24" s="13" t="s">
        <v>0</v>
      </c>
      <c r="C24" s="13">
        <f>Rådata!C23</f>
        <v>3257.5333333333333</v>
      </c>
      <c r="D24" s="13">
        <f>Rådata!D23</f>
        <v>3689.7833333333333</v>
      </c>
      <c r="E24" s="13">
        <f>D24-C24</f>
        <v>432.25</v>
      </c>
      <c r="F24" s="13">
        <f>E24/22</f>
        <v>19.647727272727273</v>
      </c>
      <c r="G24" s="13">
        <f>F24*52</f>
        <v>1021.6818181818182</v>
      </c>
    </row>
    <row r="25" spans="2:7" x14ac:dyDescent="0.3">
      <c r="B25" s="13" t="s">
        <v>18</v>
      </c>
      <c r="C25" s="13">
        <f>Rådata!C27</f>
        <v>468.15</v>
      </c>
      <c r="D25" s="13">
        <f>Rådata!D27</f>
        <v>2520.583333333333</v>
      </c>
      <c r="E25" s="13">
        <f>D25-C25</f>
        <v>2052.4333333333329</v>
      </c>
      <c r="F25" s="13">
        <f>E25/17</f>
        <v>120.73137254901958</v>
      </c>
      <c r="G25" s="13">
        <f>F25*52</f>
        <v>6278.0313725490187</v>
      </c>
    </row>
    <row r="26" spans="2:7" x14ac:dyDescent="0.3">
      <c r="B26" s="13" t="s">
        <v>19</v>
      </c>
      <c r="C26" s="13">
        <f>Rådata!C31</f>
        <v>2507.4833333333336</v>
      </c>
      <c r="D26" s="13">
        <f>Rådata!D31</f>
        <v>2415.8500000000004</v>
      </c>
      <c r="E26" s="13">
        <f>D26-C26</f>
        <v>-91.633333333333212</v>
      </c>
      <c r="F26" s="13">
        <f>E26/22</f>
        <v>-4.1651515151515097</v>
      </c>
      <c r="G26" s="13">
        <f>F26*52</f>
        <v>-216.58787878787851</v>
      </c>
    </row>
    <row r="27" spans="2:7" x14ac:dyDescent="0.3">
      <c r="B27" s="15" t="s">
        <v>21</v>
      </c>
      <c r="C27" s="15">
        <f>Rådata!C35</f>
        <v>3344.4666666666667</v>
      </c>
      <c r="D27" s="15">
        <f>Rådata!D35</f>
        <v>4414.7166666666672</v>
      </c>
      <c r="E27" s="15">
        <f>D27-C27</f>
        <v>1070.2500000000005</v>
      </c>
      <c r="F27" s="15">
        <f>E27/26</f>
        <v>41.163461538461554</v>
      </c>
      <c r="G27" s="15">
        <f>F27*52</f>
        <v>2140.5000000000009</v>
      </c>
    </row>
    <row r="28" spans="2:7" ht="15" thickBot="1" x14ac:dyDescent="0.35">
      <c r="B28" s="26" t="s">
        <v>29</v>
      </c>
      <c r="C28" s="26">
        <f>SUM(C24:C27)</f>
        <v>9577.6333333333332</v>
      </c>
      <c r="D28" s="26">
        <f>SUM(D24:D27)</f>
        <v>13040.933333333334</v>
      </c>
      <c r="E28" s="26">
        <f>SUM(E24:E27)</f>
        <v>3463.3</v>
      </c>
      <c r="F28" s="26">
        <f>SUM(F24:F27)</f>
        <v>177.37740984505689</v>
      </c>
      <c r="G28" s="26">
        <f>SUM(G24:G27)</f>
        <v>9223.6253119429603</v>
      </c>
    </row>
    <row r="29" spans="2:7" x14ac:dyDescent="0.3">
      <c r="B29" s="24" t="s">
        <v>49</v>
      </c>
      <c r="C29" s="22">
        <f>SUM(C24:C25)</f>
        <v>3725.6833333333334</v>
      </c>
      <c r="D29" s="22">
        <f>SUM(D24:D25)</f>
        <v>6210.3666666666668</v>
      </c>
      <c r="E29" s="22">
        <f>SUM(E24:E25)</f>
        <v>2484.6833333333329</v>
      </c>
      <c r="F29" s="22">
        <f>SUM(F24:F25)</f>
        <v>140.37909982174685</v>
      </c>
      <c r="G29" s="22">
        <f>SUM(G24:G25)</f>
        <v>7299.7131907308367</v>
      </c>
    </row>
    <row r="30" spans="2:7" x14ac:dyDescent="0.3">
      <c r="B30" s="23" t="s">
        <v>48</v>
      </c>
      <c r="C30" s="21">
        <f>SUM(C26:C27)</f>
        <v>5851.9500000000007</v>
      </c>
      <c r="D30" s="21">
        <f>SUM(D26:D27)</f>
        <v>6830.5666666666675</v>
      </c>
      <c r="E30" s="21">
        <f>SUM(E26:E27)</f>
        <v>978.61666666666724</v>
      </c>
      <c r="F30" s="21">
        <f>SUM(F26:F27)</f>
        <v>36.998310023310047</v>
      </c>
      <c r="G30" s="21">
        <f>SUM(G26:G27)</f>
        <v>1923.9121212121224</v>
      </c>
    </row>
    <row r="31" spans="2:7" x14ac:dyDescent="0.3">
      <c r="B31" s="1"/>
      <c r="C31" s="1"/>
      <c r="D31" s="1"/>
      <c r="E31" s="1"/>
      <c r="F31" s="1"/>
      <c r="G31" s="1"/>
    </row>
    <row r="32" spans="2:7" x14ac:dyDescent="0.3">
      <c r="B32" s="28" t="s">
        <v>17</v>
      </c>
      <c r="C32" s="28"/>
      <c r="D32" s="28"/>
      <c r="E32" s="28"/>
      <c r="F32" s="28"/>
      <c r="G32" s="28"/>
    </row>
    <row r="33" spans="2:7" x14ac:dyDescent="0.3">
      <c r="B33" s="16"/>
      <c r="C33" s="16" t="s">
        <v>7</v>
      </c>
      <c r="D33" s="16" t="s">
        <v>8</v>
      </c>
      <c r="E33" s="16" t="s">
        <v>30</v>
      </c>
      <c r="F33" s="16" t="s">
        <v>23</v>
      </c>
      <c r="G33" s="16" t="s">
        <v>25</v>
      </c>
    </row>
    <row r="34" spans="2:7" x14ac:dyDescent="0.3">
      <c r="B34" s="13" t="s">
        <v>0</v>
      </c>
      <c r="C34" s="13">
        <f>Rådata!C24</f>
        <v>114</v>
      </c>
      <c r="D34" s="13">
        <f>Rådata!D24</f>
        <v>26</v>
      </c>
      <c r="E34" s="13">
        <f>C34-D34</f>
        <v>88</v>
      </c>
      <c r="F34" s="13">
        <f>E34/22</f>
        <v>4</v>
      </c>
      <c r="G34" s="13">
        <f>F34*52</f>
        <v>208</v>
      </c>
    </row>
    <row r="35" spans="2:7" x14ac:dyDescent="0.3">
      <c r="B35" s="13" t="s">
        <v>18</v>
      </c>
      <c r="C35" s="13">
        <f>Rådata!C28</f>
        <v>32</v>
      </c>
      <c r="D35" s="13">
        <f>Rådata!D28</f>
        <v>78</v>
      </c>
      <c r="E35" s="13">
        <f>C35-D35</f>
        <v>-46</v>
      </c>
      <c r="F35" s="13">
        <f>E35/17</f>
        <v>-2.7058823529411766</v>
      </c>
      <c r="G35" s="13">
        <f>F35*52</f>
        <v>-140.70588235294119</v>
      </c>
    </row>
    <row r="36" spans="2:7" x14ac:dyDescent="0.3">
      <c r="B36" s="13" t="s">
        <v>19</v>
      </c>
      <c r="C36" s="13">
        <f>Rådata!C32</f>
        <v>202</v>
      </c>
      <c r="D36" s="13">
        <f>Rådata!D32</f>
        <v>180</v>
      </c>
      <c r="E36" s="13">
        <f>C36-D36</f>
        <v>22</v>
      </c>
      <c r="F36" s="13">
        <f>E36/22</f>
        <v>1</v>
      </c>
      <c r="G36" s="13">
        <f>F36*52</f>
        <v>52</v>
      </c>
    </row>
    <row r="37" spans="2:7" x14ac:dyDescent="0.3">
      <c r="B37" s="15" t="s">
        <v>21</v>
      </c>
      <c r="C37" s="15">
        <f>Rådata!C36</f>
        <v>125</v>
      </c>
      <c r="D37" s="15">
        <f>Rådata!D36</f>
        <v>300</v>
      </c>
      <c r="E37" s="15">
        <f>C37-D37</f>
        <v>-175</v>
      </c>
      <c r="F37" s="15">
        <f>E37/26</f>
        <v>-6.7307692307692308</v>
      </c>
      <c r="G37" s="15">
        <f>F37*52</f>
        <v>-350</v>
      </c>
    </row>
    <row r="38" spans="2:7" ht="15" thickBot="1" x14ac:dyDescent="0.35">
      <c r="B38" s="26" t="s">
        <v>29</v>
      </c>
      <c r="C38" s="26">
        <f>SUM(C34:C37)</f>
        <v>473</v>
      </c>
      <c r="D38" s="26">
        <f>SUM(D34:D37)</f>
        <v>584</v>
      </c>
      <c r="E38" s="26">
        <f>SUM(E34:E37)</f>
        <v>-111</v>
      </c>
      <c r="F38" s="26">
        <f>SUM(F34:F37)</f>
        <v>-4.4366515837104075</v>
      </c>
      <c r="G38" s="26">
        <f>SUM(G34:G37)</f>
        <v>-230.70588235294119</v>
      </c>
    </row>
    <row r="39" spans="2:7" x14ac:dyDescent="0.3">
      <c r="B39" s="24" t="s">
        <v>49</v>
      </c>
      <c r="C39" s="22">
        <f>SUM(C34:C35)</f>
        <v>146</v>
      </c>
      <c r="D39" s="22">
        <f>SUM(D34:D35)</f>
        <v>104</v>
      </c>
      <c r="E39" s="22">
        <f>SUM(E34:E35)</f>
        <v>42</v>
      </c>
      <c r="F39" s="22">
        <f>SUM(F34:F35)</f>
        <v>1.2941176470588234</v>
      </c>
      <c r="G39" s="22">
        <f>SUM(G34:G35)</f>
        <v>67.294117647058812</v>
      </c>
    </row>
    <row r="40" spans="2:7" x14ac:dyDescent="0.3">
      <c r="B40" s="23" t="s">
        <v>48</v>
      </c>
      <c r="C40" s="21">
        <f>SUM(C36:C37)</f>
        <v>327</v>
      </c>
      <c r="D40" s="21">
        <f>SUM(D36:D37)</f>
        <v>480</v>
      </c>
      <c r="E40" s="21">
        <f>SUM(E36:E37)</f>
        <v>-153</v>
      </c>
      <c r="F40" s="21">
        <f>SUM(F36:F37)</f>
        <v>-5.7307692307692308</v>
      </c>
      <c r="G40" s="21">
        <f>SUM(G36:G37)</f>
        <v>-298</v>
      </c>
    </row>
    <row r="42" spans="2:7" x14ac:dyDescent="0.3">
      <c r="B42" s="27" t="s">
        <v>26</v>
      </c>
      <c r="C42" s="27"/>
      <c r="D42" s="27"/>
      <c r="E42" s="27"/>
      <c r="F42" s="27"/>
      <c r="G42" s="27"/>
    </row>
    <row r="43" spans="2:7" x14ac:dyDescent="0.3">
      <c r="B43" s="18"/>
      <c r="C43" s="19" t="s">
        <v>7</v>
      </c>
      <c r="D43" s="19" t="s">
        <v>8</v>
      </c>
      <c r="E43" s="18" t="s">
        <v>24</v>
      </c>
      <c r="F43" s="17" t="s">
        <v>23</v>
      </c>
      <c r="G43" s="16" t="s">
        <v>25</v>
      </c>
    </row>
    <row r="44" spans="2:7" x14ac:dyDescent="0.3">
      <c r="B44" s="13" t="s">
        <v>0</v>
      </c>
      <c r="C44" s="14">
        <f>Rådata!C21</f>
        <v>66.316666666666663</v>
      </c>
      <c r="D44" s="14">
        <f>Rådata!D21</f>
        <v>91.466666666666669</v>
      </c>
      <c r="E44" s="14">
        <f>C44-D44</f>
        <v>-25.150000000000006</v>
      </c>
      <c r="F44" s="13">
        <f>E44/22</f>
        <v>-1.1431818181818185</v>
      </c>
      <c r="G44" s="14">
        <f>F44*52</f>
        <v>-59.445454545454567</v>
      </c>
    </row>
    <row r="45" spans="2:7" x14ac:dyDescent="0.3">
      <c r="B45" s="13" t="s">
        <v>18</v>
      </c>
      <c r="C45" s="14">
        <f>Rådata!C25</f>
        <v>0.13333333333333333</v>
      </c>
      <c r="D45" s="14">
        <f>Rådata!D25</f>
        <v>0.23333333333333334</v>
      </c>
      <c r="E45" s="14">
        <f>C45-D45</f>
        <v>-0.1</v>
      </c>
      <c r="F45" s="13">
        <f>E45/17</f>
        <v>-5.8823529411764705E-3</v>
      </c>
      <c r="G45" s="14">
        <f>F45*52</f>
        <v>-0.30588235294117649</v>
      </c>
    </row>
    <row r="46" spans="2:7" x14ac:dyDescent="0.3">
      <c r="B46" s="13" t="s">
        <v>19</v>
      </c>
      <c r="C46" s="14">
        <f>Rådata!C29</f>
        <v>134.80000000000001</v>
      </c>
      <c r="D46" s="14">
        <f>Rådata!D29</f>
        <v>52.266666666666666</v>
      </c>
      <c r="E46" s="14">
        <f>C46-D46</f>
        <v>82.533333333333346</v>
      </c>
      <c r="F46" s="13">
        <f>E46/22</f>
        <v>3.7515151515151519</v>
      </c>
      <c r="G46" s="14">
        <f>F46*52</f>
        <v>195.07878787878789</v>
      </c>
    </row>
    <row r="47" spans="2:7" x14ac:dyDescent="0.3">
      <c r="B47" s="15" t="s">
        <v>21</v>
      </c>
      <c r="C47" s="20">
        <f>Rådata!C33</f>
        <v>257.28333333333336</v>
      </c>
      <c r="D47" s="20">
        <f>Rådata!D33</f>
        <v>599.33333333333326</v>
      </c>
      <c r="E47" s="20">
        <f>C47-D47</f>
        <v>-342.0499999999999</v>
      </c>
      <c r="F47" s="15">
        <f>E47/26</f>
        <v>-13.155769230769227</v>
      </c>
      <c r="G47" s="20">
        <f>F47*52</f>
        <v>-684.0999999999998</v>
      </c>
    </row>
    <row r="48" spans="2:7" ht="15" thickBot="1" x14ac:dyDescent="0.35">
      <c r="B48" s="26" t="s">
        <v>29</v>
      </c>
      <c r="C48" s="26">
        <f>SUM(C44:C47)</f>
        <v>458.53333333333336</v>
      </c>
      <c r="D48" s="26">
        <f>SUM(D44:D47)</f>
        <v>743.3</v>
      </c>
      <c r="E48" s="26">
        <f>SUM(E44:E47)</f>
        <v>-284.76666666666654</v>
      </c>
      <c r="F48" s="26">
        <f>SUM(F44:F47)</f>
        <v>-10.553318250377071</v>
      </c>
      <c r="G48" s="26">
        <f>SUM(G44:G47)</f>
        <v>-548.7725490196076</v>
      </c>
    </row>
    <row r="49" spans="2:7" x14ac:dyDescent="0.3">
      <c r="B49" s="24" t="s">
        <v>49</v>
      </c>
      <c r="C49" s="25">
        <f>SUM(C44:C45)</f>
        <v>66.45</v>
      </c>
      <c r="D49" s="25">
        <f>SUM(D44:D45)</f>
        <v>91.7</v>
      </c>
      <c r="E49" s="25">
        <f>SUM(E44:E45)</f>
        <v>-25.250000000000007</v>
      </c>
      <c r="F49" s="25">
        <f>SUM(F44:F45)</f>
        <v>-1.149064171122995</v>
      </c>
      <c r="G49" s="25">
        <f>SUM(G44:G45)</f>
        <v>-59.751336898395742</v>
      </c>
    </row>
    <row r="50" spans="2:7" x14ac:dyDescent="0.3">
      <c r="B50" s="23" t="s">
        <v>48</v>
      </c>
      <c r="C50" s="21">
        <f>SUM(C46:C47)</f>
        <v>392.08333333333337</v>
      </c>
      <c r="D50" s="21">
        <f>SUM(D46:D47)</f>
        <v>651.59999999999991</v>
      </c>
      <c r="E50" s="21">
        <f>SUM(E46:E47)</f>
        <v>-259.51666666666654</v>
      </c>
      <c r="F50" s="21">
        <f>SUM(F46:F47)</f>
        <v>-9.4042540792540752</v>
      </c>
      <c r="G50" s="21">
        <f>SUM(G46:G47)</f>
        <v>-489.02121212121187</v>
      </c>
    </row>
  </sheetData>
  <mergeCells count="5">
    <mergeCell ref="B42:G42"/>
    <mergeCell ref="B2:G2"/>
    <mergeCell ref="B12:G12"/>
    <mergeCell ref="B22:G22"/>
    <mergeCell ref="B32:G3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E150-4B73-4572-87FA-29AD0609EE9F}">
  <dimension ref="A1:K36"/>
  <sheetViews>
    <sheetView topLeftCell="A14" workbookViewId="0">
      <selection activeCell="C21" sqref="C21"/>
    </sheetView>
  </sheetViews>
  <sheetFormatPr baseColWidth="10" defaultRowHeight="14.4" x14ac:dyDescent="0.3"/>
  <sheetData>
    <row r="1" spans="1:11" x14ac:dyDescent="0.3">
      <c r="A1" t="s">
        <v>55</v>
      </c>
      <c r="B1" t="s">
        <v>61</v>
      </c>
      <c r="C1" t="s">
        <v>62</v>
      </c>
      <c r="D1" t="s">
        <v>56</v>
      </c>
      <c r="E1" t="s">
        <v>57</v>
      </c>
      <c r="F1" t="s">
        <v>58</v>
      </c>
      <c r="G1" t="s">
        <v>21</v>
      </c>
      <c r="H1" t="s">
        <v>59</v>
      </c>
      <c r="I1" t="s">
        <v>60</v>
      </c>
      <c r="J1" t="s">
        <v>71</v>
      </c>
      <c r="K1" t="s">
        <v>72</v>
      </c>
    </row>
    <row r="2" spans="1:11" ht="15.6" x14ac:dyDescent="0.3">
      <c r="A2" t="s">
        <v>65</v>
      </c>
      <c r="B2" t="s">
        <v>63</v>
      </c>
      <c r="C2" t="s">
        <v>64</v>
      </c>
      <c r="D2" s="29">
        <v>168300</v>
      </c>
      <c r="E2" s="29">
        <v>240</v>
      </c>
      <c r="F2" s="29">
        <v>233400</v>
      </c>
      <c r="G2" s="29">
        <v>657420</v>
      </c>
      <c r="H2" s="1">
        <f>D2/(60*60)</f>
        <v>46.75</v>
      </c>
      <c r="I2" s="1">
        <f t="shared" ref="I2:K2" si="0">E2/(60*60)</f>
        <v>6.6666666666666666E-2</v>
      </c>
      <c r="J2" s="1">
        <f t="shared" si="0"/>
        <v>64.833333333333329</v>
      </c>
      <c r="K2" s="1">
        <f>G2/(60*60)</f>
        <v>182.61666666666667</v>
      </c>
    </row>
    <row r="3" spans="1:11" ht="15.6" x14ac:dyDescent="0.3">
      <c r="A3" t="s">
        <v>66</v>
      </c>
      <c r="B3" t="s">
        <v>63</v>
      </c>
      <c r="C3" t="s">
        <v>64</v>
      </c>
      <c r="D3" s="29">
        <v>7936860</v>
      </c>
      <c r="E3" s="29">
        <v>9056280</v>
      </c>
      <c r="F3" s="29">
        <v>8176740</v>
      </c>
      <c r="G3" s="29">
        <v>8887200</v>
      </c>
      <c r="H3" s="1">
        <f t="shared" ref="H3:H17" si="1">D3/(60*60)</f>
        <v>2204.6833333333334</v>
      </c>
      <c r="I3" s="1">
        <f t="shared" ref="I3:I17" si="2">E3/(60*60)</f>
        <v>2515.6333333333332</v>
      </c>
      <c r="J3" s="1">
        <f t="shared" ref="J3:J17" si="3">F3/(60*60)</f>
        <v>2271.3166666666666</v>
      </c>
      <c r="K3" s="1">
        <f t="shared" ref="K3:K17" si="4">G3/(60*60)</f>
        <v>2468.6666666666665</v>
      </c>
    </row>
    <row r="4" spans="1:11" ht="15.6" x14ac:dyDescent="0.3">
      <c r="A4" t="s">
        <v>67</v>
      </c>
      <c r="B4" t="s">
        <v>63</v>
      </c>
      <c r="C4" t="s">
        <v>64</v>
      </c>
      <c r="D4" s="29">
        <v>4764060</v>
      </c>
      <c r="E4" s="29">
        <v>706980</v>
      </c>
      <c r="F4" s="29">
        <v>5132460</v>
      </c>
      <c r="G4" s="29">
        <v>6731880</v>
      </c>
      <c r="H4" s="1">
        <f t="shared" si="1"/>
        <v>1323.35</v>
      </c>
      <c r="I4" s="1">
        <f t="shared" si="2"/>
        <v>196.38333333333333</v>
      </c>
      <c r="J4" s="1">
        <f t="shared" si="3"/>
        <v>1425.6833333333334</v>
      </c>
      <c r="K4" s="1">
        <f t="shared" si="4"/>
        <v>1869.9666666666667</v>
      </c>
    </row>
    <row r="5" spans="1:11" ht="15.6" x14ac:dyDescent="0.3">
      <c r="A5" t="s">
        <v>68</v>
      </c>
      <c r="B5" t="s">
        <v>63</v>
      </c>
      <c r="C5" t="s">
        <v>64</v>
      </c>
      <c r="D5" s="29">
        <v>43</v>
      </c>
      <c r="E5" s="29">
        <v>10</v>
      </c>
      <c r="F5" s="29">
        <v>102</v>
      </c>
      <c r="G5" s="29">
        <v>62</v>
      </c>
      <c r="H5" s="1">
        <f>D5</f>
        <v>43</v>
      </c>
      <c r="I5" s="1">
        <f t="shared" ref="I5:K5" si="5">E5</f>
        <v>10</v>
      </c>
      <c r="J5" s="1">
        <f t="shared" si="5"/>
        <v>102</v>
      </c>
      <c r="K5" s="1">
        <f t="shared" si="5"/>
        <v>62</v>
      </c>
    </row>
    <row r="6" spans="1:11" ht="15.6" x14ac:dyDescent="0.3">
      <c r="A6" t="s">
        <v>65</v>
      </c>
      <c r="B6" t="s">
        <v>69</v>
      </c>
      <c r="C6" t="s">
        <v>64</v>
      </c>
      <c r="D6" s="29">
        <v>70440</v>
      </c>
      <c r="E6" s="30">
        <v>240</v>
      </c>
      <c r="F6" s="29">
        <v>251880</v>
      </c>
      <c r="G6" s="29">
        <v>268800</v>
      </c>
      <c r="H6" s="1">
        <f t="shared" si="1"/>
        <v>19.566666666666666</v>
      </c>
      <c r="I6" s="1">
        <f t="shared" si="2"/>
        <v>6.6666666666666666E-2</v>
      </c>
      <c r="J6" s="1">
        <f t="shared" si="3"/>
        <v>69.966666666666669</v>
      </c>
      <c r="K6" s="1">
        <f t="shared" si="4"/>
        <v>74.666666666666671</v>
      </c>
    </row>
    <row r="7" spans="1:11" ht="15.6" x14ac:dyDescent="0.3">
      <c r="A7" t="s">
        <v>66</v>
      </c>
      <c r="B7" t="s">
        <v>69</v>
      </c>
      <c r="C7" t="s">
        <v>64</v>
      </c>
      <c r="D7" s="29">
        <v>5737860</v>
      </c>
      <c r="E7" s="29">
        <v>8784900</v>
      </c>
      <c r="F7" s="29">
        <v>9414720</v>
      </c>
      <c r="G7" s="29">
        <v>10310880</v>
      </c>
      <c r="H7" s="1">
        <f t="shared" si="1"/>
        <v>1593.85</v>
      </c>
      <c r="I7" s="1">
        <f t="shared" si="2"/>
        <v>2440.25</v>
      </c>
      <c r="J7" s="1">
        <f t="shared" si="3"/>
        <v>2615.1999999999998</v>
      </c>
      <c r="K7" s="1">
        <f t="shared" si="4"/>
        <v>2864.1333333333332</v>
      </c>
    </row>
    <row r="8" spans="1:11" ht="15.6" x14ac:dyDescent="0.3">
      <c r="A8" t="s">
        <v>67</v>
      </c>
      <c r="B8" t="s">
        <v>69</v>
      </c>
      <c r="C8" t="s">
        <v>64</v>
      </c>
      <c r="D8" s="29">
        <v>6963060</v>
      </c>
      <c r="E8" s="29">
        <v>978360</v>
      </c>
      <c r="F8" s="29">
        <v>3894480</v>
      </c>
      <c r="G8" s="29">
        <v>5308200</v>
      </c>
      <c r="H8" s="1">
        <f t="shared" si="1"/>
        <v>1934.1833333333334</v>
      </c>
      <c r="I8" s="1">
        <f t="shared" si="2"/>
        <v>271.76666666666665</v>
      </c>
      <c r="J8" s="1">
        <f t="shared" si="3"/>
        <v>1081.8</v>
      </c>
      <c r="K8" s="1">
        <f t="shared" si="4"/>
        <v>1474.5</v>
      </c>
    </row>
    <row r="9" spans="1:11" ht="15.6" x14ac:dyDescent="0.3">
      <c r="A9" t="s">
        <v>68</v>
      </c>
      <c r="B9" t="s">
        <v>69</v>
      </c>
      <c r="C9" t="s">
        <v>64</v>
      </c>
      <c r="D9" s="29">
        <v>71</v>
      </c>
      <c r="E9" s="29">
        <v>22</v>
      </c>
      <c r="F9" s="29">
        <v>100</v>
      </c>
      <c r="G9" s="29">
        <v>63</v>
      </c>
      <c r="H9" s="1">
        <f>D9</f>
        <v>71</v>
      </c>
      <c r="I9" s="1">
        <f t="shared" ref="I9" si="6">E9</f>
        <v>22</v>
      </c>
      <c r="J9" s="1">
        <f t="shared" ref="J9" si="7">F9</f>
        <v>100</v>
      </c>
      <c r="K9" s="1">
        <f t="shared" ref="K9" si="8">G9</f>
        <v>63</v>
      </c>
    </row>
    <row r="10" spans="1:11" ht="15.6" x14ac:dyDescent="0.3">
      <c r="A10" t="s">
        <v>65</v>
      </c>
      <c r="B10" t="s">
        <v>63</v>
      </c>
      <c r="C10" t="s">
        <v>70</v>
      </c>
      <c r="D10" s="29">
        <v>86100</v>
      </c>
      <c r="E10" s="29">
        <v>420</v>
      </c>
      <c r="F10" s="29">
        <v>109080</v>
      </c>
      <c r="G10" s="29">
        <v>1714560</v>
      </c>
      <c r="H10" s="1">
        <f t="shared" si="1"/>
        <v>23.916666666666668</v>
      </c>
      <c r="I10" s="1">
        <f t="shared" si="2"/>
        <v>0.11666666666666667</v>
      </c>
      <c r="J10" s="1">
        <f t="shared" si="3"/>
        <v>30.3</v>
      </c>
      <c r="K10" s="1">
        <f t="shared" si="4"/>
        <v>476.26666666666665</v>
      </c>
    </row>
    <row r="11" spans="1:11" ht="15.6" x14ac:dyDescent="0.3">
      <c r="A11" t="s">
        <v>66</v>
      </c>
      <c r="B11" t="s">
        <v>63</v>
      </c>
      <c r="C11" t="s">
        <v>70</v>
      </c>
      <c r="D11" s="29">
        <v>4933020</v>
      </c>
      <c r="E11" s="29">
        <v>6102180</v>
      </c>
      <c r="F11" s="29">
        <v>9456480</v>
      </c>
      <c r="G11" s="29">
        <v>8351040</v>
      </c>
      <c r="H11" s="1">
        <f t="shared" si="1"/>
        <v>1370.2833333333333</v>
      </c>
      <c r="I11" s="1">
        <f t="shared" si="2"/>
        <v>1695.05</v>
      </c>
      <c r="J11" s="1">
        <f t="shared" si="3"/>
        <v>2626.8</v>
      </c>
      <c r="K11" s="1">
        <f t="shared" si="4"/>
        <v>2319.7333333333331</v>
      </c>
    </row>
    <row r="12" spans="1:11" ht="15.6" x14ac:dyDescent="0.3">
      <c r="A12" t="s">
        <v>67</v>
      </c>
      <c r="B12" t="s">
        <v>63</v>
      </c>
      <c r="C12" t="s">
        <v>70</v>
      </c>
      <c r="D12" s="29">
        <v>8376180</v>
      </c>
      <c r="E12" s="30">
        <v>3960900</v>
      </c>
      <c r="F12" s="29">
        <v>3766380</v>
      </c>
      <c r="G12" s="29">
        <v>7291020</v>
      </c>
      <c r="H12" s="1">
        <f t="shared" si="1"/>
        <v>2326.7166666666667</v>
      </c>
      <c r="I12" s="1">
        <f t="shared" si="2"/>
        <v>1100.25</v>
      </c>
      <c r="J12" s="1">
        <f t="shared" si="3"/>
        <v>1046.2166666666667</v>
      </c>
      <c r="K12" s="1">
        <f t="shared" si="4"/>
        <v>2025.2833333333333</v>
      </c>
    </row>
    <row r="13" spans="1:11" ht="15.6" x14ac:dyDescent="0.3">
      <c r="A13" t="s">
        <v>68</v>
      </c>
      <c r="B13" t="s">
        <v>63</v>
      </c>
      <c r="C13" t="s">
        <v>70</v>
      </c>
      <c r="D13" s="29">
        <v>10</v>
      </c>
      <c r="E13" s="29">
        <v>40</v>
      </c>
      <c r="F13" s="29">
        <v>92</v>
      </c>
      <c r="G13" s="29">
        <v>217</v>
      </c>
      <c r="H13" s="1">
        <f>D13</f>
        <v>10</v>
      </c>
      <c r="I13" s="1">
        <f t="shared" ref="I13" si="9">E13</f>
        <v>40</v>
      </c>
      <c r="J13" s="1">
        <f t="shared" ref="J13" si="10">F13</f>
        <v>92</v>
      </c>
      <c r="K13" s="1">
        <f t="shared" ref="K13" si="11">G13</f>
        <v>217</v>
      </c>
    </row>
    <row r="14" spans="1:11" ht="15.6" x14ac:dyDescent="0.3">
      <c r="A14" t="s">
        <v>65</v>
      </c>
      <c r="B14" t="s">
        <v>69</v>
      </c>
      <c r="C14" t="s">
        <v>70</v>
      </c>
      <c r="D14" s="29">
        <v>243180</v>
      </c>
      <c r="E14" s="29">
        <v>420</v>
      </c>
      <c r="F14" s="29">
        <v>79080</v>
      </c>
      <c r="G14" s="29">
        <v>443040</v>
      </c>
      <c r="H14" s="1">
        <f t="shared" si="1"/>
        <v>67.55</v>
      </c>
      <c r="I14" s="1">
        <f t="shared" si="2"/>
        <v>0.11666666666666667</v>
      </c>
      <c r="J14" s="1">
        <f t="shared" si="3"/>
        <v>21.966666666666665</v>
      </c>
      <c r="K14" s="1">
        <f t="shared" si="4"/>
        <v>123.06666666666666</v>
      </c>
    </row>
    <row r="15" spans="1:11" ht="15.6" x14ac:dyDescent="0.3">
      <c r="A15" t="s">
        <v>66</v>
      </c>
      <c r="B15" t="s">
        <v>69</v>
      </c>
      <c r="C15" t="s">
        <v>70</v>
      </c>
      <c r="D15" s="29">
        <v>8402160</v>
      </c>
      <c r="E15" s="29">
        <v>4949880</v>
      </c>
      <c r="F15" s="29">
        <v>8292180</v>
      </c>
      <c r="G15" s="29">
        <v>7040100</v>
      </c>
      <c r="H15" s="1">
        <f t="shared" si="1"/>
        <v>2333.9333333333334</v>
      </c>
      <c r="I15" s="1">
        <f t="shared" si="2"/>
        <v>1374.9666666666667</v>
      </c>
      <c r="J15" s="1">
        <f t="shared" si="3"/>
        <v>2303.3833333333332</v>
      </c>
      <c r="K15" s="1">
        <f t="shared" si="4"/>
        <v>1955.5833333333333</v>
      </c>
    </row>
    <row r="16" spans="1:11" ht="15.6" x14ac:dyDescent="0.3">
      <c r="A16" t="s">
        <v>67</v>
      </c>
      <c r="B16" t="s">
        <v>69</v>
      </c>
      <c r="C16" t="s">
        <v>70</v>
      </c>
      <c r="D16" s="29">
        <v>4907040</v>
      </c>
      <c r="E16" s="29">
        <v>5113200</v>
      </c>
      <c r="F16" s="29">
        <v>4930680</v>
      </c>
      <c r="G16" s="29">
        <v>8601960</v>
      </c>
      <c r="H16" s="1">
        <f t="shared" si="1"/>
        <v>1363.0666666666666</v>
      </c>
      <c r="I16" s="1">
        <f t="shared" si="2"/>
        <v>1420.3333333333333</v>
      </c>
      <c r="J16" s="1">
        <f t="shared" si="3"/>
        <v>1369.6333333333334</v>
      </c>
      <c r="K16" s="1">
        <f t="shared" si="4"/>
        <v>2389.4333333333334</v>
      </c>
    </row>
    <row r="17" spans="1:11" ht="15.6" x14ac:dyDescent="0.3">
      <c r="A17" t="s">
        <v>68</v>
      </c>
      <c r="B17" t="s">
        <v>69</v>
      </c>
      <c r="C17" t="s">
        <v>70</v>
      </c>
      <c r="D17" s="29">
        <v>16</v>
      </c>
      <c r="E17" s="30">
        <v>38</v>
      </c>
      <c r="F17" s="29">
        <v>88</v>
      </c>
      <c r="G17" s="29">
        <v>83</v>
      </c>
      <c r="H17" s="1">
        <f>D17</f>
        <v>16</v>
      </c>
      <c r="I17" s="1">
        <f t="shared" ref="I17" si="12">E17</f>
        <v>38</v>
      </c>
      <c r="J17" s="1">
        <f t="shared" ref="J17" si="13">F17</f>
        <v>88</v>
      </c>
      <c r="K17" s="1">
        <f t="shared" ref="K17" si="14">G17</f>
        <v>83</v>
      </c>
    </row>
    <row r="20" spans="1:11" x14ac:dyDescent="0.3">
      <c r="A20" t="s">
        <v>73</v>
      </c>
      <c r="C20" t="s">
        <v>64</v>
      </c>
      <c r="D20" t="s">
        <v>70</v>
      </c>
      <c r="E20" t="s">
        <v>74</v>
      </c>
    </row>
    <row r="21" spans="1:11" x14ac:dyDescent="0.3">
      <c r="A21" t="s">
        <v>0</v>
      </c>
      <c r="B21" t="s">
        <v>65</v>
      </c>
      <c r="C21" s="1">
        <f>H2+H6</f>
        <v>66.316666666666663</v>
      </c>
      <c r="D21" s="1">
        <f>H10+H14</f>
        <v>91.466666666666669</v>
      </c>
      <c r="E21">
        <f>C21-D21</f>
        <v>-25.150000000000006</v>
      </c>
    </row>
    <row r="22" spans="1:11" x14ac:dyDescent="0.3">
      <c r="B22" t="s">
        <v>66</v>
      </c>
      <c r="C22" s="1">
        <f>H3+H7</f>
        <v>3798.5333333333333</v>
      </c>
      <c r="D22" s="1">
        <f>H11+H15</f>
        <v>3704.2166666666667</v>
      </c>
      <c r="E22">
        <f t="shared" ref="E22:E36" si="15">C22-D22</f>
        <v>94.316666666666606</v>
      </c>
    </row>
    <row r="23" spans="1:11" x14ac:dyDescent="0.3">
      <c r="B23" t="s">
        <v>67</v>
      </c>
      <c r="C23" s="1">
        <f t="shared" ref="C22:C24" si="16">H4+H8</f>
        <v>3257.5333333333333</v>
      </c>
      <c r="D23" s="1">
        <f t="shared" ref="D22:D24" si="17">H12+H16</f>
        <v>3689.7833333333333</v>
      </c>
      <c r="E23">
        <f>D23-C23</f>
        <v>432.25</v>
      </c>
    </row>
    <row r="24" spans="1:11" x14ac:dyDescent="0.3">
      <c r="B24" t="s">
        <v>68</v>
      </c>
      <c r="C24" s="1">
        <f>H5+H9</f>
        <v>114</v>
      </c>
      <c r="D24" s="1">
        <f t="shared" si="17"/>
        <v>26</v>
      </c>
      <c r="E24">
        <f t="shared" si="15"/>
        <v>88</v>
      </c>
    </row>
    <row r="25" spans="1:11" x14ac:dyDescent="0.3">
      <c r="A25" t="s">
        <v>18</v>
      </c>
      <c r="B25" t="s">
        <v>65</v>
      </c>
      <c r="C25" s="1">
        <f>I2+I6</f>
        <v>0.13333333333333333</v>
      </c>
      <c r="D25" s="1">
        <f>I10+I14</f>
        <v>0.23333333333333334</v>
      </c>
      <c r="E25">
        <f t="shared" si="15"/>
        <v>-0.1</v>
      </c>
    </row>
    <row r="26" spans="1:11" x14ac:dyDescent="0.3">
      <c r="B26" t="s">
        <v>66</v>
      </c>
      <c r="C26" s="1">
        <f t="shared" ref="C26:C28" si="18">I3+I7</f>
        <v>4955.8833333333332</v>
      </c>
      <c r="D26" s="1">
        <f t="shared" ref="D26:D28" si="19">I11+I15</f>
        <v>3070.0166666666664</v>
      </c>
      <c r="E26">
        <f t="shared" si="15"/>
        <v>1885.8666666666668</v>
      </c>
    </row>
    <row r="27" spans="1:11" x14ac:dyDescent="0.3">
      <c r="B27" t="s">
        <v>67</v>
      </c>
      <c r="C27" s="1">
        <f t="shared" si="18"/>
        <v>468.15</v>
      </c>
      <c r="D27" s="1">
        <f t="shared" si="19"/>
        <v>2520.583333333333</v>
      </c>
      <c r="E27">
        <f>D27-C27</f>
        <v>2052.4333333333329</v>
      </c>
    </row>
    <row r="28" spans="1:11" x14ac:dyDescent="0.3">
      <c r="B28" t="s">
        <v>68</v>
      </c>
      <c r="C28" s="1">
        <f t="shared" si="18"/>
        <v>32</v>
      </c>
      <c r="D28" s="1">
        <f t="shared" si="19"/>
        <v>78</v>
      </c>
      <c r="E28">
        <f t="shared" si="15"/>
        <v>-46</v>
      </c>
    </row>
    <row r="29" spans="1:11" x14ac:dyDescent="0.3">
      <c r="A29" t="s">
        <v>19</v>
      </c>
      <c r="B29" t="s">
        <v>65</v>
      </c>
      <c r="C29" s="1">
        <f>J2+J6</f>
        <v>134.80000000000001</v>
      </c>
      <c r="D29" s="1">
        <f>J10+J14</f>
        <v>52.266666666666666</v>
      </c>
      <c r="E29">
        <f t="shared" si="15"/>
        <v>82.533333333333346</v>
      </c>
    </row>
    <row r="30" spans="1:11" x14ac:dyDescent="0.3">
      <c r="B30" t="s">
        <v>66</v>
      </c>
      <c r="C30" s="1">
        <f t="shared" ref="C30:C32" si="20">J3+J7</f>
        <v>4886.5166666666664</v>
      </c>
      <c r="D30" s="1">
        <f t="shared" ref="D30:D32" si="21">J11+J15</f>
        <v>4930.1833333333334</v>
      </c>
      <c r="E30">
        <f t="shared" si="15"/>
        <v>-43.66666666666697</v>
      </c>
    </row>
    <row r="31" spans="1:11" x14ac:dyDescent="0.3">
      <c r="B31" t="s">
        <v>67</v>
      </c>
      <c r="C31" s="1">
        <f t="shared" si="20"/>
        <v>2507.4833333333336</v>
      </c>
      <c r="D31" s="1">
        <f t="shared" si="21"/>
        <v>2415.8500000000004</v>
      </c>
      <c r="E31">
        <f>D31-C31</f>
        <v>-91.633333333333212</v>
      </c>
    </row>
    <row r="32" spans="1:11" x14ac:dyDescent="0.3">
      <c r="B32" t="s">
        <v>68</v>
      </c>
      <c r="C32" s="1">
        <f t="shared" si="20"/>
        <v>202</v>
      </c>
      <c r="D32" s="1">
        <f t="shared" si="21"/>
        <v>180</v>
      </c>
      <c r="E32">
        <f t="shared" si="15"/>
        <v>22</v>
      </c>
    </row>
    <row r="33" spans="1:5" x14ac:dyDescent="0.3">
      <c r="A33" t="s">
        <v>21</v>
      </c>
      <c r="B33" t="s">
        <v>65</v>
      </c>
      <c r="C33" s="1">
        <f>K2+K6</f>
        <v>257.28333333333336</v>
      </c>
      <c r="D33" s="1">
        <f>K10+K14</f>
        <v>599.33333333333326</v>
      </c>
      <c r="E33">
        <f t="shared" si="15"/>
        <v>-342.0499999999999</v>
      </c>
    </row>
    <row r="34" spans="1:5" x14ac:dyDescent="0.3">
      <c r="B34" t="s">
        <v>66</v>
      </c>
      <c r="C34" s="1">
        <f t="shared" ref="C34:C36" si="22">K3+K7</f>
        <v>5332.7999999999993</v>
      </c>
      <c r="D34" s="1">
        <f t="shared" ref="D34:D36" si="23">K11+K15</f>
        <v>4275.3166666666666</v>
      </c>
      <c r="E34">
        <f t="shared" si="15"/>
        <v>1057.4833333333327</v>
      </c>
    </row>
    <row r="35" spans="1:5" x14ac:dyDescent="0.3">
      <c r="B35" t="s">
        <v>67</v>
      </c>
      <c r="C35" s="1">
        <f t="shared" si="22"/>
        <v>3344.4666666666667</v>
      </c>
      <c r="D35" s="1">
        <f t="shared" si="23"/>
        <v>4414.7166666666672</v>
      </c>
      <c r="E35">
        <f>D35-C35</f>
        <v>1070.2500000000005</v>
      </c>
    </row>
    <row r="36" spans="1:5" x14ac:dyDescent="0.3">
      <c r="B36" t="s">
        <v>68</v>
      </c>
      <c r="C36" s="1">
        <f t="shared" si="22"/>
        <v>125</v>
      </c>
      <c r="D36" s="1">
        <f t="shared" si="23"/>
        <v>300</v>
      </c>
      <c r="E36">
        <f t="shared" si="15"/>
        <v>-175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345E-600B-470D-9025-B2A693F83722}">
  <dimension ref="A1:H5"/>
  <sheetViews>
    <sheetView workbookViewId="0">
      <selection activeCell="I4" sqref="I4"/>
    </sheetView>
  </sheetViews>
  <sheetFormatPr baseColWidth="10" defaultColWidth="11.44140625" defaultRowHeight="14.4" x14ac:dyDescent="0.3"/>
  <cols>
    <col min="1" max="1" width="16.5546875" bestFit="1" customWidth="1"/>
    <col min="2" max="3" width="17.77734375" bestFit="1" customWidth="1"/>
    <col min="4" max="4" width="12.44140625" bestFit="1" customWidth="1"/>
  </cols>
  <sheetData>
    <row r="1" spans="1:8" x14ac:dyDescent="0.3">
      <c r="A1" s="3" t="s">
        <v>31</v>
      </c>
      <c r="B1" s="4" t="s">
        <v>32</v>
      </c>
      <c r="C1" s="4" t="s">
        <v>33</v>
      </c>
      <c r="D1" s="5" t="s">
        <v>34</v>
      </c>
      <c r="F1" s="12" t="s">
        <v>11</v>
      </c>
    </row>
    <row r="2" spans="1:8" x14ac:dyDescent="0.3">
      <c r="A2" s="6" t="s">
        <v>35</v>
      </c>
      <c r="B2" s="7" t="s">
        <v>36</v>
      </c>
      <c r="C2" s="7" t="s">
        <v>37</v>
      </c>
      <c r="D2" s="8" t="s">
        <v>38</v>
      </c>
      <c r="F2">
        <v>22</v>
      </c>
      <c r="G2" s="12" t="s">
        <v>50</v>
      </c>
    </row>
    <row r="3" spans="1:8" x14ac:dyDescent="0.3">
      <c r="A3" s="6" t="s">
        <v>39</v>
      </c>
      <c r="B3" s="7" t="s">
        <v>40</v>
      </c>
      <c r="C3" s="7" t="s">
        <v>41</v>
      </c>
      <c r="D3" s="8" t="s">
        <v>38</v>
      </c>
      <c r="F3">
        <v>17</v>
      </c>
      <c r="G3" s="12" t="s">
        <v>51</v>
      </c>
    </row>
    <row r="4" spans="1:8" x14ac:dyDescent="0.3">
      <c r="A4" s="6" t="s">
        <v>42</v>
      </c>
      <c r="B4" s="7" t="s">
        <v>43</v>
      </c>
      <c r="C4" s="7" t="s">
        <v>37</v>
      </c>
      <c r="D4" s="8" t="s">
        <v>44</v>
      </c>
      <c r="F4">
        <v>22</v>
      </c>
      <c r="G4" s="12" t="s">
        <v>53</v>
      </c>
      <c r="H4" s="12" t="s">
        <v>54</v>
      </c>
    </row>
    <row r="5" spans="1:8" ht="15" thickBot="1" x14ac:dyDescent="0.35">
      <c r="A5" s="9" t="s">
        <v>45</v>
      </c>
      <c r="B5" s="10" t="s">
        <v>46</v>
      </c>
      <c r="C5" s="10" t="s">
        <v>47</v>
      </c>
      <c r="D5" s="11" t="s">
        <v>44</v>
      </c>
      <c r="F5">
        <v>26</v>
      </c>
      <c r="G5" s="12" t="s">
        <v>52</v>
      </c>
      <c r="H5" s="12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081a24a-fa0b-4e29-9f15-bf50868a08c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DD32C1104DA444A63FAE9E98B2AE59" ma:contentTypeVersion="10" ma:contentTypeDescription="Create a new document." ma:contentTypeScope="" ma:versionID="277b0d45d2f19d8e42ea89294fcc3b69">
  <xsd:schema xmlns:xsd="http://www.w3.org/2001/XMLSchema" xmlns:xs="http://www.w3.org/2001/XMLSchema" xmlns:p="http://schemas.microsoft.com/office/2006/metadata/properties" xmlns:ns2="1081a24a-fa0b-4e29-9f15-bf50868a08c4" targetNamespace="http://schemas.microsoft.com/office/2006/metadata/properties" ma:root="true" ma:fieldsID="a7a773f843dfe3f068d4640258c05ae1" ns2:_="">
    <xsd:import namespace="1081a24a-fa0b-4e29-9f15-bf50868a08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81a24a-fa0b-4e29-9f15-bf50868a08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d912fff-f0be-4533-ba2b-d4ff65658f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DBE9FE-6455-4824-842D-570B9E53C15F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metadata/properties"/>
    <ds:schemaRef ds:uri="1081a24a-fa0b-4e29-9f15-bf50868a08c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B0DE7E0-F798-4C61-AA80-2CC2C365DD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CCBBB6-A60F-43D8-AE2C-3C324A42A9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Oslo-området</vt:lpstr>
      <vt:lpstr>Fjernstrekninger</vt:lpstr>
      <vt:lpstr>Totaltabeller</vt:lpstr>
      <vt:lpstr>Rådata</vt:lpstr>
      <vt:lpstr>Periodelengde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Kim Mangård Norborg</cp:lastModifiedBy>
  <cp:revision/>
  <dcterms:created xsi:type="dcterms:W3CDTF">2025-04-24T07:20:57Z</dcterms:created>
  <dcterms:modified xsi:type="dcterms:W3CDTF">2025-05-05T07:14:25Z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0x010100C4DD32C1104DA444A63FAE9E98B2AE59</vt:lpwstr>
  </property>
  <property fmtid="{D5CDD505-2E9C-101B-9397-08002B2CF9AE}" pid="3" name="MediaServiceImageTags">
    <vt:lpwstr/>
  </property>
</Properties>
</file>