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D:\Università\TTC\post_tesi\mantistablex\exp_eleonora\"/>
    </mc:Choice>
  </mc:AlternateContent>
  <xr:revisionPtr revIDLastSave="0" documentId="13_ncr:1_{91D99A88-AF14-4756-B795-80DD59AFDA69}" xr6:coauthVersionLast="46" xr6:coauthVersionMax="46" xr10:uidLastSave="{00000000-0000-0000-0000-000000000000}"/>
  <bookViews>
    <workbookView xWindow="-108" yWindow="-108" windowWidth="23256" windowHeight="12576" activeTab="5" xr2:uid="{00000000-000D-0000-FFFF-FFFF00000000}"/>
  </bookViews>
  <sheets>
    <sheet name="Risposte del modulo 1" sheetId="1" r:id="rId1"/>
    <sheet name="t1_exp_noint" sheetId="2" r:id="rId2"/>
    <sheet name="t1_exp_int" sheetId="3" r:id="rId3"/>
    <sheet name="t1_noexp_int" sheetId="4" r:id="rId4"/>
    <sheet name="t1_noexp_noint" sheetId="5" r:id="rId5"/>
    <sheet name="comp_charts" sheetId="13" r:id="rId6"/>
    <sheet name="to_save" sheetId="14" r:id="rId7"/>
  </sheets>
  <definedNames>
    <definedName name="_xlnm._FilterDatabase" localSheetId="0" hidden="1">'Risposte del modulo 1'!$A$1:$BG$30</definedName>
    <definedName name="_xlnm._FilterDatabase" localSheetId="1" hidden="1">t1_exp_noint!$D$11:$U$17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0" i="5" l="1"/>
  <c r="AE41" i="5"/>
  <c r="AE39" i="5"/>
  <c r="AD40" i="5"/>
  <c r="AD41" i="5"/>
  <c r="AD39" i="5"/>
  <c r="AC40" i="5"/>
  <c r="AC41" i="5"/>
  <c r="AC39" i="5"/>
  <c r="AK51" i="5"/>
  <c r="AL51" i="5"/>
  <c r="AM51" i="5"/>
  <c r="AN51" i="5"/>
  <c r="AJ51" i="5"/>
  <c r="AN50" i="5"/>
  <c r="AM50" i="5"/>
  <c r="AL50" i="5"/>
  <c r="AK50" i="5"/>
  <c r="AJ50" i="5"/>
  <c r="AN49" i="5"/>
  <c r="AM49" i="5"/>
  <c r="AL49" i="5"/>
  <c r="AK49" i="5"/>
  <c r="AJ49" i="5"/>
  <c r="AD51" i="5"/>
  <c r="AE51" i="5"/>
  <c r="AF51" i="5"/>
  <c r="AG51" i="5"/>
  <c r="AC51" i="5"/>
  <c r="AG50" i="5"/>
  <c r="AF50" i="5"/>
  <c r="AE50" i="5"/>
  <c r="AD50" i="5"/>
  <c r="AC50" i="5"/>
  <c r="AG49" i="5"/>
  <c r="AF49" i="5"/>
  <c r="AE49" i="5"/>
  <c r="AD49" i="5"/>
  <c r="AC49" i="5"/>
  <c r="AD47" i="5"/>
  <c r="AE47" i="5"/>
  <c r="AF47" i="5"/>
  <c r="AG47" i="5"/>
  <c r="AH47" i="5"/>
  <c r="AI47" i="5"/>
  <c r="AJ47" i="5"/>
  <c r="AC47" i="5"/>
  <c r="AJ46" i="5"/>
  <c r="AI46" i="5"/>
  <c r="AH46" i="5"/>
  <c r="AG46" i="5"/>
  <c r="AF46" i="5"/>
  <c r="AE46" i="5"/>
  <c r="AD46" i="5"/>
  <c r="AC46" i="5"/>
  <c r="AJ45" i="5"/>
  <c r="AI45" i="5"/>
  <c r="AH45" i="5"/>
  <c r="AG45" i="5"/>
  <c r="AF45" i="5"/>
  <c r="AE45" i="5"/>
  <c r="AD45" i="5"/>
  <c r="AC45" i="5"/>
  <c r="AJ41" i="5"/>
  <c r="AI41" i="5"/>
  <c r="AH41" i="5"/>
  <c r="AJ40" i="5"/>
  <c r="AI40" i="5"/>
  <c r="AH40" i="5"/>
  <c r="AJ39" i="5"/>
  <c r="AI39" i="5"/>
  <c r="AH39" i="5"/>
  <c r="AE32" i="4"/>
  <c r="AE33" i="4"/>
  <c r="AE31" i="4"/>
  <c r="AD32" i="4"/>
  <c r="AD33" i="4"/>
  <c r="AD31" i="4"/>
  <c r="AC32" i="4"/>
  <c r="AC33" i="4"/>
  <c r="AC31" i="4"/>
  <c r="AK42" i="4"/>
  <c r="AL42" i="4"/>
  <c r="AM42" i="4"/>
  <c r="AN42" i="4"/>
  <c r="AJ42" i="4"/>
  <c r="AN41" i="4"/>
  <c r="AM41" i="4"/>
  <c r="AL41" i="4"/>
  <c r="AK41" i="4"/>
  <c r="AJ41" i="4"/>
  <c r="AN40" i="4"/>
  <c r="AM40" i="4"/>
  <c r="AL40" i="4"/>
  <c r="AK40" i="4"/>
  <c r="AJ40" i="4"/>
  <c r="AD42" i="4"/>
  <c r="AE42" i="4"/>
  <c r="AF42" i="4"/>
  <c r="AG42" i="4"/>
  <c r="AC42" i="4"/>
  <c r="AG41" i="4"/>
  <c r="AF41" i="4"/>
  <c r="AE41" i="4"/>
  <c r="AD41" i="4"/>
  <c r="AC41" i="4"/>
  <c r="AG40" i="4"/>
  <c r="AF40" i="4"/>
  <c r="AE40" i="4"/>
  <c r="AD40" i="4"/>
  <c r="AC40" i="4"/>
  <c r="AD38" i="4"/>
  <c r="AE38" i="4"/>
  <c r="AF38" i="4"/>
  <c r="AG38" i="4"/>
  <c r="AH38" i="4"/>
  <c r="AI38" i="4"/>
  <c r="AJ38" i="4"/>
  <c r="AC38" i="4"/>
  <c r="AJ37" i="4"/>
  <c r="AI37" i="4"/>
  <c r="AH37" i="4"/>
  <c r="AG37" i="4"/>
  <c r="AF37" i="4"/>
  <c r="AE37" i="4"/>
  <c r="AD37" i="4"/>
  <c r="AC37" i="4"/>
  <c r="AJ36" i="4"/>
  <c r="AI36" i="4"/>
  <c r="AH36" i="4"/>
  <c r="AG36" i="4"/>
  <c r="AF36" i="4"/>
  <c r="AE36" i="4"/>
  <c r="AD36" i="4"/>
  <c r="AC36" i="4"/>
  <c r="AJ33" i="4"/>
  <c r="AI33" i="4"/>
  <c r="AH33" i="4"/>
  <c r="AJ32" i="4"/>
  <c r="AI32" i="4"/>
  <c r="AH32" i="4"/>
  <c r="AJ31" i="4"/>
  <c r="AI31" i="4"/>
  <c r="AH31" i="4"/>
  <c r="AJ37" i="3"/>
  <c r="AI37" i="3"/>
  <c r="AJ36" i="3"/>
  <c r="AI36" i="3"/>
  <c r="AH36" i="3"/>
  <c r="AJ35" i="3"/>
  <c r="AI35" i="3"/>
  <c r="AH35" i="3"/>
  <c r="AE27" i="2"/>
  <c r="AE28" i="2"/>
  <c r="AE26" i="2"/>
  <c r="AD27" i="2"/>
  <c r="AD28" i="2"/>
  <c r="AD26" i="2"/>
  <c r="AC27" i="2"/>
  <c r="AC28" i="2"/>
  <c r="AC26" i="2"/>
  <c r="AN36" i="2"/>
  <c r="AK36" i="2"/>
  <c r="AL36" i="2"/>
  <c r="AM36" i="2"/>
  <c r="AJ36" i="2"/>
  <c r="AK35" i="2"/>
  <c r="AN35" i="2"/>
  <c r="AL35" i="2"/>
  <c r="AM35" i="2"/>
  <c r="AJ35" i="2"/>
  <c r="AM37" i="2"/>
  <c r="AL37" i="2"/>
  <c r="AD37" i="2"/>
  <c r="AE37" i="2"/>
  <c r="AF37" i="2"/>
  <c r="AG37" i="2"/>
  <c r="AC37" i="2"/>
  <c r="AG36" i="2"/>
  <c r="AF36" i="2"/>
  <c r="AE36" i="2"/>
  <c r="AD36" i="2"/>
  <c r="AC36" i="2"/>
  <c r="AG35" i="2"/>
  <c r="AE35" i="2"/>
  <c r="AF35" i="2"/>
  <c r="AD35" i="2"/>
  <c r="AC35" i="2"/>
  <c r="AK28" i="2"/>
  <c r="AJ27" i="2"/>
  <c r="AI27" i="2"/>
  <c r="AK26" i="2"/>
  <c r="AJ26" i="2"/>
  <c r="AI26" i="2"/>
  <c r="AD33" i="2"/>
  <c r="AE33" i="2"/>
  <c r="AF33" i="2"/>
  <c r="AG33" i="2"/>
  <c r="AH33" i="2"/>
  <c r="AI33" i="2"/>
  <c r="AJ33" i="2"/>
  <c r="AC33" i="2"/>
  <c r="AJ31" i="2"/>
  <c r="AH32" i="2"/>
  <c r="AF32" i="2"/>
  <c r="AD32" i="2"/>
  <c r="AE32" i="2"/>
  <c r="AG32" i="2"/>
  <c r="AI32" i="2"/>
  <c r="AJ32" i="2"/>
  <c r="AC32" i="2"/>
  <c r="AI31" i="2"/>
  <c r="AH31" i="2"/>
  <c r="AG31" i="2"/>
  <c r="AF31" i="2"/>
  <c r="AE31" i="2"/>
  <c r="AD31" i="2"/>
  <c r="AC31" i="2"/>
  <c r="Z21" i="5"/>
  <c r="Z22" i="5"/>
  <c r="Z20" i="5"/>
  <c r="Y21" i="5"/>
  <c r="Y22" i="5"/>
  <c r="Y20" i="5"/>
  <c r="X21" i="5"/>
  <c r="X22" i="5"/>
  <c r="X20" i="5"/>
  <c r="AE31" i="5"/>
  <c r="AF31" i="5"/>
  <c r="AD31" i="5"/>
  <c r="AF30" i="5"/>
  <c r="AE30" i="5"/>
  <c r="AD30" i="5"/>
  <c r="AF29" i="5"/>
  <c r="AE29" i="5"/>
  <c r="AD29" i="5"/>
  <c r="AA31" i="5"/>
  <c r="Z31" i="5"/>
  <c r="AA30" i="5"/>
  <c r="Z30" i="5"/>
  <c r="AA29" i="5"/>
  <c r="Z29" i="5"/>
  <c r="AA27" i="5"/>
  <c r="AB27" i="5"/>
  <c r="AC27" i="5"/>
  <c r="AD27" i="5"/>
  <c r="AE27" i="5"/>
  <c r="AF27" i="5"/>
  <c r="AG27" i="5"/>
  <c r="Z27" i="5"/>
  <c r="AG26" i="5"/>
  <c r="AF26" i="5"/>
  <c r="AE26" i="5"/>
  <c r="AD26" i="5"/>
  <c r="AC26" i="5"/>
  <c r="AB26" i="5"/>
  <c r="AA26" i="5"/>
  <c r="Z26" i="5"/>
  <c r="AG25" i="5"/>
  <c r="AF25" i="5"/>
  <c r="AE25" i="5"/>
  <c r="AD25" i="5"/>
  <c r="AC25" i="5"/>
  <c r="AB25" i="5"/>
  <c r="AA25" i="5"/>
  <c r="Z25" i="5"/>
  <c r="Z18" i="4"/>
  <c r="Z19" i="4"/>
  <c r="Z17" i="4"/>
  <c r="Y18" i="4"/>
  <c r="Y19" i="4"/>
  <c r="Y17" i="4"/>
  <c r="X18" i="4"/>
  <c r="X19" i="4"/>
  <c r="X17" i="4"/>
  <c r="AE28" i="4"/>
  <c r="AF28" i="4"/>
  <c r="AD28" i="4"/>
  <c r="AE27" i="4"/>
  <c r="AD27" i="4"/>
  <c r="AF27" i="4"/>
  <c r="AF26" i="4"/>
  <c r="AE26" i="4"/>
  <c r="AD26" i="4"/>
  <c r="AA28" i="4"/>
  <c r="Z28" i="4"/>
  <c r="AA27" i="4"/>
  <c r="Z27" i="4"/>
  <c r="AA26" i="4"/>
  <c r="Z26" i="4"/>
  <c r="AA24" i="4"/>
  <c r="AB24" i="4"/>
  <c r="AC24" i="4"/>
  <c r="AD24" i="4"/>
  <c r="AE24" i="4"/>
  <c r="AF24" i="4"/>
  <c r="AG24" i="4"/>
  <c r="Z24" i="4"/>
  <c r="AG23" i="4"/>
  <c r="AF23" i="4"/>
  <c r="AE23" i="4"/>
  <c r="AD23" i="4"/>
  <c r="AC23" i="4"/>
  <c r="AB23" i="4"/>
  <c r="AA23" i="4"/>
  <c r="Z23" i="4"/>
  <c r="AG22" i="4"/>
  <c r="AF22" i="4"/>
  <c r="AE22" i="4"/>
  <c r="AD22" i="4"/>
  <c r="AC22" i="4"/>
  <c r="AB22" i="4"/>
  <c r="AA22" i="4"/>
  <c r="Z22" i="4"/>
  <c r="Z26" i="3"/>
  <c r="X21" i="3" s="1"/>
  <c r="AF19" i="4"/>
  <c r="AF18" i="4"/>
  <c r="AD18" i="4"/>
  <c r="AF17" i="4"/>
  <c r="AD17" i="4"/>
  <c r="Z22" i="3"/>
  <c r="Z23" i="3"/>
  <c r="Z21" i="3"/>
  <c r="AE32" i="3"/>
  <c r="AF32" i="3"/>
  <c r="AD32" i="3"/>
  <c r="AA32" i="3"/>
  <c r="Z32" i="3"/>
  <c r="Y22" i="3"/>
  <c r="Y23" i="3"/>
  <c r="Y21" i="3"/>
  <c r="X22" i="3"/>
  <c r="AA28" i="3"/>
  <c r="AB28" i="3"/>
  <c r="AC28" i="3"/>
  <c r="AD28" i="3"/>
  <c r="AE28" i="3"/>
  <c r="AF28" i="3"/>
  <c r="AG28" i="3"/>
  <c r="AF31" i="3"/>
  <c r="AE31" i="3"/>
  <c r="AD31" i="3"/>
  <c r="AA31" i="3"/>
  <c r="Z31" i="3"/>
  <c r="AF30" i="3"/>
  <c r="AE30" i="3"/>
  <c r="AD30" i="3"/>
  <c r="AA30" i="3"/>
  <c r="Z30" i="3"/>
  <c r="AG27" i="3"/>
  <c r="AF27" i="3"/>
  <c r="AE27" i="3"/>
  <c r="AD27" i="3"/>
  <c r="AC27" i="3"/>
  <c r="AB27" i="3"/>
  <c r="AA27" i="3"/>
  <c r="Z27" i="3"/>
  <c r="AG26" i="3"/>
  <c r="AF26" i="3"/>
  <c r="AE26" i="3"/>
  <c r="AD26" i="3"/>
  <c r="AC26" i="3"/>
  <c r="AB26" i="3"/>
  <c r="AA26" i="3"/>
  <c r="AG22" i="3"/>
  <c r="AE22" i="3"/>
  <c r="AG21" i="3"/>
  <c r="AE21" i="3"/>
  <c r="AA12" i="2"/>
  <c r="AE22" i="2"/>
  <c r="AF22" i="2"/>
  <c r="AD22" i="2"/>
  <c r="AB13" i="2" s="1"/>
  <c r="AE21" i="2"/>
  <c r="AE23" i="2" s="1"/>
  <c r="AF21" i="2"/>
  <c r="AF23" i="2" s="1"/>
  <c r="AD21" i="2"/>
  <c r="AB12" i="2" s="1"/>
  <c r="AA22" i="2"/>
  <c r="Z22" i="2"/>
  <c r="AA13" i="2" s="1"/>
  <c r="AA21" i="2"/>
  <c r="AA23" i="2" s="1"/>
  <c r="Z21" i="2"/>
  <c r="Z23" i="2" s="1"/>
  <c r="AA14" i="2" s="1"/>
  <c r="AE19" i="2"/>
  <c r="AF19" i="2"/>
  <c r="AG19" i="2"/>
  <c r="AG18" i="2"/>
  <c r="AE18" i="2"/>
  <c r="AA18" i="2"/>
  <c r="AB18" i="2"/>
  <c r="AC18" i="2"/>
  <c r="AD18" i="2"/>
  <c r="AF18" i="2"/>
  <c r="Z18" i="2"/>
  <c r="Z13" i="2" s="1"/>
  <c r="AG17" i="2"/>
  <c r="AE17" i="2"/>
  <c r="AA17" i="2"/>
  <c r="AA19" i="2" s="1"/>
  <c r="AB17" i="2"/>
  <c r="AB19" i="2" s="1"/>
  <c r="AC17" i="2"/>
  <c r="AC19" i="2" s="1"/>
  <c r="AD17" i="2"/>
  <c r="AD19" i="2" s="1"/>
  <c r="AF17" i="2"/>
  <c r="Z17" i="2"/>
  <c r="Z19" i="2" s="1"/>
  <c r="Z14" i="2" s="1"/>
  <c r="AH14" i="2"/>
  <c r="AH13" i="2"/>
  <c r="AF13" i="2"/>
  <c r="AF12" i="2"/>
  <c r="AF22" i="5"/>
  <c r="AF21" i="5"/>
  <c r="AD21" i="5"/>
  <c r="AF20" i="5"/>
  <c r="AD20" i="5"/>
  <c r="AB4" i="5"/>
  <c r="S6" i="14"/>
  <c r="R6" i="14"/>
  <c r="S5" i="14"/>
  <c r="S4" i="14"/>
  <c r="R4" i="14"/>
  <c r="AM12" i="3"/>
  <c r="AK12" i="3"/>
  <c r="AL12" i="3"/>
  <c r="AJ12" i="3"/>
  <c r="AM11" i="3"/>
  <c r="AK11" i="3"/>
  <c r="AL11" i="3"/>
  <c r="AL13" i="3" s="1"/>
  <c r="AJ11" i="3"/>
  <c r="AB3" i="5"/>
  <c r="AB2" i="5"/>
  <c r="AA3" i="5"/>
  <c r="AA4" i="5"/>
  <c r="AA2" i="5"/>
  <c r="Z3" i="5"/>
  <c r="Z4" i="5"/>
  <c r="Z2" i="5"/>
  <c r="AA16" i="5"/>
  <c r="AB16" i="5"/>
  <c r="Z16" i="5"/>
  <c r="AB15" i="5"/>
  <c r="AA15" i="5"/>
  <c r="Z15" i="5"/>
  <c r="AB14" i="5"/>
  <c r="AA14" i="5"/>
  <c r="Z14" i="5"/>
  <c r="AA12" i="5"/>
  <c r="AB12" i="5"/>
  <c r="AC12" i="5"/>
  <c r="AD12" i="5"/>
  <c r="AE12" i="5"/>
  <c r="AF12" i="5"/>
  <c r="AG12" i="5"/>
  <c r="Z12" i="5"/>
  <c r="AG11" i="5"/>
  <c r="AF11" i="5"/>
  <c r="AC11" i="5"/>
  <c r="AA11" i="5"/>
  <c r="AB11" i="5"/>
  <c r="AD11" i="5"/>
  <c r="AE11" i="5"/>
  <c r="Z11" i="5"/>
  <c r="AG10" i="5"/>
  <c r="AF10" i="5"/>
  <c r="AC10" i="5"/>
  <c r="AA10" i="5"/>
  <c r="AB10" i="5"/>
  <c r="AD10" i="5"/>
  <c r="AE10" i="5"/>
  <c r="Z10" i="5"/>
  <c r="AC7" i="5"/>
  <c r="AC8" i="5" s="1"/>
  <c r="AB7" i="5"/>
  <c r="AB8" i="5" s="1"/>
  <c r="Z7" i="5"/>
  <c r="Z8" i="5" s="1"/>
  <c r="AA7" i="5"/>
  <c r="AA8" i="5" s="1"/>
  <c r="AI4" i="5"/>
  <c r="AH4" i="5"/>
  <c r="AI3" i="5"/>
  <c r="AH3" i="5"/>
  <c r="AI2" i="5"/>
  <c r="AH2" i="5"/>
  <c r="AG2" i="5"/>
  <c r="AC6" i="5"/>
  <c r="AA6" i="5"/>
  <c r="AB6" i="5"/>
  <c r="Z6" i="5"/>
  <c r="AB3" i="4"/>
  <c r="AB4" i="4"/>
  <c r="AB2" i="4"/>
  <c r="AK12" i="4"/>
  <c r="AL12" i="4"/>
  <c r="AJ12" i="4"/>
  <c r="AL11" i="4"/>
  <c r="AK11" i="4"/>
  <c r="AJ11" i="4"/>
  <c r="AL10" i="4"/>
  <c r="AK10" i="4"/>
  <c r="AJ10" i="4"/>
  <c r="AA3" i="4"/>
  <c r="AA4" i="4"/>
  <c r="AA2" i="4"/>
  <c r="AA12" i="4"/>
  <c r="AB12" i="4"/>
  <c r="AC12" i="4"/>
  <c r="AD12" i="4"/>
  <c r="AE12" i="4"/>
  <c r="AF12" i="4"/>
  <c r="AG12" i="4"/>
  <c r="Z12" i="4"/>
  <c r="AG11" i="4"/>
  <c r="AF11" i="4"/>
  <c r="AC11" i="4"/>
  <c r="AA11" i="4"/>
  <c r="AB11" i="4"/>
  <c r="AD11" i="4"/>
  <c r="AE11" i="4"/>
  <c r="Z11" i="4"/>
  <c r="AG10" i="4"/>
  <c r="AF10" i="4"/>
  <c r="AC10" i="4"/>
  <c r="AA10" i="4"/>
  <c r="AB10" i="4"/>
  <c r="AD10" i="4"/>
  <c r="AE10" i="4"/>
  <c r="Z10" i="4"/>
  <c r="Z6" i="4"/>
  <c r="Z7" i="4"/>
  <c r="AA7" i="4"/>
  <c r="AA8" i="4" s="1"/>
  <c r="AB7" i="4"/>
  <c r="AB8" i="4" s="1"/>
  <c r="AC7" i="4"/>
  <c r="AC8" i="4" s="1"/>
  <c r="AA6" i="4"/>
  <c r="AB6" i="4"/>
  <c r="AC6" i="4"/>
  <c r="AI4" i="4"/>
  <c r="AH4" i="4"/>
  <c r="AH3" i="4"/>
  <c r="AI2" i="4"/>
  <c r="AH2" i="4"/>
  <c r="AG2" i="4"/>
  <c r="AG4" i="2"/>
  <c r="AG3" i="2"/>
  <c r="AF3" i="2"/>
  <c r="AG2" i="2"/>
  <c r="AF2" i="2"/>
  <c r="AB8" i="3"/>
  <c r="AB9" i="3"/>
  <c r="AA9" i="3"/>
  <c r="AA8" i="3"/>
  <c r="Z9" i="3"/>
  <c r="Z8" i="3"/>
  <c r="AG12" i="3"/>
  <c r="AF12" i="3"/>
  <c r="AC12" i="3"/>
  <c r="AA12" i="3"/>
  <c r="AB12" i="3"/>
  <c r="AD12" i="3"/>
  <c r="AE12" i="3"/>
  <c r="Z12" i="3"/>
  <c r="AG11" i="3"/>
  <c r="AG13" i="3" s="1"/>
  <c r="AF11" i="3"/>
  <c r="AF13" i="3" s="1"/>
  <c r="AC11" i="3"/>
  <c r="AC13" i="3" s="1"/>
  <c r="AA11" i="3"/>
  <c r="AA13" i="3" s="1"/>
  <c r="AB11" i="3"/>
  <c r="AB13" i="3" s="1"/>
  <c r="AD11" i="3"/>
  <c r="AD13" i="3" s="1"/>
  <c r="AE11" i="3"/>
  <c r="AE13" i="3" s="1"/>
  <c r="Z11" i="3"/>
  <c r="Z13" i="3" s="1"/>
  <c r="AA4" i="3"/>
  <c r="AA3" i="3"/>
  <c r="AF4" i="3"/>
  <c r="AF3" i="3"/>
  <c r="AG2" i="3"/>
  <c r="AF2" i="3"/>
  <c r="AE2" i="3"/>
  <c r="AE37" i="3"/>
  <c r="AE36" i="3"/>
  <c r="AE35" i="3"/>
  <c r="AD37" i="3"/>
  <c r="AD36" i="3"/>
  <c r="AD35" i="3"/>
  <c r="AC36" i="3"/>
  <c r="AC35" i="3"/>
  <c r="AA4" i="2"/>
  <c r="AA3" i="2"/>
  <c r="AA2" i="2"/>
  <c r="Z4" i="2"/>
  <c r="Z2" i="2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G58" i="5"/>
  <c r="H34" i="5"/>
  <c r="I34" i="5"/>
  <c r="J34" i="5"/>
  <c r="K34" i="5"/>
  <c r="L34" i="5"/>
  <c r="M34" i="5"/>
  <c r="N34" i="5"/>
  <c r="O34" i="5"/>
  <c r="P34" i="5"/>
  <c r="Q34" i="5"/>
  <c r="R34" i="5"/>
  <c r="S34" i="5"/>
  <c r="G34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G15" i="5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G40" i="4"/>
  <c r="H26" i="4"/>
  <c r="I26" i="4"/>
  <c r="J26" i="4"/>
  <c r="K26" i="4"/>
  <c r="L26" i="4"/>
  <c r="M26" i="4"/>
  <c r="N26" i="4"/>
  <c r="O26" i="4"/>
  <c r="P26" i="4"/>
  <c r="Q26" i="4"/>
  <c r="R26" i="4"/>
  <c r="S26" i="4"/>
  <c r="G26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G8" i="4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H27" i="3"/>
  <c r="I27" i="3"/>
  <c r="J27" i="3"/>
  <c r="K27" i="3"/>
  <c r="L27" i="3"/>
  <c r="M27" i="3"/>
  <c r="N27" i="3"/>
  <c r="O27" i="3"/>
  <c r="P27" i="3"/>
  <c r="Q27" i="3"/>
  <c r="R27" i="3"/>
  <c r="S27" i="3"/>
  <c r="G27" i="3"/>
  <c r="H16" i="3"/>
  <c r="J45" i="2" s="1"/>
  <c r="I16" i="3"/>
  <c r="I46" i="2" s="1"/>
  <c r="J16" i="3"/>
  <c r="G47" i="2" s="1"/>
  <c r="K16" i="3"/>
  <c r="G48" i="2" s="1"/>
  <c r="L16" i="3"/>
  <c r="I49" i="2" s="1"/>
  <c r="M16" i="3"/>
  <c r="G50" i="2" s="1"/>
  <c r="N16" i="3"/>
  <c r="H51" i="2" s="1"/>
  <c r="O16" i="3"/>
  <c r="G52" i="2" s="1"/>
  <c r="P16" i="3"/>
  <c r="E53" i="2" s="1"/>
  <c r="Q16" i="3"/>
  <c r="D54" i="2" s="1"/>
  <c r="R16" i="3"/>
  <c r="H55" i="2" s="1"/>
  <c r="S16" i="3"/>
  <c r="I56" i="2" s="1"/>
  <c r="T16" i="3"/>
  <c r="E57" i="2" s="1"/>
  <c r="U16" i="3"/>
  <c r="I58" i="2" s="1"/>
  <c r="G16" i="3"/>
  <c r="I52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G5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G31" i="2"/>
  <c r="O19" i="2"/>
  <c r="P19" i="2"/>
  <c r="Q19" i="2"/>
  <c r="R19" i="2"/>
  <c r="S19" i="2"/>
  <c r="H19" i="2"/>
  <c r="I19" i="2"/>
  <c r="J19" i="2"/>
  <c r="K19" i="2"/>
  <c r="L19" i="2"/>
  <c r="M19" i="2"/>
  <c r="N19" i="2"/>
  <c r="G19" i="2"/>
  <c r="K89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72" i="2"/>
  <c r="K67" i="2"/>
  <c r="K68" i="2"/>
  <c r="K69" i="2"/>
  <c r="K70" i="2"/>
  <c r="K71" i="2"/>
  <c r="H65" i="2"/>
  <c r="H64" i="2"/>
  <c r="J66" i="2"/>
  <c r="J63" i="2"/>
  <c r="J65" i="2"/>
  <c r="J64" i="2"/>
  <c r="J62" i="2"/>
  <c r="J61" i="2"/>
  <c r="J60" i="2"/>
  <c r="J59" i="2"/>
  <c r="I66" i="2"/>
  <c r="I65" i="2"/>
  <c r="I64" i="2"/>
  <c r="I63" i="2"/>
  <c r="I62" i="2"/>
  <c r="I61" i="2"/>
  <c r="I60" i="2"/>
  <c r="I59" i="2"/>
  <c r="H66" i="2"/>
  <c r="H63" i="2"/>
  <c r="H62" i="2"/>
  <c r="H61" i="2"/>
  <c r="H60" i="2"/>
  <c r="H59" i="2"/>
  <c r="G66" i="2"/>
  <c r="G65" i="2"/>
  <c r="G64" i="2"/>
  <c r="G63" i="2"/>
  <c r="G62" i="2"/>
  <c r="G61" i="2"/>
  <c r="G60" i="2"/>
  <c r="G59" i="2"/>
  <c r="F66" i="2"/>
  <c r="F65" i="2"/>
  <c r="D64" i="2"/>
  <c r="E64" i="2"/>
  <c r="F64" i="2"/>
  <c r="F63" i="2"/>
  <c r="F62" i="2"/>
  <c r="F61" i="2"/>
  <c r="F60" i="2"/>
  <c r="F59" i="2"/>
  <c r="E66" i="2"/>
  <c r="E65" i="2"/>
  <c r="E63" i="2"/>
  <c r="E62" i="2"/>
  <c r="E61" i="2"/>
  <c r="E60" i="2"/>
  <c r="E59" i="2"/>
  <c r="D66" i="2"/>
  <c r="D65" i="2"/>
  <c r="D63" i="2"/>
  <c r="D62" i="2"/>
  <c r="D60" i="2"/>
  <c r="D61" i="2"/>
  <c r="D59" i="2"/>
  <c r="G58" i="2"/>
  <c r="J55" i="2"/>
  <c r="J48" i="2"/>
  <c r="J47" i="2"/>
  <c r="I55" i="2"/>
  <c r="I48" i="2"/>
  <c r="I47" i="2"/>
  <c r="H56" i="2"/>
  <c r="H48" i="2"/>
  <c r="H47" i="2"/>
  <c r="G56" i="2"/>
  <c r="G55" i="2"/>
  <c r="F58" i="2"/>
  <c r="F56" i="2"/>
  <c r="F48" i="2"/>
  <c r="F47" i="2"/>
  <c r="F45" i="2"/>
  <c r="E55" i="2"/>
  <c r="E50" i="2"/>
  <c r="D56" i="2"/>
  <c r="D55" i="2"/>
  <c r="D48" i="2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J44" i="1"/>
  <c r="AI44" i="1"/>
  <c r="AH44" i="1"/>
  <c r="AG44" i="1"/>
  <c r="AF44" i="1"/>
  <c r="AJ43" i="1"/>
  <c r="AI43" i="1"/>
  <c r="AH43" i="1"/>
  <c r="AG43" i="1"/>
  <c r="AF43" i="1"/>
  <c r="AJ42" i="1"/>
  <c r="AI42" i="1"/>
  <c r="AH42" i="1"/>
  <c r="AG42" i="1"/>
  <c r="AF42" i="1"/>
  <c r="AJ41" i="1"/>
  <c r="AI41" i="1"/>
  <c r="AH41" i="1"/>
  <c r="AG41" i="1"/>
  <c r="AF41" i="1"/>
  <c r="AJ40" i="1"/>
  <c r="AI40" i="1"/>
  <c r="AH40" i="1"/>
  <c r="AG40" i="1"/>
  <c r="AF40" i="1"/>
  <c r="AJ39" i="1"/>
  <c r="AI39" i="1"/>
  <c r="AH39" i="1"/>
  <c r="AG39" i="1"/>
  <c r="AF39" i="1"/>
  <c r="AJ38" i="1"/>
  <c r="AI38" i="1"/>
  <c r="AH38" i="1"/>
  <c r="AG38" i="1"/>
  <c r="AF38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R43" i="1"/>
  <c r="Q43" i="1"/>
  <c r="P43" i="1"/>
  <c r="O43" i="1"/>
  <c r="N43" i="1"/>
  <c r="M43" i="1"/>
  <c r="L43" i="1"/>
  <c r="K43" i="1"/>
  <c r="R42" i="1"/>
  <c r="Q42" i="1"/>
  <c r="P42" i="1"/>
  <c r="O42" i="1"/>
  <c r="N42" i="1"/>
  <c r="M42" i="1"/>
  <c r="L42" i="1"/>
  <c r="K42" i="1"/>
  <c r="R41" i="1"/>
  <c r="Q41" i="1"/>
  <c r="P41" i="1"/>
  <c r="O41" i="1"/>
  <c r="N41" i="1"/>
  <c r="M41" i="1"/>
  <c r="L41" i="1"/>
  <c r="K41" i="1"/>
  <c r="R40" i="1"/>
  <c r="Q40" i="1"/>
  <c r="P40" i="1"/>
  <c r="O40" i="1"/>
  <c r="N40" i="1"/>
  <c r="M40" i="1"/>
  <c r="L40" i="1"/>
  <c r="K40" i="1"/>
  <c r="R39" i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AE44" i="1"/>
  <c r="AE43" i="1"/>
  <c r="AE42" i="1"/>
  <c r="AE41" i="1"/>
  <c r="AE40" i="1"/>
  <c r="AE39" i="1"/>
  <c r="AE38" i="1"/>
  <c r="AD44" i="1"/>
  <c r="AD43" i="1"/>
  <c r="AD42" i="1"/>
  <c r="AD41" i="1"/>
  <c r="AD40" i="1"/>
  <c r="AD39" i="1"/>
  <c r="AD38" i="1"/>
  <c r="AC44" i="1"/>
  <c r="AC43" i="1"/>
  <c r="AC42" i="1"/>
  <c r="AC41" i="1"/>
  <c r="AC40" i="1"/>
  <c r="AC39" i="1"/>
  <c r="AC38" i="1"/>
  <c r="AB44" i="1"/>
  <c r="AB43" i="1"/>
  <c r="AB42" i="1"/>
  <c r="AB41" i="1"/>
  <c r="AB40" i="1"/>
  <c r="AB39" i="1"/>
  <c r="AB38" i="1"/>
  <c r="AA44" i="1"/>
  <c r="AA43" i="1"/>
  <c r="AA42" i="1"/>
  <c r="AA41" i="1"/>
  <c r="AA40" i="1"/>
  <c r="AA39" i="1"/>
  <c r="AA38" i="1"/>
  <c r="Z44" i="1"/>
  <c r="Z43" i="1"/>
  <c r="Z42" i="1"/>
  <c r="Z41" i="1"/>
  <c r="Z40" i="1"/>
  <c r="Z39" i="1"/>
  <c r="Z38" i="1"/>
  <c r="Y44" i="1"/>
  <c r="Y43" i="1"/>
  <c r="Y42" i="1"/>
  <c r="Y41" i="1"/>
  <c r="Y40" i="1"/>
  <c r="Y39" i="1"/>
  <c r="Y38" i="1"/>
  <c r="X44" i="1"/>
  <c r="X43" i="1"/>
  <c r="X42" i="1"/>
  <c r="X41" i="1"/>
  <c r="X40" i="1"/>
  <c r="X39" i="1"/>
  <c r="X38" i="1"/>
  <c r="J43" i="1"/>
  <c r="J42" i="1"/>
  <c r="J41" i="1"/>
  <c r="J40" i="1"/>
  <c r="J39" i="1"/>
  <c r="J38" i="1"/>
  <c r="J37" i="1"/>
  <c r="I43" i="1"/>
  <c r="I42" i="1"/>
  <c r="I41" i="1"/>
  <c r="I40" i="1"/>
  <c r="I39" i="1"/>
  <c r="I38" i="1"/>
  <c r="I37" i="1"/>
  <c r="H43" i="1"/>
  <c r="H42" i="1"/>
  <c r="H41" i="1"/>
  <c r="H40" i="1"/>
  <c r="H39" i="1"/>
  <c r="H38" i="1"/>
  <c r="H37" i="1"/>
  <c r="G38" i="1"/>
  <c r="G37" i="1"/>
  <c r="Y36" i="1"/>
  <c r="Y35" i="1"/>
  <c r="X36" i="1"/>
  <c r="X35" i="1"/>
  <c r="X34" i="1"/>
  <c r="AE34" i="1"/>
  <c r="AD34" i="1"/>
  <c r="AC34" i="1"/>
  <c r="AB34" i="1"/>
  <c r="AA34" i="1"/>
  <c r="Z34" i="1"/>
  <c r="Y34" i="1"/>
  <c r="J34" i="1"/>
  <c r="I34" i="1"/>
  <c r="H34" i="1"/>
  <c r="G34" i="1"/>
  <c r="AN37" i="2" l="1"/>
  <c r="AK37" i="2"/>
  <c r="AJ37" i="2"/>
  <c r="AD23" i="2"/>
  <c r="AB14" i="2" s="1"/>
  <c r="Z12" i="2"/>
  <c r="Z28" i="3"/>
  <c r="X23" i="3" s="1"/>
  <c r="E47" i="2"/>
  <c r="K47" i="2" s="1"/>
  <c r="F55" i="2"/>
  <c r="J50" i="2"/>
  <c r="D47" i="2"/>
  <c r="E56" i="2"/>
  <c r="I50" i="2"/>
  <c r="D50" i="2"/>
  <c r="Z10" i="3"/>
  <c r="AB4" i="3" s="1"/>
  <c r="AJ13" i="3"/>
  <c r="F50" i="2"/>
  <c r="H46" i="2"/>
  <c r="Z3" i="3"/>
  <c r="AB10" i="3"/>
  <c r="F57" i="2"/>
  <c r="AB3" i="3"/>
  <c r="D57" i="2"/>
  <c r="E45" i="2"/>
  <c r="F49" i="2"/>
  <c r="J57" i="2"/>
  <c r="AA10" i="3"/>
  <c r="AK13" i="3"/>
  <c r="H57" i="2"/>
  <c r="G57" i="2"/>
  <c r="AM13" i="3"/>
  <c r="AA2" i="3"/>
  <c r="Z2" i="3"/>
  <c r="F46" i="2"/>
  <c r="J54" i="2"/>
  <c r="H53" i="2"/>
  <c r="G54" i="2"/>
  <c r="H54" i="2"/>
  <c r="E46" i="2"/>
  <c r="D53" i="2"/>
  <c r="E54" i="2"/>
  <c r="J46" i="2"/>
  <c r="AB2" i="3"/>
  <c r="F54" i="2"/>
  <c r="I54" i="2"/>
  <c r="Z3" i="4"/>
  <c r="Z2" i="4"/>
  <c r="Z8" i="4"/>
  <c r="Z4" i="4" s="1"/>
  <c r="G51" i="2"/>
  <c r="D51" i="2"/>
  <c r="G53" i="2"/>
  <c r="H50" i="2"/>
  <c r="J58" i="2"/>
  <c r="I53" i="2"/>
  <c r="J53" i="2"/>
  <c r="E51" i="2"/>
  <c r="D58" i="2"/>
  <c r="F51" i="2"/>
  <c r="G45" i="2"/>
  <c r="I57" i="2"/>
  <c r="E58" i="2"/>
  <c r="F53" i="2"/>
  <c r="H58" i="2"/>
  <c r="J56" i="2"/>
  <c r="K56" i="2" s="1"/>
  <c r="D45" i="2"/>
  <c r="E48" i="2"/>
  <c r="H49" i="2"/>
  <c r="I45" i="2"/>
  <c r="J49" i="2"/>
  <c r="D46" i="2"/>
  <c r="E49" i="2"/>
  <c r="F52" i="2"/>
  <c r="G46" i="2"/>
  <c r="G49" i="2"/>
  <c r="D49" i="2"/>
  <c r="H45" i="2"/>
  <c r="E52" i="2"/>
  <c r="H52" i="2"/>
  <c r="D52" i="2"/>
  <c r="J51" i="2"/>
  <c r="J52" i="2"/>
  <c r="I51" i="2"/>
  <c r="I44" i="2"/>
  <c r="F44" i="2"/>
  <c r="J44" i="2"/>
  <c r="H44" i="2"/>
  <c r="G44" i="2"/>
  <c r="D44" i="2"/>
  <c r="E44" i="2"/>
  <c r="K65" i="2"/>
  <c r="K61" i="2"/>
  <c r="K62" i="2"/>
  <c r="K66" i="2"/>
  <c r="K59" i="2"/>
  <c r="K60" i="2"/>
  <c r="K63" i="2"/>
  <c r="K64" i="2"/>
  <c r="K48" i="2"/>
  <c r="K55" i="2"/>
  <c r="K57" i="2" l="1"/>
  <c r="K50" i="2"/>
  <c r="Z4" i="3"/>
  <c r="K46" i="2"/>
  <c r="K54" i="2"/>
  <c r="K53" i="2"/>
  <c r="K58" i="2"/>
  <c r="K49" i="2"/>
  <c r="K45" i="2"/>
  <c r="K52" i="2"/>
  <c r="K51" i="2"/>
  <c r="K44" i="2"/>
</calcChain>
</file>

<file path=xl/sharedStrings.xml><?xml version="1.0" encoding="utf-8"?>
<sst xmlns="http://schemas.openxmlformats.org/spreadsheetml/2006/main" count="1433" uniqueCount="108">
  <si>
    <t>Age</t>
  </si>
  <si>
    <t>Genre</t>
  </si>
  <si>
    <t>Degree of study</t>
  </si>
  <si>
    <t>Level of understanding of English</t>
  </si>
  <si>
    <t xml:space="preserve">Started at </t>
  </si>
  <si>
    <t>Videogames are the main topic of Table 1</t>
  </si>
  <si>
    <t>Applications are the main topic of Table 1</t>
  </si>
  <si>
    <t>Pokémon are the main topic of Table 1</t>
  </si>
  <si>
    <t>The genre that is less present is Turn-based Strategy Game</t>
  </si>
  <si>
    <t>The genre that is less present is Role-Playing Game (RPG)</t>
  </si>
  <si>
    <t>The table is sorted by year</t>
  </si>
  <si>
    <t>The table is sorted by developer</t>
  </si>
  <si>
    <t>There have been collaborations between different developers</t>
  </si>
  <si>
    <t>The game that has been distributed on more platforms is Unreal Tournament</t>
  </si>
  <si>
    <t>The game that has been distributed on more platforms is Metroid Prime</t>
  </si>
  <si>
    <t>The game that has been distributed on more platforms is Call of Duty: Modern Warfare 2</t>
  </si>
  <si>
    <t>The highest number of platforms on which any game has been distributed is 6</t>
  </si>
  <si>
    <t>The highest number of platforms on which any game has been distributed is 4</t>
  </si>
  <si>
    <t>The highest number of platforms on which any game has been distributed is 8</t>
  </si>
  <si>
    <t>One game has been distributed only on one platform</t>
  </si>
  <si>
    <t>How would you rate your background knowledge on the main topic of Table 1?</t>
  </si>
  <si>
    <t>How would you rate your interest in the main topic of Table 1?</t>
  </si>
  <si>
    <t>Roman Emperors are the main topic of Table 2</t>
  </si>
  <si>
    <t>Dictators are the main topic of Table 2</t>
  </si>
  <si>
    <t>Byzantine Emperors are the main topic of Table 2</t>
  </si>
  <si>
    <t>There is at least one man in Table 2 that has been deposed</t>
  </si>
  <si>
    <t>The longest reign lasted 42 years</t>
  </si>
  <si>
    <t>The longest reign lasted 35 years</t>
  </si>
  <si>
    <t>No rows in Table 2 include death by natural causes</t>
  </si>
  <si>
    <t>Some successions derived from someone's father's death</t>
  </si>
  <si>
    <t>There have been deaths by strangulation</t>
  </si>
  <si>
    <t>The average length of a reign is 11 years</t>
  </si>
  <si>
    <t>There is at least an unknown birthdate</t>
  </si>
  <si>
    <t>More than one man has been murdered by Praetorian guards</t>
  </si>
  <si>
    <t>At least one man was born before Christ (B.C.)</t>
  </si>
  <si>
    <t>How would you rate your background knowledge on the main topic of Table 2?</t>
  </si>
  <si>
    <t>How would you rate your interest in the main topic of Table 2?</t>
  </si>
  <si>
    <t>Mathematicians and their PhD are the main topic of Table 3</t>
  </si>
  <si>
    <t>Physicians and their PhD are the main topic of Table 3</t>
  </si>
  <si>
    <t>Psychologists are the main topic of Table 3</t>
  </si>
  <si>
    <t>The earliest year of PhD is 1682</t>
  </si>
  <si>
    <t>The earliest year of PhD is 1694</t>
  </si>
  <si>
    <t>The earliest year of PhD is 1678</t>
  </si>
  <si>
    <t>All the years of PhD are known</t>
  </si>
  <si>
    <t>The majority of thesis titles are in Latin</t>
  </si>
  <si>
    <t>The majority of thesis titles are in German</t>
  </si>
  <si>
    <t>There is at least a supervisor that is repeated throughout subjects</t>
  </si>
  <si>
    <t>The most present granting institution in Table 3 is Georg-August-Universitat Gottingen</t>
  </si>
  <si>
    <t>The most present granting institution in Table 3 is Martin-Luther-Universitat Halle-Wittenberg</t>
  </si>
  <si>
    <t>There is at least one subject for which no information is known</t>
  </si>
  <si>
    <t>Joseph Louis Lagrange's supervisor was Leonhard Euler</t>
  </si>
  <si>
    <t>Joseph Louis Lagrange's supervisor was Johann Bernoulli</t>
  </si>
  <si>
    <t>There is one subject named Carl Friedrich Gauss</t>
  </si>
  <si>
    <t>There is one subject named Karl Christian von Langsdorf</t>
  </si>
  <si>
    <t>How would you rate your background knowledge on the main topic of Table 3?</t>
  </si>
  <si>
    <t>How would you rate your interest in the main topic of Table 3?</t>
  </si>
  <si>
    <t>End of the test</t>
  </si>
  <si>
    <t>Male</t>
  </si>
  <si>
    <t>PhD</t>
  </si>
  <si>
    <t>High (C2) - I completely understand what I read or listen to</t>
  </si>
  <si>
    <t>High school diploma</t>
  </si>
  <si>
    <t>Medium-Low (A2) - I can understand some sentences, but I still consider myself a basic user</t>
  </si>
  <si>
    <t>Medium-High (C1-B2) - I easily understand almost everything that I read or listen to in English</t>
  </si>
  <si>
    <t>Bachelor's Degree</t>
  </si>
  <si>
    <t>Master's Degree</t>
  </si>
  <si>
    <t>Medium (B1) - I am an independent user, even though some complicated linguistic structures are still hard for me to understand</t>
  </si>
  <si>
    <t>Female</t>
  </si>
  <si>
    <t>Professional Master</t>
  </si>
  <si>
    <t>Low (A1) - I have just approached English language</t>
  </si>
  <si>
    <t>Type 1 - Table understanding</t>
  </si>
  <si>
    <t>Type 2 - Generating inferences</t>
  </si>
  <si>
    <t>Type 3 - Counting occurrences</t>
  </si>
  <si>
    <t>T1 - Table understanding</t>
  </si>
  <si>
    <t>T2 - Generating inferences</t>
  </si>
  <si>
    <t>T3 - Counting occurrences</t>
  </si>
  <si>
    <t>Means</t>
  </si>
  <si>
    <t>Values</t>
  </si>
  <si>
    <t>Tab1</t>
  </si>
  <si>
    <t>Tab2</t>
  </si>
  <si>
    <t>Tab3</t>
  </si>
  <si>
    <t>t1</t>
  </si>
  <si>
    <t>t2</t>
  </si>
  <si>
    <t>t3</t>
  </si>
  <si>
    <t>Tot</t>
  </si>
  <si>
    <t>q1</t>
  </si>
  <si>
    <t>q2</t>
  </si>
  <si>
    <t>q3</t>
  </si>
  <si>
    <t>q4</t>
  </si>
  <si>
    <t>q5</t>
  </si>
  <si>
    <t>q6</t>
  </si>
  <si>
    <t>q7</t>
  </si>
  <si>
    <t>q8</t>
  </si>
  <si>
    <t>Gender</t>
  </si>
  <si>
    <t>#</t>
  </si>
  <si>
    <t>Err</t>
  </si>
  <si>
    <t>N</t>
  </si>
  <si>
    <t>Y</t>
  </si>
  <si>
    <t>T</t>
  </si>
  <si>
    <t>Correct?</t>
  </si>
  <si>
    <t>F</t>
  </si>
  <si>
    <t>\\</t>
  </si>
  <si>
    <t>True</t>
  </si>
  <si>
    <t>False</t>
  </si>
  <si>
    <t>Null</t>
  </si>
  <si>
    <t>Min</t>
  </si>
  <si>
    <t>Max</t>
  </si>
  <si>
    <t>Table 2</t>
  </si>
  <si>
    <t>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</si>
</sst>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 x14ac:knownFonts="1">
    <font>
      <sz val="10"/>
      <color rgb="FF000000"/>
      <name val="Arial"/>
    </font>
    <font>
      <b/>
      <sz val="1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theme="1"/>
      <name val="Arial"/>
      <family val="2"/>
    </font>
    <font>
      <u/>
      <sz val="10"/>
      <color theme="10"/>
      <name val="Arial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A1E6EB"/>
        <bgColor rgb="FFA1E6EB"/>
      </patternFill>
    </fill>
    <fill>
      <patternFill patternType="solid">
        <fgColor theme="6"/>
        <bgColor theme="6"/>
      </patternFill>
    </fill>
    <fill>
      <patternFill patternType="solid">
        <fgColor rgb="FFFFD966"/>
        <bgColor rgb="FFFFD966"/>
      </patternFill>
    </fill>
    <fill>
      <patternFill patternType="solid">
        <fgColor theme="7"/>
        <bgColor theme="7"/>
      </patternFill>
    </fill>
    <fill>
      <patternFill patternType="solid">
        <fgColor rgb="FF93C47D"/>
        <bgColor rgb="FF93C47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/>
      </patternFill>
    </fill>
    <fill>
      <patternFill patternType="solid">
        <fgColor theme="0"/>
        <bgColor rgb="FFA1E6EB"/>
      </patternFill>
    </fill>
    <fill>
      <patternFill patternType="solid">
        <fgColor theme="6" tint="0.59999389629810485"/>
        <bgColor theme="6"/>
      </patternFill>
    </fill>
    <fill>
      <patternFill patternType="solid">
        <fgColor theme="0"/>
        <bgColor rgb="FFFFD966"/>
      </patternFill>
    </fill>
    <fill>
      <patternFill patternType="solid">
        <fgColor theme="7" tint="0.79998168889431442"/>
        <bgColor theme="7"/>
      </patternFill>
    </fill>
    <fill>
      <patternFill patternType="solid">
        <fgColor theme="2"/>
        <bgColor rgb="FF93C47D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 style="medium">
        <color theme="2"/>
      </right>
      <top style="medium">
        <color theme="2"/>
      </top>
      <bottom style="medium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8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164" fontId="3" fillId="0" borderId="0" xfId="0" applyNumberFormat="1" applyFont="1" applyAlignment="1"/>
    <xf numFmtId="0" fontId="3" fillId="0" borderId="0" xfId="0" applyFont="1" applyAlignment="1"/>
    <xf numFmtId="19" fontId="3" fillId="0" borderId="0" xfId="0" applyNumberFormat="1" applyFont="1" applyAlignment="1"/>
    <xf numFmtId="0" fontId="0" fillId="0" borderId="0" xfId="0" applyFont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Alignment="1"/>
    <xf numFmtId="0" fontId="2" fillId="6" borderId="3" xfId="0" applyFont="1" applyFill="1" applyBorder="1" applyAlignment="1">
      <alignment vertical="center" wrapText="1"/>
    </xf>
    <xf numFmtId="0" fontId="3" fillId="0" borderId="7" xfId="0" applyFont="1" applyBorder="1" applyAlignment="1"/>
    <xf numFmtId="0" fontId="2" fillId="4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5" fillId="0" borderId="0" xfId="1" applyAlignment="1">
      <alignment vertical="center"/>
    </xf>
    <xf numFmtId="0" fontId="0" fillId="0" borderId="0" xfId="0" applyFont="1" applyBorder="1" applyAlignment="1"/>
    <xf numFmtId="0" fontId="0" fillId="0" borderId="8" xfId="0" applyFont="1" applyBorder="1" applyAlignment="1"/>
    <xf numFmtId="0" fontId="8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Border="1" applyAlignment="1">
      <alignment horizontal="left" vertical="center" wrapText="1"/>
    </xf>
    <xf numFmtId="0" fontId="2" fillId="12" borderId="0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 applyAlignment="1"/>
    <xf numFmtId="0" fontId="9" fillId="0" borderId="0" xfId="0" applyFont="1" applyBorder="1" applyAlignment="1">
      <alignment horizontal="center" vertical="center"/>
    </xf>
    <xf numFmtId="0" fontId="2" fillId="14" borderId="0" xfId="0" applyFont="1" applyFill="1" applyBorder="1" applyAlignment="1">
      <alignment vertical="center" wrapText="1"/>
    </xf>
    <xf numFmtId="0" fontId="0" fillId="0" borderId="14" xfId="0" applyFont="1" applyBorder="1" applyAlignment="1"/>
    <xf numFmtId="0" fontId="0" fillId="0" borderId="0" xfId="0" applyFont="1" applyFill="1" applyBorder="1" applyAlignment="1"/>
    <xf numFmtId="0" fontId="0" fillId="0" borderId="15" xfId="0" applyFont="1" applyBorder="1" applyAlignment="1"/>
    <xf numFmtId="0" fontId="0" fillId="0" borderId="15" xfId="0" applyFont="1" applyFill="1" applyBorder="1" applyAlignment="1"/>
    <xf numFmtId="0" fontId="9" fillId="0" borderId="8" xfId="0" applyFont="1" applyBorder="1" applyAlignment="1"/>
    <xf numFmtId="0" fontId="2" fillId="16" borderId="0" xfId="0" applyFont="1" applyFill="1" applyBorder="1" applyAlignment="1">
      <alignment vertical="center" wrapText="1"/>
    </xf>
    <xf numFmtId="0" fontId="7" fillId="0" borderId="15" xfId="0" applyFont="1" applyBorder="1" applyAlignment="1"/>
    <xf numFmtId="0" fontId="7" fillId="0" borderId="14" xfId="0" applyFont="1" applyBorder="1" applyAlignment="1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1" fillId="12" borderId="2" xfId="0" applyFont="1" applyFill="1" applyBorder="1" applyAlignment="1">
      <alignment vertical="center" wrapText="1"/>
    </xf>
    <xf numFmtId="0" fontId="11" fillId="12" borderId="0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5" fillId="0" borderId="0" xfId="1" applyAlignment="1"/>
    <xf numFmtId="0" fontId="9" fillId="17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9" fillId="0" borderId="0" xfId="0" applyFont="1" applyFill="1" applyAlignment="1"/>
    <xf numFmtId="0" fontId="7" fillId="0" borderId="0" xfId="0" applyFont="1" applyFill="1" applyBorder="1" applyAlignment="1"/>
    <xf numFmtId="0" fontId="9" fillId="0" borderId="0" xfId="0" applyFont="1" applyFill="1" applyBorder="1" applyAlignment="1"/>
    <xf numFmtId="0" fontId="13" fillId="2" borderId="3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6" fillId="9" borderId="4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13" borderId="9" xfId="0" applyFont="1" applyFill="1" applyBorder="1" applyAlignment="1">
      <alignment horizontal="center" vertical="center" wrapText="1"/>
    </xf>
    <xf numFmtId="0" fontId="10" fillId="13" borderId="10" xfId="0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15" borderId="9" xfId="0" applyFont="1" applyFill="1" applyBorder="1" applyAlignment="1">
      <alignment horizontal="center" vertical="center" wrapText="1"/>
    </xf>
    <xf numFmtId="0" fontId="10" fillId="15" borderId="10" xfId="0" applyFont="1" applyFill="1" applyBorder="1" applyAlignment="1">
      <alignment horizontal="center" vertical="center" wrapText="1"/>
    </xf>
    <xf numFmtId="0" fontId="10" fillId="15" borderId="13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 wrapText="1"/>
    </xf>
    <xf numFmtId="0" fontId="10" fillId="11" borderId="11" xfId="0" applyFont="1" applyFill="1" applyBorder="1" applyAlignment="1">
      <alignment horizontal="center" vertical="center" wrapText="1"/>
    </xf>
    <xf numFmtId="0" fontId="10" fillId="11" borderId="12" xfId="0" applyFont="1" applyFill="1" applyBorder="1" applyAlignment="1">
      <alignment horizontal="center" wrapText="1"/>
    </xf>
    <xf numFmtId="0" fontId="10" fillId="11" borderId="10" xfId="0" applyFont="1" applyFill="1" applyBorder="1" applyAlignment="1">
      <alignment horizontal="center" wrapText="1"/>
    </xf>
    <xf numFmtId="0" fontId="10" fillId="11" borderId="12" xfId="0" applyFont="1" applyFill="1" applyBorder="1" applyAlignment="1">
      <alignment horizontal="center" vertical="center" wrapText="1"/>
    </xf>
    <xf numFmtId="0" fontId="10" fillId="11" borderId="13" xfId="0" applyFont="1" applyFill="1" applyBorder="1" applyAlignment="1">
      <alignment horizontal="center" vertical="center" wrapText="1"/>
    </xf>
    <xf numFmtId="0" fontId="12" fillId="18" borderId="0" xfId="0" applyFont="1" applyFill="1" applyAlignment="1">
      <alignment horizontal="left" vertical="center"/>
    </xf>
    <xf numFmtId="0" fontId="9" fillId="9" borderId="0" xfId="0" applyFont="1" applyFill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3472440944881891E-2"/>
          <c:y val="0.29189596092155146"/>
          <c:w val="0.9020831146106737"/>
          <c:h val="0.629492927967337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'Risposte del modulo 1'!$F$37:$F$43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'Risposte del modulo 1'!$G$37:$G$43</c:f>
              <c:numCache>
                <c:formatCode>General</c:formatCode>
                <c:ptCount val="7"/>
                <c:pt idx="0">
                  <c:v>27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8-4C15-A9AE-BCC83BAACD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'Risposte del modulo 1'!$F$37:$F$43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'Risposte del modulo 1'!$H$37:$H$43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8-4C15-A9AE-BCC83BAACD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'Risposte del modulo 1'!$F$37:$F$43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'Risposte del modulo 1'!$I$37:$I$43</c:f>
              <c:numCache>
                <c:formatCode>General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8-4C15-A9AE-BCC83BAACD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'Risposte del modulo 1'!$F$37:$F$43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'Risposte del modulo 1'!$J$37:$J$43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8-4C15-A9AE-BCC83BAA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554320"/>
        <c:axId val="1213553488"/>
      </c:lineChart>
      <c:catAx>
        <c:axId val="12135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553488"/>
        <c:crosses val="autoZero"/>
        <c:auto val="1"/>
        <c:lblAlgn val="ctr"/>
        <c:lblOffset val="100"/>
        <c:noMultiLvlLbl val="0"/>
      </c:catAx>
      <c:valAx>
        <c:axId val="12135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5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Table</a:t>
            </a:r>
            <a:r>
              <a:rPr lang="it-IT" baseline="0"/>
              <a:t> 2 - noexp_int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t1_noexp_int!$W$17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t1_noexp_int!$X$16:$Z$16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t1_noexp_int!$X$17:$Z$17</c:f>
              <c:numCache>
                <c:formatCode>General</c:formatCode>
                <c:ptCount val="3"/>
                <c:pt idx="0">
                  <c:v>0.7678571428571429</c:v>
                </c:pt>
                <c:pt idx="1">
                  <c:v>0.6428571428571429</c:v>
                </c:pt>
                <c:pt idx="2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0-42D3-9623-F992D8FD3061}"/>
            </c:ext>
          </c:extLst>
        </c:ser>
        <c:ser>
          <c:idx val="1"/>
          <c:order val="1"/>
          <c:tx>
            <c:strRef>
              <c:f>t1_noexp_int!$W$18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t1_noexp_int!$X$16:$Z$16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t1_noexp_int!$X$18:$Z$18</c:f>
              <c:numCache>
                <c:formatCode>General</c:formatCode>
                <c:ptCount val="3"/>
                <c:pt idx="0">
                  <c:v>7.1428571428571425E-2</c:v>
                </c:pt>
                <c:pt idx="1">
                  <c:v>7.1428571428571425E-2</c:v>
                </c:pt>
                <c:pt idx="2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0-42D3-9623-F992D8FD3061}"/>
            </c:ext>
          </c:extLst>
        </c:ser>
        <c:ser>
          <c:idx val="2"/>
          <c:order val="2"/>
          <c:tx>
            <c:strRef>
              <c:f>t1_noexp_int!$W$19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t1_noexp_int!$X$16:$Z$16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t1_noexp_int!$X$19:$Z$19</c:f>
              <c:numCache>
                <c:formatCode>General</c:formatCode>
                <c:ptCount val="3"/>
                <c:pt idx="0">
                  <c:v>0.16071428571428573</c:v>
                </c:pt>
                <c:pt idx="1">
                  <c:v>0.2857142857142857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E0-42D3-9623-F992D8FD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09071"/>
        <c:axId val="880305743"/>
      </c:barChart>
      <c:catAx>
        <c:axId val="88030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05743"/>
        <c:crosses val="autoZero"/>
        <c:auto val="1"/>
        <c:lblAlgn val="ctr"/>
        <c:lblOffset val="100"/>
        <c:noMultiLvlLbl val="0"/>
      </c:catAx>
      <c:valAx>
        <c:axId val="8803057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0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Table 3</a:t>
            </a:r>
            <a:r>
              <a:rPr lang="it-IT" baseline="0"/>
              <a:t> - noexp_int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t1_noexp_int!$AB$31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t1_noexp_int!$AC$30:$AE$30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t1_noexp_int!$AC$31:$AE$31</c:f>
              <c:numCache>
                <c:formatCode>General</c:formatCode>
                <c:ptCount val="3"/>
                <c:pt idx="0">
                  <c:v>0.39285714285714285</c:v>
                </c:pt>
                <c:pt idx="1">
                  <c:v>0.42857142857142855</c:v>
                </c:pt>
                <c:pt idx="2">
                  <c:v>0.22857142857142856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C-4100-8AC3-95ECA9C9C7BD}"/>
            </c:ext>
          </c:extLst>
        </c:ser>
        <c:ser>
          <c:idx val="1"/>
          <c:order val="1"/>
          <c:tx>
            <c:strRef>
              <c:f>t1_noexp_int!$AB$32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t1_noexp_int!$AC$30:$AE$30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t1_noexp_int!$AC$32:$AE$32</c:f>
              <c:numCache>
                <c:formatCode>General</c:formatCode>
                <c:ptCount val="3"/>
                <c:pt idx="0">
                  <c:v>0.14285714285714285</c:v>
                </c:pt>
                <c:pt idx="1">
                  <c:v>0.22857142857142856</c:v>
                </c:pt>
                <c:pt idx="2">
                  <c:v>0.31428571428571428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C-4100-8AC3-95ECA9C9C7BD}"/>
            </c:ext>
          </c:extLst>
        </c:ser>
        <c:ser>
          <c:idx val="2"/>
          <c:order val="2"/>
          <c:tx>
            <c:strRef>
              <c:f>t1_noexp_int!$AB$33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t1_noexp_int!$AC$30:$AE$30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t1_noexp_int!$AC$33:$AE$33</c:f>
              <c:numCache>
                <c:formatCode>General</c:formatCode>
                <c:ptCount val="3"/>
                <c:pt idx="0">
                  <c:v>0.4642857142857143</c:v>
                </c:pt>
                <c:pt idx="1">
                  <c:v>0.34285714285714286</c:v>
                </c:pt>
                <c:pt idx="2">
                  <c:v>0.45714285714285713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C-4100-8AC3-95ECA9C9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09903"/>
        <c:axId val="880306991"/>
      </c:barChart>
      <c:catAx>
        <c:axId val="8803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06991"/>
        <c:crosses val="autoZero"/>
        <c:auto val="1"/>
        <c:lblAlgn val="ctr"/>
        <c:lblOffset val="100"/>
        <c:noMultiLvlLbl val="0"/>
      </c:catAx>
      <c:valAx>
        <c:axId val="8803069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Table 1 - noexp_noint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t1_noexp_noint!$Y$2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t1_noexp_noint!$Z$1:$AB$1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t1_noexp_noint!$Z$2:$AB$2</c:f>
              <c:numCache>
                <c:formatCode>General</c:formatCode>
                <c:ptCount val="3"/>
                <c:pt idx="0">
                  <c:v>0.88636363636363635</c:v>
                </c:pt>
                <c:pt idx="1">
                  <c:v>0.52272727272727271</c:v>
                </c:pt>
                <c:pt idx="2">
                  <c:v>0.48484848484848486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C-4654-8909-F6FE774AAADD}"/>
            </c:ext>
          </c:extLst>
        </c:ser>
        <c:ser>
          <c:idx val="1"/>
          <c:order val="1"/>
          <c:tx>
            <c:strRef>
              <c:f>t1_noexp_noint!$Y$3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t1_noexp_noint!$Z$1:$AB$1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t1_noexp_noint!$Z$3:$AB$3</c:f>
              <c:numCache>
                <c:formatCode>General</c:formatCode>
                <c:ptCount val="3"/>
                <c:pt idx="0">
                  <c:v>0.11363636363636363</c:v>
                </c:pt>
                <c:pt idx="1">
                  <c:v>0.25</c:v>
                </c:pt>
                <c:pt idx="2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C-4654-8909-F6FE774AAADD}"/>
            </c:ext>
          </c:extLst>
        </c:ser>
        <c:ser>
          <c:idx val="2"/>
          <c:order val="2"/>
          <c:tx>
            <c:strRef>
              <c:f>t1_noexp_noint!$Y$4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t1_noexp_noint!$Z$1:$AB$1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t1_noexp_noint!$Z$4:$AB$4</c:f>
              <c:numCache>
                <c:formatCode>General</c:formatCode>
                <c:ptCount val="3"/>
                <c:pt idx="0">
                  <c:v>0</c:v>
                </c:pt>
                <c:pt idx="1">
                  <c:v>0.22727272727272727</c:v>
                </c:pt>
                <c:pt idx="2">
                  <c:v>0.15151515151515152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C-4654-8909-F6FE774AA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691679"/>
        <c:axId val="697693343"/>
      </c:barChart>
      <c:catAx>
        <c:axId val="69769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7693343"/>
        <c:crosses val="autoZero"/>
        <c:auto val="1"/>
        <c:lblAlgn val="ctr"/>
        <c:lblOffset val="100"/>
        <c:noMultiLvlLbl val="0"/>
      </c:catAx>
      <c:valAx>
        <c:axId val="69769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76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Table</a:t>
            </a:r>
            <a:r>
              <a:rPr lang="it-IT" baseline="0"/>
              <a:t> 2 - noexp_noint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t1_noexp_noint!$W$20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t1_noexp_noint!$X$19:$Z$19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t1_noexp_noint!$X$20:$Z$20</c:f>
              <c:numCache>
                <c:formatCode>General</c:formatCode>
                <c:ptCount val="3"/>
                <c:pt idx="0">
                  <c:v>0.66666666666666663</c:v>
                </c:pt>
                <c:pt idx="1">
                  <c:v>0.58333333333333337</c:v>
                </c:pt>
                <c:pt idx="2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D39-BD5B-A222D6E070A8}"/>
            </c:ext>
          </c:extLst>
        </c:ser>
        <c:ser>
          <c:idx val="1"/>
          <c:order val="1"/>
          <c:tx>
            <c:strRef>
              <c:f>t1_noexp_noint!$W$21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t1_noexp_noint!$X$19:$Z$19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t1_noexp_noint!$X$21:$Z$21</c:f>
              <c:numCache>
                <c:formatCode>General</c:formatCode>
                <c:ptCount val="3"/>
                <c:pt idx="0">
                  <c:v>0.17708333333333334</c:v>
                </c:pt>
                <c:pt idx="1">
                  <c:v>0.125</c:v>
                </c:pt>
                <c:pt idx="2">
                  <c:v>0.30555555555555558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D39-BD5B-A222D6E070A8}"/>
            </c:ext>
          </c:extLst>
        </c:ser>
        <c:ser>
          <c:idx val="2"/>
          <c:order val="2"/>
          <c:tx>
            <c:strRef>
              <c:f>t1_noexp_noint!$W$22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t1_noexp_noint!$X$19:$Z$19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t1_noexp_noint!$X$22:$Z$22</c:f>
              <c:numCache>
                <c:formatCode>General</c:formatCode>
                <c:ptCount val="3"/>
                <c:pt idx="0">
                  <c:v>0.15625</c:v>
                </c:pt>
                <c:pt idx="1">
                  <c:v>0.29166666666666669</c:v>
                </c:pt>
                <c:pt idx="2">
                  <c:v>0.47222222222222221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D39-BD5B-A222D6E0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01167"/>
        <c:axId val="880304079"/>
      </c:barChart>
      <c:catAx>
        <c:axId val="88030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04079"/>
        <c:crosses val="autoZero"/>
        <c:auto val="1"/>
        <c:lblAlgn val="ctr"/>
        <c:lblOffset val="100"/>
        <c:noMultiLvlLbl val="0"/>
      </c:catAx>
      <c:valAx>
        <c:axId val="880304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0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Table</a:t>
            </a:r>
            <a:r>
              <a:rPr lang="it-IT" baseline="0"/>
              <a:t> 3 - noexp_noint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t1_noexp_noint!$AB$39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t1_noexp_noint!$AC$38:$AE$38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t1_noexp_noint!$AC$39:$AE$39</c:f>
              <c:numCache>
                <c:formatCode>General</c:formatCode>
                <c:ptCount val="3"/>
                <c:pt idx="0">
                  <c:v>0.48529411764705882</c:v>
                </c:pt>
                <c:pt idx="1">
                  <c:v>0.47058823529411764</c:v>
                </c:pt>
                <c:pt idx="2">
                  <c:v>0.31764705882352939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6-428D-ABB5-260147D804A5}"/>
            </c:ext>
          </c:extLst>
        </c:ser>
        <c:ser>
          <c:idx val="1"/>
          <c:order val="1"/>
          <c:tx>
            <c:strRef>
              <c:f>t1_noexp_noint!$AB$40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t1_noexp_noint!$AC$38:$AE$38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t1_noexp_noint!$AC$40:$AE$40</c:f>
              <c:numCache>
                <c:formatCode>General</c:formatCode>
                <c:ptCount val="3"/>
                <c:pt idx="0">
                  <c:v>0.23529411764705882</c:v>
                </c:pt>
                <c:pt idx="1">
                  <c:v>0.32941176470588235</c:v>
                </c:pt>
                <c:pt idx="2">
                  <c:v>0.36470588235294116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6-428D-ABB5-260147D804A5}"/>
            </c:ext>
          </c:extLst>
        </c:ser>
        <c:ser>
          <c:idx val="2"/>
          <c:order val="2"/>
          <c:tx>
            <c:strRef>
              <c:f>t1_noexp_noint!$AB$41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t1_noexp_noint!$AC$38:$AE$38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t1_noexp_noint!$AC$41:$AE$41</c:f>
              <c:numCache>
                <c:formatCode>General</c:formatCode>
                <c:ptCount val="3"/>
                <c:pt idx="0">
                  <c:v>0.27941176470588236</c:v>
                </c:pt>
                <c:pt idx="1">
                  <c:v>0.2</c:v>
                </c:pt>
                <c:pt idx="2">
                  <c:v>0.31764705882352939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6-428D-ABB5-260147D8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43183"/>
        <c:axId val="880324463"/>
      </c:barChart>
      <c:catAx>
        <c:axId val="88034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24463"/>
        <c:crosses val="autoZero"/>
        <c:auto val="1"/>
        <c:lblAlgn val="ctr"/>
        <c:lblOffset val="100"/>
        <c:noMultiLvlLbl val="0"/>
      </c:catAx>
      <c:valAx>
        <c:axId val="8803244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background</a:t>
            </a:r>
            <a:r>
              <a:rPr lang="it-IT" sz="1100" baseline="0"/>
              <a:t> 1</a:t>
            </a:r>
            <a:br>
              <a:rPr lang="it-IT" sz="1100" baseline="0"/>
            </a:br>
            <a:r>
              <a:rPr lang="it-IT" sz="1100" baseline="0"/>
              <a:t>interest 0</a:t>
            </a:r>
            <a:endParaRPr lang="it-IT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t1_exp_noint!$Y$2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t1_exp_noint!$Z$1:$AB$1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t1_exp_noint!$Z$2:$AB$2</c:f>
              <c:numCache>
                <c:formatCode>General</c:formatCode>
                <c:ptCount val="3"/>
                <c:pt idx="0">
                  <c:v>0.75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7-4E94-AAB2-836C7490DC60}"/>
            </c:ext>
          </c:extLst>
        </c:ser>
        <c:ser>
          <c:idx val="1"/>
          <c:order val="1"/>
          <c:tx>
            <c:strRef>
              <c:f>t1_exp_noint!$Y$3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t1_exp_noint!$Z$1:$AB$1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t1_exp_noint!$Z$3:$AB$3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7-4E94-AAB2-836C7490DC60}"/>
            </c:ext>
          </c:extLst>
        </c:ser>
        <c:ser>
          <c:idx val="2"/>
          <c:order val="2"/>
          <c:tx>
            <c:strRef>
              <c:f>t1_exp_noint!$Y$4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t1_exp_noint!$Z$1:$AB$1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t1_exp_noint!$Z$4:$AB$4</c:f>
              <c:numCache>
                <c:formatCode>General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B7-4E94-AAB2-836C7490D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669215"/>
        <c:axId val="697643007"/>
      </c:barChart>
      <c:catAx>
        <c:axId val="69766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7643007"/>
        <c:crosses val="autoZero"/>
        <c:auto val="1"/>
        <c:lblAlgn val="ctr"/>
        <c:lblOffset val="100"/>
        <c:noMultiLvlLbl val="0"/>
      </c:catAx>
      <c:valAx>
        <c:axId val="6976430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766921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background</a:t>
            </a:r>
            <a:r>
              <a:rPr lang="it-IT" sz="1100" baseline="0"/>
              <a:t> 1</a:t>
            </a:r>
          </a:p>
          <a:p>
            <a:pPr>
              <a:defRPr sz="1100"/>
            </a:pPr>
            <a:r>
              <a:rPr lang="it-IT" sz="1100" baseline="0"/>
              <a:t>interest 1</a:t>
            </a:r>
            <a:endParaRPr lang="it-IT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t1_exp_int!$Y$2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t1_exp_int!$Z$1:$AB$1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t1_exp_int!$Z$2:$AB$2</c:f>
              <c:numCache>
                <c:formatCode>General</c:formatCode>
                <c:ptCount val="3"/>
                <c:pt idx="0">
                  <c:v>0.85416666666666663</c:v>
                </c:pt>
                <c:pt idx="1">
                  <c:v>0.64583333333333337</c:v>
                </c:pt>
                <c:pt idx="2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3-4E5F-9D60-85AC839492AF}"/>
            </c:ext>
          </c:extLst>
        </c:ser>
        <c:ser>
          <c:idx val="1"/>
          <c:order val="1"/>
          <c:tx>
            <c:strRef>
              <c:f>t1_exp_int!$Y$3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t1_exp_int!$Z$1:$AB$1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t1_exp_int!$Z$3:$AB$3</c:f>
              <c:numCache>
                <c:formatCode>General</c:formatCode>
                <c:ptCount val="3"/>
                <c:pt idx="0">
                  <c:v>8.3333333333333329E-2</c:v>
                </c:pt>
                <c:pt idx="1">
                  <c:v>0.22916666666666666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3-4E5F-9D60-85AC839492AF}"/>
            </c:ext>
          </c:extLst>
        </c:ser>
        <c:ser>
          <c:idx val="2"/>
          <c:order val="2"/>
          <c:tx>
            <c:strRef>
              <c:f>t1_exp_int!$Y$4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t1_exp_int!$Z$1:$AB$1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t1_exp_int!$Z$4:$AB$4</c:f>
              <c:numCache>
                <c:formatCode>General</c:formatCode>
                <c:ptCount val="3"/>
                <c:pt idx="0">
                  <c:v>6.25E-2</c:v>
                </c:pt>
                <c:pt idx="1">
                  <c:v>0.125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3-4E5F-9D60-85AC8394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51919"/>
        <c:axId val="880358991"/>
      </c:barChart>
      <c:catAx>
        <c:axId val="88035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58991"/>
        <c:crosses val="autoZero"/>
        <c:auto val="1"/>
        <c:lblAlgn val="ctr"/>
        <c:lblOffset val="100"/>
        <c:noMultiLvlLbl val="0"/>
      </c:catAx>
      <c:valAx>
        <c:axId val="8803589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5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background</a:t>
            </a:r>
            <a:r>
              <a:rPr lang="it-IT" sz="1100" baseline="0"/>
              <a:t> 0</a:t>
            </a:r>
          </a:p>
          <a:p>
            <a:pPr>
              <a:defRPr sz="1100"/>
            </a:pPr>
            <a:r>
              <a:rPr lang="it-IT" sz="1100" baseline="0"/>
              <a:t>interest 1</a:t>
            </a:r>
            <a:endParaRPr lang="it-IT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t1_noexp_int!$Y$2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t1_noexp_int!$Z$1:$AB$1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t1_noexp_int!$Z$2:$AB$2</c:f>
              <c:numCache>
                <c:formatCode>General</c:formatCode>
                <c:ptCount val="3"/>
                <c:pt idx="0">
                  <c:v>0.8125</c:v>
                </c:pt>
                <c:pt idx="1">
                  <c:v>0.46875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F-4A40-9215-E0B4BA86FA9C}"/>
            </c:ext>
          </c:extLst>
        </c:ser>
        <c:ser>
          <c:idx val="1"/>
          <c:order val="1"/>
          <c:tx>
            <c:strRef>
              <c:f>t1_noexp_int!$Y$3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t1_noexp_int!$Z$1:$AB$1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t1_noexp_int!$Z$3:$AB$3</c:f>
              <c:numCache>
                <c:formatCode>General</c:formatCode>
                <c:ptCount val="3"/>
                <c:pt idx="0">
                  <c:v>6.25E-2</c:v>
                </c:pt>
                <c:pt idx="1">
                  <c:v>0.1875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F-4A40-9215-E0B4BA86FA9C}"/>
            </c:ext>
          </c:extLst>
        </c:ser>
        <c:ser>
          <c:idx val="2"/>
          <c:order val="2"/>
          <c:tx>
            <c:strRef>
              <c:f>t1_noexp_int!$Y$4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t1_noexp_int!$Z$1:$AB$1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t1_noexp_int!$Z$4:$AB$4</c:f>
              <c:numCache>
                <c:formatCode>General</c:formatCode>
                <c:ptCount val="3"/>
                <c:pt idx="0">
                  <c:v>0.125</c:v>
                </c:pt>
                <c:pt idx="1">
                  <c:v>0.34375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F-4A40-9215-E0B4BA86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09487"/>
        <c:axId val="880295759"/>
      </c:barChart>
      <c:catAx>
        <c:axId val="88030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295759"/>
        <c:crosses val="autoZero"/>
        <c:auto val="1"/>
        <c:lblAlgn val="ctr"/>
        <c:lblOffset val="100"/>
        <c:noMultiLvlLbl val="0"/>
      </c:catAx>
      <c:valAx>
        <c:axId val="8802957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0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background 0</a:t>
            </a:r>
          </a:p>
          <a:p>
            <a:pPr>
              <a:defRPr sz="1100"/>
            </a:pPr>
            <a:r>
              <a:rPr lang="it-IT" sz="1100"/>
              <a:t>interest</a:t>
            </a:r>
            <a:r>
              <a:rPr lang="it-IT" sz="1100" baseline="0"/>
              <a:t> 0</a:t>
            </a:r>
            <a:endParaRPr lang="it-IT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t1_noexp_noint!$Y$2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t1_noexp_noint!$Z$1:$AB$1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t1_noexp_noint!$Z$2:$AB$2</c:f>
              <c:numCache>
                <c:formatCode>General</c:formatCode>
                <c:ptCount val="3"/>
                <c:pt idx="0">
                  <c:v>0.88636363636363635</c:v>
                </c:pt>
                <c:pt idx="1">
                  <c:v>0.52272727272727271</c:v>
                </c:pt>
                <c:pt idx="2">
                  <c:v>0.48484848484848486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9-45D7-9C17-EB68DB16F11C}"/>
            </c:ext>
          </c:extLst>
        </c:ser>
        <c:ser>
          <c:idx val="1"/>
          <c:order val="1"/>
          <c:tx>
            <c:strRef>
              <c:f>t1_noexp_noint!$Y$3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t1_noexp_noint!$Z$1:$AB$1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t1_noexp_noint!$Z$3:$AB$3</c:f>
              <c:numCache>
                <c:formatCode>General</c:formatCode>
                <c:ptCount val="3"/>
                <c:pt idx="0">
                  <c:v>0.11363636363636363</c:v>
                </c:pt>
                <c:pt idx="1">
                  <c:v>0.25</c:v>
                </c:pt>
                <c:pt idx="2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9-45D7-9C17-EB68DB16F11C}"/>
            </c:ext>
          </c:extLst>
        </c:ser>
        <c:ser>
          <c:idx val="2"/>
          <c:order val="2"/>
          <c:tx>
            <c:strRef>
              <c:f>t1_noexp_noint!$Y$4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t1_noexp_noint!$Z$1:$AB$1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t1_noexp_noint!$Z$4:$AB$4</c:f>
              <c:numCache>
                <c:formatCode>General</c:formatCode>
                <c:ptCount val="3"/>
                <c:pt idx="0">
                  <c:v>0</c:v>
                </c:pt>
                <c:pt idx="1">
                  <c:v>0.22727272727272727</c:v>
                </c:pt>
                <c:pt idx="2">
                  <c:v>0.15151515151515152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9-45D7-9C17-EB68DB16F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691679"/>
        <c:axId val="697693343"/>
      </c:barChart>
      <c:catAx>
        <c:axId val="69769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7693343"/>
        <c:crosses val="autoZero"/>
        <c:auto val="1"/>
        <c:lblAlgn val="ctr"/>
        <c:lblOffset val="100"/>
        <c:noMultiLvlLbl val="0"/>
      </c:catAx>
      <c:valAx>
        <c:axId val="69769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76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50"/>
              <a:t>backgroun</a:t>
            </a:r>
            <a:r>
              <a:rPr lang="it-IT" sz="1050" baseline="0"/>
              <a:t>d 1</a:t>
            </a:r>
          </a:p>
          <a:p>
            <a:pPr>
              <a:defRPr sz="1050"/>
            </a:pPr>
            <a:r>
              <a:rPr lang="it-IT" sz="1050" baseline="0"/>
              <a:t>interest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t1_exp_noint!$Y$12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t1_exp_noint!$Z$11:$AB$11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t1_exp_noint!$Z$12:$AB$12</c:f>
              <c:numCache>
                <c:formatCode>General</c:formatCode>
                <c:ptCount val="3"/>
                <c:pt idx="0">
                  <c:v>0.67500000000000004</c:v>
                </c:pt>
                <c:pt idx="1">
                  <c:v>0.9</c:v>
                </c:pt>
                <c:pt idx="2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B-4155-80F6-F6C307AB1312}"/>
            </c:ext>
          </c:extLst>
        </c:ser>
        <c:ser>
          <c:idx val="1"/>
          <c:order val="1"/>
          <c:tx>
            <c:strRef>
              <c:f>t1_exp_noint!$Y$13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t1_exp_noint!$Z$11:$AB$11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t1_exp_noint!$Z$13:$AB$13</c:f>
              <c:numCache>
                <c:formatCode>General</c:formatCode>
                <c:ptCount val="3"/>
                <c:pt idx="0">
                  <c:v>0.17499999999999999</c:v>
                </c:pt>
                <c:pt idx="1">
                  <c:v>0.1</c:v>
                </c:pt>
                <c:pt idx="2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B-4155-80F6-F6C307AB1312}"/>
            </c:ext>
          </c:extLst>
        </c:ser>
        <c:ser>
          <c:idx val="2"/>
          <c:order val="2"/>
          <c:tx>
            <c:strRef>
              <c:f>t1_exp_noint!$Y$14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t1_exp_noint!$Z$11:$AB$11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t1_exp_noint!$Z$14:$AB$14</c:f>
              <c:numCache>
                <c:formatCode>General</c:formatCode>
                <c:ptCount val="3"/>
                <c:pt idx="0">
                  <c:v>0.15</c:v>
                </c:pt>
                <c:pt idx="1">
                  <c:v>0</c:v>
                </c:pt>
                <c:pt idx="2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B-4155-80F6-F6C307AB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687935"/>
        <c:axId val="697677119"/>
      </c:barChart>
      <c:catAx>
        <c:axId val="69768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7677119"/>
        <c:crosses val="autoZero"/>
        <c:auto val="1"/>
        <c:lblAlgn val="ctr"/>
        <c:lblOffset val="100"/>
        <c:noMultiLvlLbl val="0"/>
      </c:catAx>
      <c:valAx>
        <c:axId val="6976771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768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3472440944881891E-2"/>
          <c:y val="0.29189596092155146"/>
          <c:w val="0.9020831146106737"/>
          <c:h val="0.629492927967337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'Risposte del modulo 1'!$X$38:$X$44</c:f>
              <c:numCache>
                <c:formatCode>General</c:formatCode>
                <c:ptCount val="7"/>
                <c:pt idx="0">
                  <c:v>22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D-4160-AED2-78823769AC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'Risposte del modulo 1'!$Y$38:$Y$44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D-4160-AED2-78823769AC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'Risposte del modulo 1'!$Z$38:$Z$44</c:f>
              <c:numCache>
                <c:formatCode>General</c:formatCode>
                <c:ptCount val="7"/>
                <c:pt idx="0">
                  <c:v>14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D-4160-AED2-78823769AC6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'Risposte del modulo 1'!$AA$38:$AA$44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6D-4160-AED2-78823769AC6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'Risposte del modulo 1'!$AB$38:$AB$44</c:f>
              <c:numCache>
                <c:formatCode>General</c:formatCode>
                <c:ptCount val="7"/>
                <c:pt idx="0">
                  <c:v>22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6D-4160-AED2-78823769AC6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'Risposte del modulo 1'!$AC$38:$AC$44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6D-4160-AED2-78823769AC6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'Risposte del modulo 1'!$AD$38:$AD$44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6D-4160-AED2-78823769AC6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'Risposte del modulo 1'!$AE$38:$AE$44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6D-4160-AED2-78823769A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554320"/>
        <c:axId val="1213553488"/>
      </c:lineChart>
      <c:catAx>
        <c:axId val="12135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553488"/>
        <c:crosses val="autoZero"/>
        <c:auto val="1"/>
        <c:lblAlgn val="ctr"/>
        <c:lblOffset val="100"/>
        <c:noMultiLvlLbl val="0"/>
      </c:catAx>
      <c:valAx>
        <c:axId val="12135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5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background 1</a:t>
            </a:r>
          </a:p>
          <a:p>
            <a:pPr>
              <a:defRPr sz="1100"/>
            </a:pPr>
            <a:r>
              <a:rPr lang="it-IT" sz="1100"/>
              <a:t>interest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t1_exp_int!$W$21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t1_exp_int!$X$20:$Z$20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t1_exp_int!$X$21:$Z$21</c:f>
              <c:numCache>
                <c:formatCode>General</c:formatCode>
                <c:ptCount val="3"/>
                <c:pt idx="0">
                  <c:v>0.84375</c:v>
                </c:pt>
                <c:pt idx="1">
                  <c:v>1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5-4B55-B5E9-839AEE1E3D38}"/>
            </c:ext>
          </c:extLst>
        </c:ser>
        <c:ser>
          <c:idx val="1"/>
          <c:order val="1"/>
          <c:tx>
            <c:strRef>
              <c:f>t1_exp_int!$W$22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t1_exp_int!$X$20:$Z$20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t1_exp_int!$X$22:$Z$22</c:f>
              <c:numCache>
                <c:formatCode>General</c:formatCode>
                <c:ptCount val="3"/>
                <c:pt idx="0">
                  <c:v>0.125</c:v>
                </c:pt>
                <c:pt idx="1">
                  <c:v>0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5-4B55-B5E9-839AEE1E3D38}"/>
            </c:ext>
          </c:extLst>
        </c:ser>
        <c:ser>
          <c:idx val="2"/>
          <c:order val="2"/>
          <c:tx>
            <c:strRef>
              <c:f>t1_exp_int!$W$23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t1_exp_int!$X$20:$Z$20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t1_exp_int!$X$23:$Z$23</c:f>
              <c:numCache>
                <c:formatCode>General</c:formatCode>
                <c:ptCount val="3"/>
                <c:pt idx="0">
                  <c:v>3.125E-2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5-4B55-B5E9-839AEE1E3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10319"/>
        <c:axId val="880302831"/>
      </c:barChart>
      <c:catAx>
        <c:axId val="8803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02831"/>
        <c:crosses val="autoZero"/>
        <c:auto val="1"/>
        <c:lblAlgn val="ctr"/>
        <c:lblOffset val="100"/>
        <c:noMultiLvlLbl val="0"/>
      </c:catAx>
      <c:valAx>
        <c:axId val="880302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background 0</a:t>
            </a:r>
          </a:p>
          <a:p>
            <a:pPr>
              <a:defRPr sz="1100"/>
            </a:pPr>
            <a:r>
              <a:rPr lang="it-IT" sz="1100" baseline="0"/>
              <a:t>interest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t1_noexp_int!$W$17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t1_noexp_int!$X$16:$Z$16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t1_noexp_int!$X$17:$Z$17</c:f>
              <c:numCache>
                <c:formatCode>General</c:formatCode>
                <c:ptCount val="3"/>
                <c:pt idx="0">
                  <c:v>0.7678571428571429</c:v>
                </c:pt>
                <c:pt idx="1">
                  <c:v>0.6428571428571429</c:v>
                </c:pt>
                <c:pt idx="2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A-4A57-8B51-ADD9AAE6D32C}"/>
            </c:ext>
          </c:extLst>
        </c:ser>
        <c:ser>
          <c:idx val="1"/>
          <c:order val="1"/>
          <c:tx>
            <c:strRef>
              <c:f>t1_noexp_int!$W$18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t1_noexp_int!$X$16:$Z$16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t1_noexp_int!$X$18:$Z$18</c:f>
              <c:numCache>
                <c:formatCode>General</c:formatCode>
                <c:ptCount val="3"/>
                <c:pt idx="0">
                  <c:v>7.1428571428571425E-2</c:v>
                </c:pt>
                <c:pt idx="1">
                  <c:v>7.1428571428571425E-2</c:v>
                </c:pt>
                <c:pt idx="2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A-4A57-8B51-ADD9AAE6D32C}"/>
            </c:ext>
          </c:extLst>
        </c:ser>
        <c:ser>
          <c:idx val="2"/>
          <c:order val="2"/>
          <c:tx>
            <c:strRef>
              <c:f>t1_noexp_int!$W$19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t1_noexp_int!$X$16:$Z$16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t1_noexp_int!$X$19:$Z$19</c:f>
              <c:numCache>
                <c:formatCode>General</c:formatCode>
                <c:ptCount val="3"/>
                <c:pt idx="0">
                  <c:v>0.16071428571428573</c:v>
                </c:pt>
                <c:pt idx="1">
                  <c:v>0.2857142857142857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A-4A57-8B51-ADD9AAE6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09071"/>
        <c:axId val="880305743"/>
      </c:barChart>
      <c:catAx>
        <c:axId val="88030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05743"/>
        <c:crosses val="autoZero"/>
        <c:auto val="1"/>
        <c:lblAlgn val="ctr"/>
        <c:lblOffset val="100"/>
        <c:noMultiLvlLbl val="0"/>
      </c:catAx>
      <c:valAx>
        <c:axId val="8803057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0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background 0</a:t>
            </a:r>
          </a:p>
          <a:p>
            <a:pPr>
              <a:defRPr sz="1100"/>
            </a:pPr>
            <a:r>
              <a:rPr lang="it-IT" sz="1100"/>
              <a:t>interest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t1_noexp_noint!$W$20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t1_noexp_noint!$X$19:$Z$19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t1_noexp_noint!$X$20:$Z$20</c:f>
              <c:numCache>
                <c:formatCode>General</c:formatCode>
                <c:ptCount val="3"/>
                <c:pt idx="0">
                  <c:v>0.66666666666666663</c:v>
                </c:pt>
                <c:pt idx="1">
                  <c:v>0.58333333333333337</c:v>
                </c:pt>
                <c:pt idx="2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7-4855-9BE0-91E767C667B4}"/>
            </c:ext>
          </c:extLst>
        </c:ser>
        <c:ser>
          <c:idx val="1"/>
          <c:order val="1"/>
          <c:tx>
            <c:strRef>
              <c:f>t1_noexp_noint!$W$21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t1_noexp_noint!$X$19:$Z$19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t1_noexp_noint!$X$21:$Z$21</c:f>
              <c:numCache>
                <c:formatCode>General</c:formatCode>
                <c:ptCount val="3"/>
                <c:pt idx="0">
                  <c:v>0.17708333333333334</c:v>
                </c:pt>
                <c:pt idx="1">
                  <c:v>0.125</c:v>
                </c:pt>
                <c:pt idx="2">
                  <c:v>0.30555555555555558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7-4855-9BE0-91E767C667B4}"/>
            </c:ext>
          </c:extLst>
        </c:ser>
        <c:ser>
          <c:idx val="2"/>
          <c:order val="2"/>
          <c:tx>
            <c:strRef>
              <c:f>t1_noexp_noint!$W$22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t1_noexp_noint!$X$19:$Z$19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t1_noexp_noint!$X$22:$Z$22</c:f>
              <c:numCache>
                <c:formatCode>General</c:formatCode>
                <c:ptCount val="3"/>
                <c:pt idx="0">
                  <c:v>0.15625</c:v>
                </c:pt>
                <c:pt idx="1">
                  <c:v>0.29166666666666669</c:v>
                </c:pt>
                <c:pt idx="2">
                  <c:v>0.47222222222222221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7-4855-9BE0-91E767C66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01167"/>
        <c:axId val="880304079"/>
      </c:barChart>
      <c:catAx>
        <c:axId val="88030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04079"/>
        <c:crosses val="autoZero"/>
        <c:auto val="1"/>
        <c:lblAlgn val="ctr"/>
        <c:lblOffset val="100"/>
        <c:noMultiLvlLbl val="0"/>
      </c:catAx>
      <c:valAx>
        <c:axId val="880304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0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Table 1</a:t>
            </a:r>
            <a:r>
              <a:rPr lang="it-IT" baseline="0"/>
              <a:t> - exp_noint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t1_exp_noint!$Y$2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t1_exp_noint!$Z$1:$AB$1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t1_exp_noint!$Z$2:$AB$2</c:f>
              <c:numCache>
                <c:formatCode>General</c:formatCode>
                <c:ptCount val="3"/>
                <c:pt idx="0">
                  <c:v>0.75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A-486A-9AC8-B9E27D5ECA20}"/>
            </c:ext>
          </c:extLst>
        </c:ser>
        <c:ser>
          <c:idx val="1"/>
          <c:order val="1"/>
          <c:tx>
            <c:strRef>
              <c:f>t1_exp_noint!$Y$3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t1_exp_noint!$Z$1:$AB$1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t1_exp_noint!$Z$3:$AB$3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A-486A-9AC8-B9E27D5ECA20}"/>
            </c:ext>
          </c:extLst>
        </c:ser>
        <c:ser>
          <c:idx val="2"/>
          <c:order val="2"/>
          <c:tx>
            <c:strRef>
              <c:f>t1_exp_noint!$Y$4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t1_exp_noint!$Z$1:$AB$1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t1_exp_noint!$Z$4:$AB$4</c:f>
              <c:numCache>
                <c:formatCode>General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A-486A-9AC8-B9E27D5E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669215"/>
        <c:axId val="697643007"/>
      </c:barChart>
      <c:catAx>
        <c:axId val="69766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7643007"/>
        <c:crosses val="autoZero"/>
        <c:auto val="1"/>
        <c:lblAlgn val="ctr"/>
        <c:lblOffset val="100"/>
        <c:noMultiLvlLbl val="0"/>
      </c:catAx>
      <c:valAx>
        <c:axId val="6976430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766921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Table</a:t>
            </a:r>
            <a:r>
              <a:rPr lang="it-IT" baseline="0"/>
              <a:t> 2 - exp_noint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t1_exp_noint!$Y$12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t1_exp_noint!$Z$11:$AB$11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t1_exp_noint!$Z$12:$AB$12</c:f>
              <c:numCache>
                <c:formatCode>General</c:formatCode>
                <c:ptCount val="3"/>
                <c:pt idx="0">
                  <c:v>0.67500000000000004</c:v>
                </c:pt>
                <c:pt idx="1">
                  <c:v>0.9</c:v>
                </c:pt>
                <c:pt idx="2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B-4E56-A5F3-3E692D01865D}"/>
            </c:ext>
          </c:extLst>
        </c:ser>
        <c:ser>
          <c:idx val="1"/>
          <c:order val="1"/>
          <c:tx>
            <c:strRef>
              <c:f>t1_exp_noint!$Y$13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t1_exp_noint!$Z$11:$AB$11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t1_exp_noint!$Z$13:$AB$13</c:f>
              <c:numCache>
                <c:formatCode>General</c:formatCode>
                <c:ptCount val="3"/>
                <c:pt idx="0">
                  <c:v>0.17499999999999999</c:v>
                </c:pt>
                <c:pt idx="1">
                  <c:v>0.1</c:v>
                </c:pt>
                <c:pt idx="2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B-4E56-A5F3-3E692D01865D}"/>
            </c:ext>
          </c:extLst>
        </c:ser>
        <c:ser>
          <c:idx val="2"/>
          <c:order val="2"/>
          <c:tx>
            <c:strRef>
              <c:f>t1_exp_noint!$Y$14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t1_exp_noint!$Z$11:$AB$11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t1_exp_noint!$Z$14:$AB$14</c:f>
              <c:numCache>
                <c:formatCode>General</c:formatCode>
                <c:ptCount val="3"/>
                <c:pt idx="0">
                  <c:v>0.15</c:v>
                </c:pt>
                <c:pt idx="1">
                  <c:v>0</c:v>
                </c:pt>
                <c:pt idx="2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B-4E56-A5F3-3E692D01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687935"/>
        <c:axId val="697677119"/>
      </c:barChart>
      <c:catAx>
        <c:axId val="69768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7677119"/>
        <c:crosses val="autoZero"/>
        <c:auto val="1"/>
        <c:lblAlgn val="ctr"/>
        <c:lblOffset val="100"/>
        <c:noMultiLvlLbl val="0"/>
      </c:catAx>
      <c:valAx>
        <c:axId val="6976771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768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Table 3</a:t>
            </a:r>
            <a:r>
              <a:rPr lang="it-IT" baseline="0"/>
              <a:t> - exp_noint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t1_exp_noint!$AB$26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t1_exp_noint!$AC$25:$AE$25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t1_exp_noint!$AC$26:$AE$26</c:f>
              <c:numCache>
                <c:formatCode>General</c:formatCode>
                <c:ptCount val="3"/>
                <c:pt idx="0">
                  <c:v>0.54166666666666663</c:v>
                </c:pt>
                <c:pt idx="1">
                  <c:v>0.6</c:v>
                </c:pt>
                <c:pt idx="2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E-4FD5-AD83-C4CAC3DF0F2F}"/>
            </c:ext>
          </c:extLst>
        </c:ser>
        <c:ser>
          <c:idx val="1"/>
          <c:order val="1"/>
          <c:tx>
            <c:strRef>
              <c:f>t1_exp_noint!$AB$27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t1_exp_noint!$AC$25:$AE$25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t1_exp_noint!$AC$27:$AE$27</c:f>
              <c:numCache>
                <c:formatCode>General</c:formatCode>
                <c:ptCount val="3"/>
                <c:pt idx="0">
                  <c:v>0.41666666666666669</c:v>
                </c:pt>
                <c:pt idx="1">
                  <c:v>0.26666666666666666</c:v>
                </c:pt>
                <c:pt idx="2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E-4FD5-AD83-C4CAC3DF0F2F}"/>
            </c:ext>
          </c:extLst>
        </c:ser>
        <c:ser>
          <c:idx val="2"/>
          <c:order val="2"/>
          <c:tx>
            <c:strRef>
              <c:f>t1_exp_noint!$AB$28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t1_exp_noint!$AC$25:$AE$25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t1_exp_noint!$AC$28:$AE$28</c:f>
              <c:numCache>
                <c:formatCode>General</c:formatCode>
                <c:ptCount val="3"/>
                <c:pt idx="0">
                  <c:v>4.1666666666666664E-2</c:v>
                </c:pt>
                <c:pt idx="1">
                  <c:v>0.13333333333333333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8E-4FD5-AD83-C4CAC3DF0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41519"/>
        <c:axId val="880344431"/>
      </c:barChart>
      <c:catAx>
        <c:axId val="88034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44431"/>
        <c:crosses val="autoZero"/>
        <c:auto val="1"/>
        <c:lblAlgn val="ctr"/>
        <c:lblOffset val="100"/>
        <c:noMultiLvlLbl val="0"/>
      </c:catAx>
      <c:valAx>
        <c:axId val="880344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4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Table</a:t>
            </a:r>
            <a:r>
              <a:rPr lang="it-IT" baseline="0"/>
              <a:t> 1 - exp_int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t1_exp_int!$Y$2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t1_exp_int!$Z$1:$AB$1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t1_exp_int!$Z$2:$AB$2</c:f>
              <c:numCache>
                <c:formatCode>General</c:formatCode>
                <c:ptCount val="3"/>
                <c:pt idx="0">
                  <c:v>0.85416666666666663</c:v>
                </c:pt>
                <c:pt idx="1">
                  <c:v>0.64583333333333337</c:v>
                </c:pt>
                <c:pt idx="2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5-4C93-97A3-7991F3EAD749}"/>
            </c:ext>
          </c:extLst>
        </c:ser>
        <c:ser>
          <c:idx val="1"/>
          <c:order val="1"/>
          <c:tx>
            <c:strRef>
              <c:f>t1_exp_int!$Y$3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t1_exp_int!$Z$1:$AB$1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t1_exp_int!$Z$3:$AB$3</c:f>
              <c:numCache>
                <c:formatCode>General</c:formatCode>
                <c:ptCount val="3"/>
                <c:pt idx="0">
                  <c:v>8.3333333333333329E-2</c:v>
                </c:pt>
                <c:pt idx="1">
                  <c:v>0.22916666666666666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5-4C93-97A3-7991F3EAD749}"/>
            </c:ext>
          </c:extLst>
        </c:ser>
        <c:ser>
          <c:idx val="2"/>
          <c:order val="2"/>
          <c:tx>
            <c:strRef>
              <c:f>t1_exp_int!$Y$4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t1_exp_int!$Z$1:$AB$1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t1_exp_int!$Z$4:$AB$4</c:f>
              <c:numCache>
                <c:formatCode>General</c:formatCode>
                <c:ptCount val="3"/>
                <c:pt idx="0">
                  <c:v>6.25E-2</c:v>
                </c:pt>
                <c:pt idx="1">
                  <c:v>0.125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75-4C93-97A3-7991F3EAD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51919"/>
        <c:axId val="880358991"/>
      </c:barChart>
      <c:catAx>
        <c:axId val="88035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58991"/>
        <c:crosses val="autoZero"/>
        <c:auto val="1"/>
        <c:lblAlgn val="ctr"/>
        <c:lblOffset val="100"/>
        <c:noMultiLvlLbl val="0"/>
      </c:catAx>
      <c:valAx>
        <c:axId val="8803589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5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Table 2 - exp_int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t1_exp_int!$W$21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t1_exp_int!$X$20:$Z$20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t1_exp_int!$X$21:$Z$21</c:f>
              <c:numCache>
                <c:formatCode>General</c:formatCode>
                <c:ptCount val="3"/>
                <c:pt idx="0">
                  <c:v>0.84375</c:v>
                </c:pt>
                <c:pt idx="1">
                  <c:v>1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7-4B5A-B84F-DE358B7626F2}"/>
            </c:ext>
          </c:extLst>
        </c:ser>
        <c:ser>
          <c:idx val="1"/>
          <c:order val="1"/>
          <c:tx>
            <c:strRef>
              <c:f>t1_exp_int!$W$22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t1_exp_int!$X$20:$Z$20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t1_exp_int!$X$22:$Z$22</c:f>
              <c:numCache>
                <c:formatCode>General</c:formatCode>
                <c:ptCount val="3"/>
                <c:pt idx="0">
                  <c:v>0.125</c:v>
                </c:pt>
                <c:pt idx="1">
                  <c:v>0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7-4B5A-B84F-DE358B7626F2}"/>
            </c:ext>
          </c:extLst>
        </c:ser>
        <c:ser>
          <c:idx val="2"/>
          <c:order val="2"/>
          <c:tx>
            <c:strRef>
              <c:f>t1_exp_int!$W$23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t1_exp_int!$X$20:$Z$20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t1_exp_int!$X$23:$Z$23</c:f>
              <c:numCache>
                <c:formatCode>General</c:formatCode>
                <c:ptCount val="3"/>
                <c:pt idx="0">
                  <c:v>3.125E-2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7-4B5A-B84F-DE358B76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10319"/>
        <c:axId val="880302831"/>
      </c:barChart>
      <c:catAx>
        <c:axId val="8803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02831"/>
        <c:crosses val="autoZero"/>
        <c:auto val="1"/>
        <c:lblAlgn val="ctr"/>
        <c:lblOffset val="100"/>
        <c:noMultiLvlLbl val="0"/>
      </c:catAx>
      <c:valAx>
        <c:axId val="880302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Table 3</a:t>
            </a:r>
            <a:r>
              <a:rPr lang="it-IT" baseline="0"/>
              <a:t> - exp_int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t1_exp_int!$AB$35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t1_exp_int!$AC$34:$AE$34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t1_exp_int!$AC$35:$AE$35</c:f>
              <c:numCache>
                <c:formatCode>General</c:formatCode>
                <c:ptCount val="3"/>
                <c:pt idx="0">
                  <c:v>0.875</c:v>
                </c:pt>
                <c:pt idx="1">
                  <c:v>0.2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2-4EB7-B1F8-DEE4CF873536}"/>
            </c:ext>
          </c:extLst>
        </c:ser>
        <c:ser>
          <c:idx val="1"/>
          <c:order val="1"/>
          <c:tx>
            <c:strRef>
              <c:f>t1_exp_int!$AB$36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t1_exp_int!$AC$34:$AE$34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t1_exp_int!$AC$36:$AE$36</c:f>
              <c:numCache>
                <c:formatCode>General</c:formatCode>
                <c:ptCount val="3"/>
                <c:pt idx="0">
                  <c:v>0.125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2-4EB7-B1F8-DEE4CF873536}"/>
            </c:ext>
          </c:extLst>
        </c:ser>
        <c:ser>
          <c:idx val="2"/>
          <c:order val="2"/>
          <c:tx>
            <c:strRef>
              <c:f>t1_exp_int!$AB$37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t1_exp_int!$AC$34:$AE$34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t1_exp_int!$AC$37:$AE$37</c:f>
              <c:numCache>
                <c:formatCode>General</c:formatCode>
                <c:ptCount val="3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2-4EB7-B1F8-DEE4CF87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05327"/>
        <c:axId val="880307407"/>
      </c:barChart>
      <c:catAx>
        <c:axId val="88030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07407"/>
        <c:crosses val="autoZero"/>
        <c:auto val="1"/>
        <c:lblAlgn val="ctr"/>
        <c:lblOffset val="100"/>
        <c:noMultiLvlLbl val="0"/>
      </c:catAx>
      <c:valAx>
        <c:axId val="8803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0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Table</a:t>
            </a:r>
            <a:r>
              <a:rPr lang="it-IT" baseline="0"/>
              <a:t> 1 - noexp_int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t1_noexp_int!$Y$2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t1_noexp_int!$Z$1:$AB$1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t1_noexp_int!$Z$2:$AB$2</c:f>
              <c:numCache>
                <c:formatCode>General</c:formatCode>
                <c:ptCount val="3"/>
                <c:pt idx="0">
                  <c:v>0.8125</c:v>
                </c:pt>
                <c:pt idx="1">
                  <c:v>0.46875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5-475A-A77F-1B9AA860B54D}"/>
            </c:ext>
          </c:extLst>
        </c:ser>
        <c:ser>
          <c:idx val="1"/>
          <c:order val="1"/>
          <c:tx>
            <c:strRef>
              <c:f>t1_noexp_int!$Y$3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t1_noexp_int!$Z$1:$AB$1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t1_noexp_int!$Z$3:$AB$3</c:f>
              <c:numCache>
                <c:formatCode>General</c:formatCode>
                <c:ptCount val="3"/>
                <c:pt idx="0">
                  <c:v>6.25E-2</c:v>
                </c:pt>
                <c:pt idx="1">
                  <c:v>0.1875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5-475A-A77F-1B9AA860B54D}"/>
            </c:ext>
          </c:extLst>
        </c:ser>
        <c:ser>
          <c:idx val="2"/>
          <c:order val="2"/>
          <c:tx>
            <c:strRef>
              <c:f>t1_noexp_int!$Y$4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t1_noexp_int!$Z$1:$AB$1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t1_noexp_int!$Z$4:$AB$4</c:f>
              <c:numCache>
                <c:formatCode>General</c:formatCode>
                <c:ptCount val="3"/>
                <c:pt idx="0">
                  <c:v>0.125</c:v>
                </c:pt>
                <c:pt idx="1">
                  <c:v>0.34375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5-475A-A77F-1B9AA860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09487"/>
        <c:axId val="880295759"/>
      </c:barChart>
      <c:catAx>
        <c:axId val="88030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295759"/>
        <c:crosses val="autoZero"/>
        <c:auto val="1"/>
        <c:lblAlgn val="ctr"/>
        <c:lblOffset val="100"/>
        <c:noMultiLvlLbl val="0"/>
      </c:catAx>
      <c:valAx>
        <c:axId val="8802957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30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44</xdr:row>
      <xdr:rowOff>52925</xdr:rowOff>
    </xdr:from>
    <xdr:to>
      <xdr:col>9</xdr:col>
      <xdr:colOff>1481655</xdr:colOff>
      <xdr:row>65</xdr:row>
      <xdr:rowOff>84667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F7C10C4-EC75-4AA2-BA34-B1FFD809A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45</xdr:row>
      <xdr:rowOff>0</xdr:rowOff>
    </xdr:from>
    <xdr:to>
      <xdr:col>27</xdr:col>
      <xdr:colOff>402154</xdr:colOff>
      <xdr:row>66</xdr:row>
      <xdr:rowOff>31742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BB15738-9D5F-49F0-AB45-84E35B0F6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25940</xdr:rowOff>
    </xdr:from>
    <xdr:to>
      <xdr:col>8</xdr:col>
      <xdr:colOff>2380</xdr:colOff>
      <xdr:row>18</xdr:row>
      <xdr:rowOff>13287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29E1F7-87AF-4719-AE32-E5EF61F35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590612</xdr:colOff>
      <xdr:row>0</xdr:row>
      <xdr:rowOff>1</xdr:rowOff>
    </xdr:from>
    <xdr:to>
      <xdr:col>16</xdr:col>
      <xdr:colOff>598778</xdr:colOff>
      <xdr:row>17</xdr:row>
      <xdr:rowOff>160020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4E13D25-DE28-41E6-AB87-3999C75C7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609517</xdr:colOff>
      <xdr:row>0</xdr:row>
      <xdr:rowOff>19793</xdr:rowOff>
    </xdr:from>
    <xdr:to>
      <xdr:col>26</xdr:col>
      <xdr:colOff>2972</xdr:colOff>
      <xdr:row>18</xdr:row>
      <xdr:rowOff>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3DB491-65B3-4E4C-8776-411307BA2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9407</xdr:rowOff>
    </xdr:from>
    <xdr:to>
      <xdr:col>8</xdr:col>
      <xdr:colOff>9406</xdr:colOff>
      <xdr:row>37</xdr:row>
      <xdr:rowOff>18815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9DE5FFEE-3DF2-4485-82B9-6F36F86FE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606842</xdr:colOff>
      <xdr:row>18</xdr:row>
      <xdr:rowOff>155813</xdr:rowOff>
    </xdr:from>
    <xdr:to>
      <xdr:col>17</xdr:col>
      <xdr:colOff>2214</xdr:colOff>
      <xdr:row>37</xdr:row>
      <xdr:rowOff>9408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E516978D-DB48-45E8-BEF8-1D77DF616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2704</xdr:colOff>
      <xdr:row>18</xdr:row>
      <xdr:rowOff>156331</xdr:rowOff>
    </xdr:from>
    <xdr:to>
      <xdr:col>25</xdr:col>
      <xdr:colOff>604497</xdr:colOff>
      <xdr:row>37</xdr:row>
      <xdr:rowOff>9407</xdr:rowOff>
    </xdr:to>
    <xdr:graphicFrame macro="">
      <xdr:nvGraphicFramePr>
        <xdr:cNvPr id="7" name="Grafico 3">
          <a:extLst>
            <a:ext uri="{FF2B5EF4-FFF2-40B4-BE49-F238E27FC236}">
              <a16:creationId xmlns:a16="http://schemas.microsoft.com/office/drawing/2014/main" id="{4278EA11-3A6F-41A5-8467-807319EFD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37</xdr:row>
      <xdr:rowOff>164080</xdr:rowOff>
    </xdr:from>
    <xdr:to>
      <xdr:col>8</xdr:col>
      <xdr:colOff>0</xdr:colOff>
      <xdr:row>55</xdr:row>
      <xdr:rowOff>154607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B0112C5A-1C6C-4860-B509-E551A1DF3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3415</xdr:colOff>
      <xdr:row>38</xdr:row>
      <xdr:rowOff>9890</xdr:rowOff>
    </xdr:from>
    <xdr:to>
      <xdr:col>17</xdr:col>
      <xdr:colOff>9694</xdr:colOff>
      <xdr:row>56</xdr:row>
      <xdr:rowOff>22087</xdr:rowOff>
    </xdr:to>
    <xdr:graphicFrame macro="">
      <xdr:nvGraphicFramePr>
        <xdr:cNvPr id="9" name="Grafico 2">
          <a:extLst>
            <a:ext uri="{FF2B5EF4-FFF2-40B4-BE49-F238E27FC236}">
              <a16:creationId xmlns:a16="http://schemas.microsoft.com/office/drawing/2014/main" id="{92D3790A-0C05-4A3E-B665-2017D1931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592631</xdr:colOff>
      <xdr:row>38</xdr:row>
      <xdr:rowOff>3807</xdr:rowOff>
    </xdr:from>
    <xdr:to>
      <xdr:col>25</xdr:col>
      <xdr:colOff>591690</xdr:colOff>
      <xdr:row>55</xdr:row>
      <xdr:rowOff>154607</xdr:rowOff>
    </xdr:to>
    <xdr:graphicFrame macro="">
      <xdr:nvGraphicFramePr>
        <xdr:cNvPr id="10" name="Grafico 3">
          <a:extLst>
            <a:ext uri="{FF2B5EF4-FFF2-40B4-BE49-F238E27FC236}">
              <a16:creationId xmlns:a16="http://schemas.microsoft.com/office/drawing/2014/main" id="{C35C02A1-8EA7-45CF-B0FC-0BB0613C2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57</xdr:row>
      <xdr:rowOff>7237</xdr:rowOff>
    </xdr:from>
    <xdr:to>
      <xdr:col>7</xdr:col>
      <xdr:colOff>599404</xdr:colOff>
      <xdr:row>74</xdr:row>
      <xdr:rowOff>154609</xdr:rowOff>
    </xdr:to>
    <xdr:graphicFrame macro="">
      <xdr:nvGraphicFramePr>
        <xdr:cNvPr id="11" name="Grafico 1">
          <a:extLst>
            <a:ext uri="{FF2B5EF4-FFF2-40B4-BE49-F238E27FC236}">
              <a16:creationId xmlns:a16="http://schemas.microsoft.com/office/drawing/2014/main" id="{2B01A889-92EB-430F-B6A4-27C69C73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3891</xdr:colOff>
      <xdr:row>57</xdr:row>
      <xdr:rowOff>10394</xdr:rowOff>
    </xdr:from>
    <xdr:to>
      <xdr:col>16</xdr:col>
      <xdr:colOff>596348</xdr:colOff>
      <xdr:row>74</xdr:row>
      <xdr:rowOff>154609</xdr:rowOff>
    </xdr:to>
    <xdr:graphicFrame macro="">
      <xdr:nvGraphicFramePr>
        <xdr:cNvPr id="12" name="Grafico 2">
          <a:extLst>
            <a:ext uri="{FF2B5EF4-FFF2-40B4-BE49-F238E27FC236}">
              <a16:creationId xmlns:a16="http://schemas.microsoft.com/office/drawing/2014/main" id="{12665F73-FCE4-4F17-9499-91AB55E5D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600849</xdr:colOff>
      <xdr:row>56</xdr:row>
      <xdr:rowOff>149944</xdr:rowOff>
    </xdr:from>
    <xdr:to>
      <xdr:col>26</xdr:col>
      <xdr:colOff>5707</xdr:colOff>
      <xdr:row>75</xdr:row>
      <xdr:rowOff>0</xdr:rowOff>
    </xdr:to>
    <xdr:graphicFrame macro="">
      <xdr:nvGraphicFramePr>
        <xdr:cNvPr id="13" name="Grafico 3">
          <a:extLst>
            <a:ext uri="{FF2B5EF4-FFF2-40B4-BE49-F238E27FC236}">
              <a16:creationId xmlns:a16="http://schemas.microsoft.com/office/drawing/2014/main" id="{FC347212-0E5E-437E-9522-56A887B45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130830</xdr:rowOff>
    </xdr:from>
    <xdr:to>
      <xdr:col>7</xdr:col>
      <xdr:colOff>386780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1BE092B-5E8A-4B76-BBA5-9102A605A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130830</xdr:rowOff>
    </xdr:from>
    <xdr:to>
      <xdr:col>15</xdr:col>
      <xdr:colOff>386781</xdr:colOff>
      <xdr:row>19</xdr:row>
      <xdr:rowOff>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74A376B5-BEF3-4B46-A9DD-63E4FC5E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130829</xdr:rowOff>
    </xdr:from>
    <xdr:to>
      <xdr:col>15</xdr:col>
      <xdr:colOff>386781</xdr:colOff>
      <xdr:row>37</xdr:row>
      <xdr:rowOff>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EE711EA9-D376-44A3-B425-4567D72BE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130829</xdr:rowOff>
    </xdr:from>
    <xdr:to>
      <xdr:col>7</xdr:col>
      <xdr:colOff>386780</xdr:colOff>
      <xdr:row>37</xdr:row>
      <xdr:rowOff>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92D87FF2-A91F-407D-82BB-C8B112356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7</xdr:col>
      <xdr:colOff>386780</xdr:colOff>
      <xdr:row>57</xdr:row>
      <xdr:rowOff>36439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046DD9F-AD33-4FC5-B782-A19E97F40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598243</xdr:colOff>
      <xdr:row>40</xdr:row>
      <xdr:rowOff>0</xdr:rowOff>
    </xdr:from>
    <xdr:to>
      <xdr:col>15</xdr:col>
      <xdr:colOff>371707</xdr:colOff>
      <xdr:row>57</xdr:row>
      <xdr:rowOff>36439</xdr:rowOff>
    </xdr:to>
    <xdr:graphicFrame macro="">
      <xdr:nvGraphicFramePr>
        <xdr:cNvPr id="8" name="Grafico 2">
          <a:extLst>
            <a:ext uri="{FF2B5EF4-FFF2-40B4-BE49-F238E27FC236}">
              <a16:creationId xmlns:a16="http://schemas.microsoft.com/office/drawing/2014/main" id="{C28B28B0-A1DE-40B5-A1B6-2AEA3501F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598243</xdr:colOff>
      <xdr:row>58</xdr:row>
      <xdr:rowOff>0</xdr:rowOff>
    </xdr:from>
    <xdr:to>
      <xdr:col>15</xdr:col>
      <xdr:colOff>371707</xdr:colOff>
      <xdr:row>75</xdr:row>
      <xdr:rowOff>36439</xdr:rowOff>
    </xdr:to>
    <xdr:graphicFrame macro="">
      <xdr:nvGraphicFramePr>
        <xdr:cNvPr id="9" name="Grafico 2">
          <a:extLst>
            <a:ext uri="{FF2B5EF4-FFF2-40B4-BE49-F238E27FC236}">
              <a16:creationId xmlns:a16="http://schemas.microsoft.com/office/drawing/2014/main" id="{70320572-DE41-4CDB-B780-7DE135D7A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386780</xdr:colOff>
      <xdr:row>75</xdr:row>
      <xdr:rowOff>36439</xdr:rowOff>
    </xdr:to>
    <xdr:graphicFrame macro="">
      <xdr:nvGraphicFramePr>
        <xdr:cNvPr id="10" name="Grafico 2">
          <a:extLst>
            <a:ext uri="{FF2B5EF4-FFF2-40B4-BE49-F238E27FC236}">
              <a16:creationId xmlns:a16="http://schemas.microsoft.com/office/drawing/2014/main" id="{A2DA9FBF-CC2C-4AB9-AC9B-A5BA68219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Relationship Id="rId14" Type="http://schemas.openxmlformats.org/officeDocument/2006/relationships/hyperlink" Target="\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44"/>
  <sheetViews>
    <sheetView topLeftCell="E1" zoomScale="72" workbookViewId="0">
      <pane ySplit="2" topLeftCell="A3" activePane="bottomLeft" state="frozen"/>
      <selection pane="bottomLeft" activeCell="D1" sqref="D1:D2"/>
    </sheetView>
  </sheetViews>
  <sheetFormatPr defaultColWidth="14.44140625" defaultRowHeight="15.75" customHeight="1" x14ac:dyDescent="0.25"/>
  <cols>
    <col min="1" max="24" width="21.5546875" customWidth="1"/>
    <col min="25" max="25" width="15.77734375" customWidth="1"/>
    <col min="26" max="65" width="21.5546875" customWidth="1"/>
  </cols>
  <sheetData>
    <row r="1" spans="1:65" s="8" customFormat="1" ht="66.599999999999994" thickBot="1" x14ac:dyDescent="0.3">
      <c r="A1" s="42" t="s">
        <v>93</v>
      </c>
      <c r="B1" s="50" t="s">
        <v>0</v>
      </c>
      <c r="C1" s="52" t="s">
        <v>92</v>
      </c>
      <c r="D1" s="50" t="s">
        <v>2</v>
      </c>
      <c r="E1" s="50" t="s">
        <v>3</v>
      </c>
      <c r="F1" s="50" t="s">
        <v>4</v>
      </c>
      <c r="G1" s="15" t="s">
        <v>5</v>
      </c>
      <c r="H1" s="15" t="s">
        <v>6</v>
      </c>
      <c r="I1" s="15" t="s">
        <v>19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2" t="s">
        <v>20</v>
      </c>
      <c r="W1" s="2" t="s">
        <v>21</v>
      </c>
      <c r="X1" s="14" t="s">
        <v>22</v>
      </c>
      <c r="Y1" s="14" t="s">
        <v>23</v>
      </c>
      <c r="Z1" s="14" t="s">
        <v>32</v>
      </c>
      <c r="AA1" s="14" t="s">
        <v>33</v>
      </c>
      <c r="AB1" s="14" t="s">
        <v>34</v>
      </c>
      <c r="AC1" s="14" t="s">
        <v>28</v>
      </c>
      <c r="AD1" s="14" t="s">
        <v>30</v>
      </c>
      <c r="AE1" s="14" t="s">
        <v>24</v>
      </c>
      <c r="AF1" s="14" t="s">
        <v>29</v>
      </c>
      <c r="AG1" s="14" t="s">
        <v>25</v>
      </c>
      <c r="AH1" s="14" t="s">
        <v>26</v>
      </c>
      <c r="AI1" s="14" t="s">
        <v>27</v>
      </c>
      <c r="AJ1" s="14" t="s">
        <v>31</v>
      </c>
      <c r="AK1" s="3" t="s">
        <v>35</v>
      </c>
      <c r="AL1" s="3" t="s">
        <v>36</v>
      </c>
      <c r="AM1" s="12" t="s">
        <v>37</v>
      </c>
      <c r="AN1" s="12" t="s">
        <v>38</v>
      </c>
      <c r="AO1" s="12" t="s">
        <v>49</v>
      </c>
      <c r="AP1" s="12" t="s">
        <v>39</v>
      </c>
      <c r="AQ1" s="12" t="s">
        <v>50</v>
      </c>
      <c r="AR1" s="12" t="s">
        <v>51</v>
      </c>
      <c r="AS1" s="12" t="s">
        <v>52</v>
      </c>
      <c r="AT1" s="12" t="s">
        <v>53</v>
      </c>
      <c r="AU1" s="12" t="s">
        <v>40</v>
      </c>
      <c r="AV1" s="12" t="s">
        <v>41</v>
      </c>
      <c r="AW1" s="12" t="s">
        <v>42</v>
      </c>
      <c r="AX1" s="12" t="s">
        <v>43</v>
      </c>
      <c r="AY1" s="12" t="s">
        <v>10</v>
      </c>
      <c r="AZ1" s="12" t="s">
        <v>44</v>
      </c>
      <c r="BA1" s="12" t="s">
        <v>45</v>
      </c>
      <c r="BB1" s="12" t="s">
        <v>46</v>
      </c>
      <c r="BC1" s="12" t="s">
        <v>47</v>
      </c>
      <c r="BD1" s="12" t="s">
        <v>48</v>
      </c>
      <c r="BE1" s="4" t="s">
        <v>54</v>
      </c>
      <c r="BF1" s="4" t="s">
        <v>55</v>
      </c>
      <c r="BG1" s="1" t="s">
        <v>56</v>
      </c>
      <c r="BH1" s="1"/>
      <c r="BI1" s="1"/>
      <c r="BJ1" s="1"/>
      <c r="BK1" s="1"/>
      <c r="BL1" s="1"/>
      <c r="BM1" s="1"/>
    </row>
    <row r="2" spans="1:65" ht="15.75" customHeight="1" thickBot="1" x14ac:dyDescent="0.3">
      <c r="B2" s="51"/>
      <c r="C2" s="51"/>
      <c r="D2" s="51"/>
      <c r="E2" s="51"/>
      <c r="F2" s="51"/>
      <c r="G2" s="60" t="s">
        <v>69</v>
      </c>
      <c r="H2" s="61"/>
      <c r="I2" s="61"/>
      <c r="J2" s="62"/>
      <c r="K2" s="60" t="s">
        <v>70</v>
      </c>
      <c r="L2" s="61"/>
      <c r="M2" s="61"/>
      <c r="N2" s="61"/>
      <c r="O2" s="61"/>
      <c r="P2" s="61"/>
      <c r="Q2" s="61"/>
      <c r="R2" s="62"/>
      <c r="S2" s="60" t="s">
        <v>71</v>
      </c>
      <c r="T2" s="61"/>
      <c r="U2" s="62"/>
      <c r="X2" s="53" t="s">
        <v>72</v>
      </c>
      <c r="Y2" s="58"/>
      <c r="Z2" s="58"/>
      <c r="AA2" s="58"/>
      <c r="AB2" s="58"/>
      <c r="AC2" s="58"/>
      <c r="AD2" s="58"/>
      <c r="AE2" s="59"/>
      <c r="AF2" s="53" t="s">
        <v>73</v>
      </c>
      <c r="AG2" s="54"/>
      <c r="AH2" s="53" t="s">
        <v>74</v>
      </c>
      <c r="AI2" s="58"/>
      <c r="AJ2" s="59"/>
      <c r="AM2" s="55" t="s">
        <v>72</v>
      </c>
      <c r="AN2" s="56"/>
      <c r="AO2" s="56"/>
      <c r="AP2" s="56"/>
      <c r="AQ2" s="56"/>
      <c r="AR2" s="56"/>
      <c r="AS2" s="56"/>
      <c r="AT2" s="57"/>
      <c r="AU2" s="55" t="s">
        <v>73</v>
      </c>
      <c r="AV2" s="56"/>
      <c r="AW2" s="56"/>
      <c r="AX2" s="56"/>
      <c r="AY2" s="57"/>
      <c r="AZ2" s="55" t="s">
        <v>74</v>
      </c>
      <c r="BA2" s="56"/>
      <c r="BB2" s="56"/>
      <c r="BC2" s="56"/>
      <c r="BD2" s="56"/>
    </row>
    <row r="3" spans="1:65" ht="13.2" x14ac:dyDescent="0.25">
      <c r="A3" s="5">
        <v>44293.977432673608</v>
      </c>
      <c r="B3" s="6">
        <v>28</v>
      </c>
      <c r="C3" s="6" t="s">
        <v>57</v>
      </c>
      <c r="D3" s="6" t="s">
        <v>58</v>
      </c>
      <c r="E3" s="6" t="s">
        <v>59</v>
      </c>
      <c r="F3" s="7">
        <v>0.45972222222189885</v>
      </c>
      <c r="G3" s="6">
        <v>7</v>
      </c>
      <c r="H3" s="6">
        <v>1</v>
      </c>
      <c r="I3" s="6">
        <v>7</v>
      </c>
      <c r="J3" s="6">
        <v>1</v>
      </c>
      <c r="K3" s="6">
        <v>5</v>
      </c>
      <c r="L3" s="6">
        <v>1</v>
      </c>
      <c r="M3" s="6">
        <v>7</v>
      </c>
      <c r="N3" s="6">
        <v>7</v>
      </c>
      <c r="O3" s="6">
        <v>6</v>
      </c>
      <c r="P3" s="6">
        <v>7</v>
      </c>
      <c r="Q3" s="6">
        <v>3</v>
      </c>
      <c r="R3" s="6">
        <v>6</v>
      </c>
      <c r="S3" s="6">
        <v>6</v>
      </c>
      <c r="T3" s="6">
        <v>6</v>
      </c>
      <c r="U3" s="6">
        <v>1</v>
      </c>
      <c r="V3" s="6">
        <v>7</v>
      </c>
      <c r="W3" s="6">
        <v>7</v>
      </c>
      <c r="X3" s="6">
        <v>7</v>
      </c>
      <c r="Y3" s="6">
        <v>1</v>
      </c>
      <c r="Z3" s="6">
        <v>5</v>
      </c>
      <c r="AA3" s="6">
        <v>2</v>
      </c>
      <c r="AB3" s="6">
        <v>7</v>
      </c>
      <c r="AC3" s="6">
        <v>1</v>
      </c>
      <c r="AD3" s="6">
        <v>6</v>
      </c>
      <c r="AE3" s="6">
        <v>1</v>
      </c>
      <c r="AF3" s="6">
        <v>7</v>
      </c>
      <c r="AG3" s="6">
        <v>6</v>
      </c>
      <c r="AH3" s="6">
        <v>3</v>
      </c>
      <c r="AI3" s="6">
        <v>4</v>
      </c>
      <c r="AJ3" s="6">
        <v>4</v>
      </c>
      <c r="AK3" s="6">
        <v>7</v>
      </c>
      <c r="AL3" s="6">
        <v>7</v>
      </c>
      <c r="AM3" s="6">
        <v>7</v>
      </c>
      <c r="AN3" s="6">
        <v>1</v>
      </c>
      <c r="AO3" s="6">
        <v>5</v>
      </c>
      <c r="AP3" s="6">
        <v>1</v>
      </c>
      <c r="AQ3" s="6">
        <v>7</v>
      </c>
      <c r="AR3" s="6">
        <v>6</v>
      </c>
      <c r="AS3" s="6">
        <v>7</v>
      </c>
      <c r="AT3" s="6">
        <v>7</v>
      </c>
      <c r="AU3" s="6">
        <v>4</v>
      </c>
      <c r="AV3" s="6">
        <v>2</v>
      </c>
      <c r="AW3" s="6">
        <v>4</v>
      </c>
      <c r="AX3" s="6">
        <v>6</v>
      </c>
      <c r="AY3" s="6">
        <v>7</v>
      </c>
      <c r="AZ3" s="6">
        <v>3</v>
      </c>
      <c r="BA3" s="6">
        <v>2</v>
      </c>
      <c r="BB3" s="6">
        <v>4</v>
      </c>
      <c r="BC3" s="6">
        <v>4</v>
      </c>
      <c r="BD3" s="6">
        <v>4</v>
      </c>
      <c r="BE3" s="6">
        <v>7</v>
      </c>
      <c r="BF3" s="6">
        <v>5</v>
      </c>
      <c r="BG3" s="7">
        <v>0.46875</v>
      </c>
    </row>
    <row r="4" spans="1:65" ht="13.2" x14ac:dyDescent="0.25">
      <c r="A4" s="5">
        <v>44294.334801226854</v>
      </c>
      <c r="B4" s="6">
        <v>28</v>
      </c>
      <c r="C4" s="6" t="s">
        <v>57</v>
      </c>
      <c r="D4" s="6" t="s">
        <v>60</v>
      </c>
      <c r="E4" s="6" t="s">
        <v>61</v>
      </c>
      <c r="F4" s="7">
        <v>0.46527777778101154</v>
      </c>
      <c r="G4" s="6">
        <v>7</v>
      </c>
      <c r="H4" s="6">
        <v>1</v>
      </c>
      <c r="I4" s="6">
        <v>1</v>
      </c>
      <c r="J4" s="6">
        <v>1</v>
      </c>
      <c r="K4" s="6">
        <v>2</v>
      </c>
      <c r="L4" s="6">
        <v>5</v>
      </c>
      <c r="M4" s="6">
        <v>7</v>
      </c>
      <c r="N4" s="6">
        <v>1</v>
      </c>
      <c r="O4" s="6">
        <v>6</v>
      </c>
      <c r="P4" s="6">
        <v>4</v>
      </c>
      <c r="Q4" s="6">
        <v>4</v>
      </c>
      <c r="R4" s="6">
        <v>5</v>
      </c>
      <c r="S4" s="6">
        <v>4</v>
      </c>
      <c r="T4" s="6">
        <v>2</v>
      </c>
      <c r="U4" s="6">
        <v>2</v>
      </c>
      <c r="V4" s="6">
        <v>1</v>
      </c>
      <c r="W4" s="6">
        <v>2</v>
      </c>
      <c r="X4" s="6">
        <v>7</v>
      </c>
      <c r="Y4" s="6">
        <v>1</v>
      </c>
      <c r="Z4" s="6">
        <v>3</v>
      </c>
      <c r="AA4" s="6">
        <v>7</v>
      </c>
      <c r="AB4" s="6">
        <v>7</v>
      </c>
      <c r="AC4" s="6">
        <v>1</v>
      </c>
      <c r="AD4" s="6">
        <v>2</v>
      </c>
      <c r="AE4" s="6">
        <v>1</v>
      </c>
      <c r="AF4" s="6">
        <v>7</v>
      </c>
      <c r="AG4" s="6">
        <v>7</v>
      </c>
      <c r="AH4" s="6">
        <v>2</v>
      </c>
      <c r="AI4" s="6">
        <v>3</v>
      </c>
      <c r="AJ4" s="6">
        <v>5</v>
      </c>
      <c r="AK4" s="6">
        <v>1</v>
      </c>
      <c r="AL4" s="6">
        <v>2</v>
      </c>
      <c r="AM4" s="6">
        <v>7</v>
      </c>
      <c r="AN4" s="6">
        <v>1</v>
      </c>
      <c r="AO4" s="6">
        <v>7</v>
      </c>
      <c r="AP4" s="6">
        <v>1</v>
      </c>
      <c r="AQ4" s="6">
        <v>1</v>
      </c>
      <c r="AR4" s="6">
        <v>5</v>
      </c>
      <c r="AS4" s="6">
        <v>5</v>
      </c>
      <c r="AT4" s="6">
        <v>1</v>
      </c>
      <c r="AU4" s="6">
        <v>1</v>
      </c>
      <c r="AV4" s="6">
        <v>2</v>
      </c>
      <c r="AW4" s="6">
        <v>2</v>
      </c>
      <c r="AX4" s="6">
        <v>1</v>
      </c>
      <c r="AY4" s="6">
        <v>7</v>
      </c>
      <c r="AZ4" s="6">
        <v>1</v>
      </c>
      <c r="BA4" s="6">
        <v>5</v>
      </c>
      <c r="BB4" s="6">
        <v>7</v>
      </c>
      <c r="BC4" s="6">
        <v>4</v>
      </c>
      <c r="BD4" s="6">
        <v>5</v>
      </c>
      <c r="BE4" s="6">
        <v>1</v>
      </c>
      <c r="BF4" s="6">
        <v>1</v>
      </c>
      <c r="BG4" s="7">
        <v>0.47361111111240461</v>
      </c>
    </row>
    <row r="5" spans="1:65" ht="13.2" x14ac:dyDescent="0.25">
      <c r="A5" s="5">
        <v>44294.338635509259</v>
      </c>
      <c r="B5" s="6">
        <v>35</v>
      </c>
      <c r="C5" s="6" t="s">
        <v>57</v>
      </c>
      <c r="D5" s="6" t="s">
        <v>60</v>
      </c>
      <c r="E5" s="6" t="s">
        <v>62</v>
      </c>
      <c r="F5" s="7">
        <v>0.66736111111094942</v>
      </c>
      <c r="G5" s="6">
        <v>7</v>
      </c>
      <c r="H5" s="6">
        <v>1</v>
      </c>
      <c r="I5" s="6">
        <v>2</v>
      </c>
      <c r="J5" s="6">
        <v>1</v>
      </c>
      <c r="K5" s="6">
        <v>6</v>
      </c>
      <c r="L5" s="6">
        <v>6</v>
      </c>
      <c r="M5" s="6">
        <v>1</v>
      </c>
      <c r="N5" s="6">
        <v>1</v>
      </c>
      <c r="O5" s="6">
        <v>3</v>
      </c>
      <c r="P5" s="6">
        <v>7</v>
      </c>
      <c r="Q5" s="6">
        <v>1</v>
      </c>
      <c r="R5" s="6">
        <v>5</v>
      </c>
      <c r="S5" s="6">
        <v>6</v>
      </c>
      <c r="T5" s="6">
        <v>6</v>
      </c>
      <c r="U5" s="6">
        <v>1</v>
      </c>
      <c r="V5" s="6">
        <v>5</v>
      </c>
      <c r="W5" s="6">
        <v>7</v>
      </c>
      <c r="X5" s="6">
        <v>7</v>
      </c>
      <c r="Y5" s="6">
        <v>2</v>
      </c>
      <c r="Z5" s="6">
        <v>2</v>
      </c>
      <c r="AA5" s="6">
        <v>6</v>
      </c>
      <c r="AB5" s="6">
        <v>7</v>
      </c>
      <c r="AC5" s="6">
        <v>3</v>
      </c>
      <c r="AD5" s="6">
        <v>4</v>
      </c>
      <c r="AE5" s="6">
        <v>4</v>
      </c>
      <c r="AF5" s="6">
        <v>6</v>
      </c>
      <c r="AG5" s="6">
        <v>2</v>
      </c>
      <c r="AH5" s="6">
        <v>5</v>
      </c>
      <c r="AI5" s="6">
        <v>1</v>
      </c>
      <c r="AJ5" s="6">
        <v>5</v>
      </c>
      <c r="AK5" s="6">
        <v>6</v>
      </c>
      <c r="AL5" s="6">
        <v>3</v>
      </c>
      <c r="AM5" s="6">
        <v>6</v>
      </c>
      <c r="AN5" s="6">
        <v>4</v>
      </c>
      <c r="AO5" s="6">
        <v>3</v>
      </c>
      <c r="AP5" s="6">
        <v>3</v>
      </c>
      <c r="AQ5" s="6">
        <v>3</v>
      </c>
      <c r="AR5" s="6">
        <v>6</v>
      </c>
      <c r="AS5" s="6">
        <v>1</v>
      </c>
      <c r="AT5" s="6">
        <v>1</v>
      </c>
      <c r="AU5" s="6">
        <v>1</v>
      </c>
      <c r="AV5" s="6">
        <v>1</v>
      </c>
      <c r="AW5" s="6">
        <v>1</v>
      </c>
      <c r="AX5" s="6">
        <v>1</v>
      </c>
      <c r="AY5" s="6">
        <v>7</v>
      </c>
      <c r="AZ5" s="6">
        <v>3</v>
      </c>
      <c r="BA5" s="6">
        <v>4</v>
      </c>
      <c r="BB5" s="6">
        <v>5</v>
      </c>
      <c r="BC5" s="6">
        <v>4</v>
      </c>
      <c r="BD5" s="6">
        <v>3</v>
      </c>
      <c r="BE5" s="6">
        <v>4</v>
      </c>
      <c r="BF5" s="6">
        <v>1</v>
      </c>
      <c r="BG5" s="7">
        <v>0.67430555555620231</v>
      </c>
    </row>
    <row r="6" spans="1:65" ht="13.2" x14ac:dyDescent="0.25">
      <c r="A6" s="5">
        <v>44294.426092719907</v>
      </c>
      <c r="B6" s="6">
        <v>33</v>
      </c>
      <c r="C6" s="6" t="s">
        <v>57</v>
      </c>
      <c r="D6" s="6" t="s">
        <v>63</v>
      </c>
      <c r="E6" s="6" t="s">
        <v>62</v>
      </c>
      <c r="F6" s="7">
        <v>0.65486111110658385</v>
      </c>
      <c r="G6" s="6">
        <v>7</v>
      </c>
      <c r="H6" s="6">
        <v>1</v>
      </c>
      <c r="I6" s="6">
        <v>5</v>
      </c>
      <c r="J6" s="6">
        <v>1</v>
      </c>
      <c r="K6" s="6">
        <v>5</v>
      </c>
      <c r="L6" s="6">
        <v>1</v>
      </c>
      <c r="M6" s="6">
        <v>7</v>
      </c>
      <c r="N6" s="6">
        <v>1</v>
      </c>
      <c r="O6" s="6">
        <v>1</v>
      </c>
      <c r="P6" s="6">
        <v>1</v>
      </c>
      <c r="Q6" s="6">
        <v>4</v>
      </c>
      <c r="R6" s="6">
        <v>4</v>
      </c>
      <c r="S6" s="6">
        <v>2</v>
      </c>
      <c r="T6" s="6">
        <v>4</v>
      </c>
      <c r="U6" s="6">
        <v>1</v>
      </c>
      <c r="V6" s="6">
        <v>6</v>
      </c>
      <c r="W6" s="6">
        <v>7</v>
      </c>
      <c r="X6" s="6">
        <v>7</v>
      </c>
      <c r="Y6" s="6">
        <v>1</v>
      </c>
      <c r="Z6" s="6">
        <v>1</v>
      </c>
      <c r="AA6" s="6">
        <v>4</v>
      </c>
      <c r="AB6" s="6">
        <v>7</v>
      </c>
      <c r="AC6" s="6">
        <v>1</v>
      </c>
      <c r="AD6" s="6">
        <v>7</v>
      </c>
      <c r="AE6" s="6">
        <v>1</v>
      </c>
      <c r="AF6" s="6">
        <v>4</v>
      </c>
      <c r="AG6" s="6">
        <v>7</v>
      </c>
      <c r="AH6" s="6">
        <v>4</v>
      </c>
      <c r="AI6" s="6">
        <v>4</v>
      </c>
      <c r="AJ6" s="6">
        <v>4</v>
      </c>
      <c r="AK6" s="6">
        <v>1</v>
      </c>
      <c r="AL6" s="6">
        <v>1</v>
      </c>
      <c r="AM6" s="6">
        <v>7</v>
      </c>
      <c r="AN6" s="6">
        <v>1</v>
      </c>
      <c r="AO6" s="6">
        <v>1</v>
      </c>
      <c r="AP6" s="6">
        <v>1</v>
      </c>
      <c r="AQ6" s="6">
        <v>1</v>
      </c>
      <c r="AR6" s="6">
        <v>4</v>
      </c>
      <c r="AS6" s="6">
        <v>3</v>
      </c>
      <c r="AT6" s="6">
        <v>3</v>
      </c>
      <c r="AU6" s="6">
        <v>1</v>
      </c>
      <c r="AV6" s="6">
        <v>1</v>
      </c>
      <c r="AW6" s="6">
        <v>1</v>
      </c>
      <c r="AX6" s="6">
        <v>7</v>
      </c>
      <c r="AY6" s="6">
        <v>1</v>
      </c>
      <c r="AZ6" s="6">
        <v>1</v>
      </c>
      <c r="BA6" s="6">
        <v>4</v>
      </c>
      <c r="BB6" s="6">
        <v>3</v>
      </c>
      <c r="BC6" s="6">
        <v>1</v>
      </c>
      <c r="BD6" s="6">
        <v>1</v>
      </c>
      <c r="BE6" s="6">
        <v>1</v>
      </c>
      <c r="BF6" s="6">
        <v>3</v>
      </c>
      <c r="BG6" s="7">
        <v>0.67708333333575865</v>
      </c>
    </row>
    <row r="7" spans="1:65" ht="13.2" x14ac:dyDescent="0.25">
      <c r="A7" s="5">
        <v>44294.429931874998</v>
      </c>
      <c r="B7" s="6">
        <v>28</v>
      </c>
      <c r="C7" s="6" t="s">
        <v>57</v>
      </c>
      <c r="D7" s="6" t="s">
        <v>64</v>
      </c>
      <c r="E7" s="6" t="s">
        <v>65</v>
      </c>
      <c r="F7" s="7">
        <v>0.73124999999708962</v>
      </c>
      <c r="G7" s="6">
        <v>7</v>
      </c>
      <c r="H7" s="6">
        <v>1</v>
      </c>
      <c r="I7" s="6">
        <v>7</v>
      </c>
      <c r="J7" s="6">
        <v>1</v>
      </c>
      <c r="K7" s="6">
        <v>5</v>
      </c>
      <c r="L7" s="6">
        <v>5</v>
      </c>
      <c r="M7" s="6">
        <v>4</v>
      </c>
      <c r="N7" s="6">
        <v>2</v>
      </c>
      <c r="O7" s="6">
        <v>5</v>
      </c>
      <c r="P7" s="6">
        <v>4</v>
      </c>
      <c r="Q7" s="6">
        <v>4</v>
      </c>
      <c r="R7" s="6">
        <v>1</v>
      </c>
      <c r="S7" s="6">
        <v>1</v>
      </c>
      <c r="T7" s="6">
        <v>4</v>
      </c>
      <c r="U7" s="6">
        <v>1</v>
      </c>
      <c r="V7" s="6">
        <v>6</v>
      </c>
      <c r="W7" s="6">
        <v>7</v>
      </c>
      <c r="X7" s="6">
        <v>7</v>
      </c>
      <c r="Y7" s="6">
        <v>1</v>
      </c>
      <c r="Z7" s="6">
        <v>4</v>
      </c>
      <c r="AA7" s="6">
        <v>4</v>
      </c>
      <c r="AB7" s="6">
        <v>7</v>
      </c>
      <c r="AC7" s="6">
        <v>1</v>
      </c>
      <c r="AD7" s="6">
        <v>5</v>
      </c>
      <c r="AE7" s="6">
        <v>1</v>
      </c>
      <c r="AF7" s="6">
        <v>2</v>
      </c>
      <c r="AG7" s="6">
        <v>4</v>
      </c>
      <c r="AH7" s="6">
        <v>4</v>
      </c>
      <c r="AI7" s="6">
        <v>4</v>
      </c>
      <c r="AJ7" s="6">
        <v>4</v>
      </c>
      <c r="AK7" s="6">
        <v>1</v>
      </c>
      <c r="AL7" s="6">
        <v>2</v>
      </c>
      <c r="AM7" s="6">
        <v>7</v>
      </c>
      <c r="AN7" s="6">
        <v>4</v>
      </c>
      <c r="AO7" s="6">
        <v>7</v>
      </c>
      <c r="AP7" s="6">
        <v>1</v>
      </c>
      <c r="AQ7" s="6">
        <v>4</v>
      </c>
      <c r="AR7" s="6">
        <v>4</v>
      </c>
      <c r="AS7" s="6">
        <v>4</v>
      </c>
      <c r="AT7" s="6">
        <v>4</v>
      </c>
      <c r="AU7" s="6">
        <v>4</v>
      </c>
      <c r="AV7" s="6">
        <v>4</v>
      </c>
      <c r="AW7" s="6">
        <v>4</v>
      </c>
      <c r="AX7" s="6">
        <v>1</v>
      </c>
      <c r="AY7" s="6">
        <v>1</v>
      </c>
      <c r="AZ7" s="6">
        <v>4</v>
      </c>
      <c r="BA7" s="6">
        <v>4</v>
      </c>
      <c r="BB7" s="6">
        <v>4</v>
      </c>
      <c r="BC7" s="6">
        <v>4</v>
      </c>
      <c r="BD7" s="6">
        <v>4</v>
      </c>
      <c r="BE7" s="6">
        <v>1</v>
      </c>
      <c r="BF7" s="6">
        <v>1</v>
      </c>
      <c r="BG7" s="7">
        <v>0.73750000000291038</v>
      </c>
    </row>
    <row r="8" spans="1:65" ht="13.2" x14ac:dyDescent="0.25">
      <c r="A8" s="5">
        <v>44294.439754236111</v>
      </c>
      <c r="B8" s="6">
        <v>24</v>
      </c>
      <c r="C8" s="6" t="s">
        <v>66</v>
      </c>
      <c r="D8" s="6" t="s">
        <v>67</v>
      </c>
      <c r="E8" s="11" t="s">
        <v>62</v>
      </c>
      <c r="F8" s="7">
        <v>0.72083333333284827</v>
      </c>
      <c r="G8" s="6">
        <v>7</v>
      </c>
      <c r="H8" s="6">
        <v>2</v>
      </c>
      <c r="I8" s="6">
        <v>7</v>
      </c>
      <c r="J8" s="6">
        <v>1</v>
      </c>
      <c r="K8" s="6">
        <v>5</v>
      </c>
      <c r="L8" s="6">
        <v>4</v>
      </c>
      <c r="M8" s="6">
        <v>7</v>
      </c>
      <c r="N8" s="6">
        <v>1</v>
      </c>
      <c r="O8" s="6">
        <v>6</v>
      </c>
      <c r="P8" s="6">
        <v>7</v>
      </c>
      <c r="Q8" s="6">
        <v>1</v>
      </c>
      <c r="R8" s="6">
        <v>5</v>
      </c>
      <c r="S8" s="6">
        <v>4</v>
      </c>
      <c r="T8" s="6">
        <v>3</v>
      </c>
      <c r="U8" s="6">
        <v>6</v>
      </c>
      <c r="V8" s="6">
        <v>5</v>
      </c>
      <c r="W8" s="6">
        <v>4</v>
      </c>
      <c r="X8" s="6">
        <v>7</v>
      </c>
      <c r="Y8" s="6">
        <v>5</v>
      </c>
      <c r="Z8" s="6">
        <v>7</v>
      </c>
      <c r="AA8" s="6">
        <v>5</v>
      </c>
      <c r="AB8" s="6">
        <v>7</v>
      </c>
      <c r="AC8" s="6">
        <v>1</v>
      </c>
      <c r="AD8" s="6">
        <v>5</v>
      </c>
      <c r="AE8" s="6">
        <v>7</v>
      </c>
      <c r="AF8" s="6">
        <v>7</v>
      </c>
      <c r="AG8" s="6">
        <v>6</v>
      </c>
      <c r="AH8" s="6">
        <v>4</v>
      </c>
      <c r="AI8" s="6">
        <v>7</v>
      </c>
      <c r="AJ8" s="6">
        <v>5</v>
      </c>
      <c r="AK8" s="6">
        <v>5</v>
      </c>
      <c r="AL8" s="6">
        <v>3</v>
      </c>
      <c r="AM8" s="6">
        <v>7</v>
      </c>
      <c r="AN8" s="6">
        <v>5</v>
      </c>
      <c r="AO8" s="6">
        <v>7</v>
      </c>
      <c r="AP8" s="6">
        <v>1</v>
      </c>
      <c r="AQ8" s="6">
        <v>7</v>
      </c>
      <c r="AR8" s="6">
        <v>1</v>
      </c>
      <c r="AS8" s="6">
        <v>7</v>
      </c>
      <c r="AT8" s="6">
        <v>7</v>
      </c>
      <c r="AU8" s="6">
        <v>6</v>
      </c>
      <c r="AV8" s="6">
        <v>5</v>
      </c>
      <c r="AW8" s="6">
        <v>6</v>
      </c>
      <c r="AX8" s="6">
        <v>1</v>
      </c>
      <c r="AY8" s="6">
        <v>1</v>
      </c>
      <c r="AZ8" s="6">
        <v>6</v>
      </c>
      <c r="BA8" s="6">
        <v>6</v>
      </c>
      <c r="BB8" s="6">
        <v>3</v>
      </c>
      <c r="BC8" s="6">
        <v>5</v>
      </c>
      <c r="BD8" s="6">
        <v>5</v>
      </c>
      <c r="BE8" s="6">
        <v>5</v>
      </c>
      <c r="BF8" s="6">
        <v>2</v>
      </c>
      <c r="BG8" s="7">
        <v>0.742361111115315</v>
      </c>
    </row>
    <row r="9" spans="1:65" ht="13.2" x14ac:dyDescent="0.25">
      <c r="A9" s="5">
        <v>44294.480169918985</v>
      </c>
      <c r="B9" s="6">
        <v>28</v>
      </c>
      <c r="C9" s="6" t="s">
        <v>57</v>
      </c>
      <c r="D9" s="6" t="s">
        <v>60</v>
      </c>
      <c r="E9" s="6" t="s">
        <v>65</v>
      </c>
      <c r="F9" s="7">
        <v>0.80763888888759539</v>
      </c>
      <c r="G9" s="6">
        <v>7</v>
      </c>
      <c r="H9" s="6">
        <v>1</v>
      </c>
      <c r="I9" s="6">
        <v>1</v>
      </c>
      <c r="J9" s="6">
        <v>1</v>
      </c>
      <c r="K9" s="6">
        <v>4</v>
      </c>
      <c r="L9" s="6">
        <v>2</v>
      </c>
      <c r="M9" s="6">
        <v>7</v>
      </c>
      <c r="N9" s="6">
        <v>1</v>
      </c>
      <c r="O9" s="6">
        <v>1</v>
      </c>
      <c r="P9" s="6">
        <v>4</v>
      </c>
      <c r="Q9" s="6">
        <v>4</v>
      </c>
      <c r="R9" s="6">
        <v>3</v>
      </c>
      <c r="S9" s="6">
        <v>7</v>
      </c>
      <c r="T9" s="6">
        <v>1</v>
      </c>
      <c r="U9" s="6">
        <v>1</v>
      </c>
      <c r="V9" s="6">
        <v>2</v>
      </c>
      <c r="W9" s="6">
        <v>7</v>
      </c>
      <c r="X9" s="6">
        <v>7</v>
      </c>
      <c r="Y9" s="6">
        <v>1</v>
      </c>
      <c r="Z9" s="6">
        <v>4</v>
      </c>
      <c r="AA9" s="6">
        <v>7</v>
      </c>
      <c r="AB9" s="6">
        <v>4</v>
      </c>
      <c r="AC9" s="6">
        <v>1</v>
      </c>
      <c r="AD9" s="6">
        <v>4</v>
      </c>
      <c r="AE9" s="6">
        <v>1</v>
      </c>
      <c r="AF9" s="6">
        <v>7</v>
      </c>
      <c r="AG9" s="6">
        <v>7</v>
      </c>
      <c r="AH9" s="6">
        <v>4</v>
      </c>
      <c r="AI9" s="6">
        <v>4</v>
      </c>
      <c r="AJ9" s="6">
        <v>4</v>
      </c>
      <c r="AK9" s="6">
        <v>1</v>
      </c>
      <c r="AL9" s="6">
        <v>1</v>
      </c>
      <c r="AM9" s="6">
        <v>7</v>
      </c>
      <c r="AN9" s="6">
        <v>1</v>
      </c>
      <c r="AO9" s="6">
        <v>7</v>
      </c>
      <c r="AP9" s="6">
        <v>1</v>
      </c>
      <c r="AQ9" s="6">
        <v>4</v>
      </c>
      <c r="AR9" s="6">
        <v>4</v>
      </c>
      <c r="AS9" s="6">
        <v>4</v>
      </c>
      <c r="AT9" s="6">
        <v>4</v>
      </c>
      <c r="AU9" s="6">
        <v>4</v>
      </c>
      <c r="AV9" s="6">
        <v>4</v>
      </c>
      <c r="AW9" s="6">
        <v>4</v>
      </c>
      <c r="AX9" s="6">
        <v>1</v>
      </c>
      <c r="AY9" s="6">
        <v>7</v>
      </c>
      <c r="AZ9" s="6">
        <v>4</v>
      </c>
      <c r="BA9" s="6">
        <v>4</v>
      </c>
      <c r="BB9" s="6">
        <v>4</v>
      </c>
      <c r="BC9" s="6">
        <v>4</v>
      </c>
      <c r="BD9" s="6">
        <v>4</v>
      </c>
      <c r="BE9" s="6">
        <v>1</v>
      </c>
      <c r="BF9" s="6">
        <v>4</v>
      </c>
      <c r="BG9" s="7">
        <v>0.81666666666569654</v>
      </c>
    </row>
    <row r="10" spans="1:65" ht="13.2" x14ac:dyDescent="0.25">
      <c r="A10" s="5">
        <v>44294.488523993059</v>
      </c>
      <c r="B10" s="6">
        <v>23</v>
      </c>
      <c r="C10" s="6" t="s">
        <v>66</v>
      </c>
      <c r="D10" s="6" t="s">
        <v>63</v>
      </c>
      <c r="E10" s="6" t="s">
        <v>65</v>
      </c>
      <c r="F10" s="7">
        <v>0.60069444444525288</v>
      </c>
      <c r="G10" s="6">
        <v>7</v>
      </c>
      <c r="H10" s="6">
        <v>2</v>
      </c>
      <c r="I10" s="6">
        <v>7</v>
      </c>
      <c r="J10" s="6">
        <v>1</v>
      </c>
      <c r="K10" s="6">
        <v>3</v>
      </c>
      <c r="L10" s="6">
        <v>3</v>
      </c>
      <c r="M10" s="6">
        <v>7</v>
      </c>
      <c r="N10" s="6">
        <v>7</v>
      </c>
      <c r="O10" s="6">
        <v>4</v>
      </c>
      <c r="P10" s="6">
        <v>5</v>
      </c>
      <c r="Q10" s="6">
        <v>1</v>
      </c>
      <c r="R10" s="6">
        <v>3</v>
      </c>
      <c r="S10" s="6">
        <v>3</v>
      </c>
      <c r="T10" s="6">
        <v>2</v>
      </c>
      <c r="U10" s="6">
        <v>3</v>
      </c>
      <c r="V10" s="6">
        <v>1</v>
      </c>
      <c r="W10" s="6">
        <v>1</v>
      </c>
      <c r="X10" s="6">
        <v>7</v>
      </c>
      <c r="Y10" s="6">
        <v>1</v>
      </c>
      <c r="Z10" s="6">
        <v>4</v>
      </c>
      <c r="AA10" s="6">
        <v>5</v>
      </c>
      <c r="AB10" s="6">
        <v>7</v>
      </c>
      <c r="AC10" s="6">
        <v>1</v>
      </c>
      <c r="AD10" s="6">
        <v>4</v>
      </c>
      <c r="AE10" s="6">
        <v>1</v>
      </c>
      <c r="AF10" s="6">
        <v>6</v>
      </c>
      <c r="AG10" s="6">
        <v>6</v>
      </c>
      <c r="AH10" s="6">
        <v>4</v>
      </c>
      <c r="AI10" s="6">
        <v>4</v>
      </c>
      <c r="AJ10" s="6">
        <v>5</v>
      </c>
      <c r="AK10" s="6">
        <v>6</v>
      </c>
      <c r="AL10" s="6">
        <v>3</v>
      </c>
      <c r="AM10" s="6">
        <v>4</v>
      </c>
      <c r="AN10" s="6">
        <v>4</v>
      </c>
      <c r="AO10" s="6">
        <v>2</v>
      </c>
      <c r="AP10" s="6">
        <v>4</v>
      </c>
      <c r="AQ10" s="6">
        <v>4</v>
      </c>
      <c r="AR10" s="6">
        <v>4</v>
      </c>
      <c r="AS10" s="6">
        <v>6</v>
      </c>
      <c r="AT10" s="6">
        <v>4</v>
      </c>
      <c r="AU10" s="6">
        <v>4</v>
      </c>
      <c r="AV10" s="6">
        <v>4</v>
      </c>
      <c r="AW10" s="6">
        <v>4</v>
      </c>
      <c r="AX10" s="6">
        <v>1</v>
      </c>
      <c r="AY10" s="6">
        <v>5</v>
      </c>
      <c r="AZ10" s="6">
        <v>3</v>
      </c>
      <c r="BA10" s="6">
        <v>6</v>
      </c>
      <c r="BB10" s="6">
        <v>4</v>
      </c>
      <c r="BC10" s="6">
        <v>4</v>
      </c>
      <c r="BD10" s="6">
        <v>4</v>
      </c>
      <c r="BE10" s="6">
        <v>1</v>
      </c>
      <c r="BF10" s="6">
        <v>1</v>
      </c>
      <c r="BG10" s="7">
        <v>0.94722222222480923</v>
      </c>
    </row>
    <row r="11" spans="1:65" ht="13.2" x14ac:dyDescent="0.25">
      <c r="A11" s="5">
        <v>44294.493732187504</v>
      </c>
      <c r="B11" s="6">
        <v>30</v>
      </c>
      <c r="C11" s="6" t="s">
        <v>66</v>
      </c>
      <c r="D11" s="6" t="s">
        <v>64</v>
      </c>
      <c r="E11" s="6" t="s">
        <v>62</v>
      </c>
      <c r="F11" s="7">
        <v>0.81666666666569654</v>
      </c>
      <c r="G11" s="6">
        <v>7</v>
      </c>
      <c r="H11" s="6">
        <v>1</v>
      </c>
      <c r="I11" s="6">
        <v>5</v>
      </c>
      <c r="J11" s="6">
        <v>1</v>
      </c>
      <c r="K11" s="6">
        <v>7</v>
      </c>
      <c r="L11" s="6">
        <v>4</v>
      </c>
      <c r="M11" s="6">
        <v>7</v>
      </c>
      <c r="N11" s="6">
        <v>1</v>
      </c>
      <c r="O11" s="6">
        <v>1</v>
      </c>
      <c r="P11" s="6">
        <v>7</v>
      </c>
      <c r="Q11" s="6">
        <v>1</v>
      </c>
      <c r="R11" s="6">
        <v>1</v>
      </c>
      <c r="S11" s="6">
        <v>1</v>
      </c>
      <c r="T11" s="6">
        <v>7</v>
      </c>
      <c r="U11" s="6">
        <v>1</v>
      </c>
      <c r="V11" s="6">
        <v>1</v>
      </c>
      <c r="W11" s="6">
        <v>1</v>
      </c>
      <c r="X11" s="6">
        <v>3</v>
      </c>
      <c r="Y11" s="6">
        <v>3</v>
      </c>
      <c r="Z11" s="6">
        <v>7</v>
      </c>
      <c r="AA11" s="6">
        <v>7</v>
      </c>
      <c r="AB11" s="6">
        <v>7</v>
      </c>
      <c r="AC11" s="6">
        <v>1</v>
      </c>
      <c r="AD11" s="6">
        <v>1</v>
      </c>
      <c r="AE11" s="6">
        <v>1</v>
      </c>
      <c r="AF11" s="6">
        <v>7</v>
      </c>
      <c r="AG11" s="6">
        <v>7</v>
      </c>
      <c r="AH11" s="6">
        <v>3</v>
      </c>
      <c r="AI11" s="6">
        <v>7</v>
      </c>
      <c r="AJ11" s="6">
        <v>5</v>
      </c>
      <c r="AK11" s="6">
        <v>4</v>
      </c>
      <c r="AL11" s="6">
        <v>5</v>
      </c>
      <c r="AM11" s="6">
        <v>3</v>
      </c>
      <c r="AN11" s="6">
        <v>7</v>
      </c>
      <c r="AO11" s="6">
        <v>7</v>
      </c>
      <c r="AP11" s="6">
        <v>1</v>
      </c>
      <c r="AQ11" s="6">
        <v>1</v>
      </c>
      <c r="AR11" s="6">
        <v>7</v>
      </c>
      <c r="AS11" s="6">
        <v>7</v>
      </c>
      <c r="AT11" s="6">
        <v>7</v>
      </c>
      <c r="AU11" s="6">
        <v>3</v>
      </c>
      <c r="AV11" s="6">
        <v>5</v>
      </c>
      <c r="AW11" s="6">
        <v>1</v>
      </c>
      <c r="AX11" s="6">
        <v>1</v>
      </c>
      <c r="AY11" s="6">
        <v>7</v>
      </c>
      <c r="AZ11" s="6">
        <v>7</v>
      </c>
      <c r="BA11" s="6">
        <v>1</v>
      </c>
      <c r="BB11" s="6">
        <v>7</v>
      </c>
      <c r="BC11" s="6">
        <v>7</v>
      </c>
      <c r="BD11" s="6">
        <v>1</v>
      </c>
      <c r="BE11" s="6">
        <v>1</v>
      </c>
      <c r="BF11" s="6">
        <v>1</v>
      </c>
      <c r="BG11" s="7">
        <v>0.83125000000291038</v>
      </c>
    </row>
    <row r="12" spans="1:65" ht="13.2" x14ac:dyDescent="0.25">
      <c r="A12" s="5">
        <v>44294.594818796293</v>
      </c>
      <c r="B12" s="6">
        <v>25</v>
      </c>
      <c r="C12" s="6" t="s">
        <v>66</v>
      </c>
      <c r="D12" s="6" t="s">
        <v>60</v>
      </c>
      <c r="E12" s="6" t="s">
        <v>61</v>
      </c>
      <c r="F12" s="7">
        <v>0.67291666666278616</v>
      </c>
      <c r="G12" s="6">
        <v>7</v>
      </c>
      <c r="H12" s="6">
        <v>3</v>
      </c>
      <c r="I12" s="6">
        <v>4</v>
      </c>
      <c r="J12" s="6">
        <v>1</v>
      </c>
      <c r="K12" s="6">
        <v>5</v>
      </c>
      <c r="L12" s="6">
        <v>5</v>
      </c>
      <c r="M12" s="6">
        <v>7</v>
      </c>
      <c r="N12" s="6">
        <v>4</v>
      </c>
      <c r="O12" s="6">
        <v>7</v>
      </c>
      <c r="P12" s="6">
        <v>4</v>
      </c>
      <c r="Q12" s="6">
        <v>1</v>
      </c>
      <c r="R12" s="6">
        <v>4</v>
      </c>
      <c r="S12" s="6">
        <v>4</v>
      </c>
      <c r="T12" s="6">
        <v>4</v>
      </c>
      <c r="U12" s="6">
        <v>4</v>
      </c>
      <c r="V12" s="6">
        <v>4</v>
      </c>
      <c r="W12" s="6">
        <v>1</v>
      </c>
      <c r="X12" s="6">
        <v>7</v>
      </c>
      <c r="Y12" s="6">
        <v>1</v>
      </c>
      <c r="Z12" s="6">
        <v>7</v>
      </c>
      <c r="AA12" s="6">
        <v>6</v>
      </c>
      <c r="AB12" s="6">
        <v>7</v>
      </c>
      <c r="AC12" s="6">
        <v>1</v>
      </c>
      <c r="AD12" s="6">
        <v>4</v>
      </c>
      <c r="AE12" s="6">
        <v>1</v>
      </c>
      <c r="AF12" s="6">
        <v>5</v>
      </c>
      <c r="AG12" s="6">
        <v>6</v>
      </c>
      <c r="AH12" s="6">
        <v>4</v>
      </c>
      <c r="AI12" s="6">
        <v>4</v>
      </c>
      <c r="AJ12" s="6">
        <v>5</v>
      </c>
      <c r="AK12" s="6">
        <v>6</v>
      </c>
      <c r="AL12" s="6">
        <v>6</v>
      </c>
      <c r="AM12" s="6">
        <v>7</v>
      </c>
      <c r="AN12" s="6">
        <v>1</v>
      </c>
      <c r="AO12" s="6">
        <v>6</v>
      </c>
      <c r="AP12" s="6">
        <v>1</v>
      </c>
      <c r="AQ12" s="6">
        <v>4</v>
      </c>
      <c r="AR12" s="6">
        <v>2</v>
      </c>
      <c r="AS12" s="6">
        <v>1</v>
      </c>
      <c r="AT12" s="6">
        <v>2</v>
      </c>
      <c r="AU12" s="6">
        <v>3</v>
      </c>
      <c r="AV12" s="6">
        <v>2</v>
      </c>
      <c r="AW12" s="6">
        <v>6</v>
      </c>
      <c r="AX12" s="6">
        <v>1</v>
      </c>
      <c r="AY12" s="6">
        <v>1</v>
      </c>
      <c r="AZ12" s="6">
        <v>2</v>
      </c>
      <c r="BA12" s="6">
        <v>5</v>
      </c>
      <c r="BB12" s="6">
        <v>6</v>
      </c>
      <c r="BC12" s="6">
        <v>6</v>
      </c>
      <c r="BD12" s="6">
        <v>3</v>
      </c>
      <c r="BE12" s="6">
        <v>1</v>
      </c>
      <c r="BF12" s="6">
        <v>1</v>
      </c>
      <c r="BG12" s="7">
        <v>0.68680555555329192</v>
      </c>
    </row>
    <row r="13" spans="1:65" ht="13.2" x14ac:dyDescent="0.25">
      <c r="A13" s="5">
        <v>44294.597627187497</v>
      </c>
      <c r="B13" s="6">
        <v>26</v>
      </c>
      <c r="C13" s="6" t="s">
        <v>57</v>
      </c>
      <c r="D13" s="6" t="s">
        <v>64</v>
      </c>
      <c r="E13" s="6" t="s">
        <v>59</v>
      </c>
      <c r="F13" s="7">
        <v>0.74513888888759539</v>
      </c>
      <c r="G13" s="6">
        <v>7</v>
      </c>
      <c r="H13" s="6">
        <v>1</v>
      </c>
      <c r="I13" s="6">
        <v>1</v>
      </c>
      <c r="J13" s="6">
        <v>1</v>
      </c>
      <c r="K13" s="6">
        <v>6</v>
      </c>
      <c r="L13" s="6">
        <v>1</v>
      </c>
      <c r="M13" s="6">
        <v>7</v>
      </c>
      <c r="N13" s="6">
        <v>1</v>
      </c>
      <c r="O13" s="6">
        <v>1</v>
      </c>
      <c r="P13" s="6">
        <v>6</v>
      </c>
      <c r="Q13" s="6">
        <v>1</v>
      </c>
      <c r="R13" s="6">
        <v>4</v>
      </c>
      <c r="S13" s="6">
        <v>2</v>
      </c>
      <c r="T13" s="6">
        <v>1</v>
      </c>
      <c r="U13" s="6">
        <v>1</v>
      </c>
      <c r="V13" s="6">
        <v>7</v>
      </c>
      <c r="W13" s="6">
        <v>7</v>
      </c>
      <c r="X13" s="6">
        <v>7</v>
      </c>
      <c r="Y13" s="6">
        <v>1</v>
      </c>
      <c r="Z13" s="6">
        <v>7</v>
      </c>
      <c r="AA13" s="6">
        <v>7</v>
      </c>
      <c r="AB13" s="6">
        <v>7</v>
      </c>
      <c r="AC13" s="6">
        <v>1</v>
      </c>
      <c r="AD13" s="6">
        <v>7</v>
      </c>
      <c r="AE13" s="6">
        <v>1</v>
      </c>
      <c r="AF13" s="6">
        <v>6</v>
      </c>
      <c r="AG13" s="6">
        <v>4</v>
      </c>
      <c r="AH13" s="6">
        <v>4</v>
      </c>
      <c r="AI13" s="6">
        <v>4</v>
      </c>
      <c r="AJ13" s="6">
        <v>4</v>
      </c>
      <c r="AK13" s="6">
        <v>1</v>
      </c>
      <c r="AL13" s="6">
        <v>1</v>
      </c>
      <c r="AM13" s="6">
        <v>7</v>
      </c>
      <c r="AN13" s="6">
        <v>7</v>
      </c>
      <c r="AO13" s="6">
        <v>7</v>
      </c>
      <c r="AP13" s="6">
        <v>1</v>
      </c>
      <c r="AQ13" s="6">
        <v>4</v>
      </c>
      <c r="AR13" s="6">
        <v>4</v>
      </c>
      <c r="AS13" s="6">
        <v>6</v>
      </c>
      <c r="AT13" s="6">
        <v>1</v>
      </c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7</v>
      </c>
      <c r="BB13" s="6">
        <v>1</v>
      </c>
      <c r="BC13" s="6">
        <v>5</v>
      </c>
      <c r="BD13" s="6">
        <v>3</v>
      </c>
      <c r="BE13" s="6">
        <v>2</v>
      </c>
      <c r="BF13" s="6">
        <v>5</v>
      </c>
      <c r="BG13" s="7">
        <v>0.75416666666569654</v>
      </c>
    </row>
    <row r="14" spans="1:65" ht="13.2" x14ac:dyDescent="0.25">
      <c r="A14" s="5">
        <v>44294.608648067129</v>
      </c>
      <c r="B14" s="6">
        <v>39</v>
      </c>
      <c r="C14" s="6" t="s">
        <v>57</v>
      </c>
      <c r="D14" s="6" t="s">
        <v>63</v>
      </c>
      <c r="E14" s="6" t="s">
        <v>65</v>
      </c>
      <c r="F14" s="7">
        <v>0.82847222222335404</v>
      </c>
      <c r="G14" s="6">
        <v>7</v>
      </c>
      <c r="H14" s="6">
        <v>1</v>
      </c>
      <c r="I14" s="6">
        <v>4</v>
      </c>
      <c r="J14" s="6">
        <v>1</v>
      </c>
      <c r="K14" s="6">
        <v>7</v>
      </c>
      <c r="L14" s="6">
        <v>2</v>
      </c>
      <c r="M14" s="6">
        <v>7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6</v>
      </c>
      <c r="W14" s="6">
        <v>7</v>
      </c>
      <c r="X14" s="6">
        <v>7</v>
      </c>
      <c r="Y14" s="6">
        <v>1</v>
      </c>
      <c r="Z14" s="6">
        <v>7</v>
      </c>
      <c r="AA14" s="6">
        <v>6</v>
      </c>
      <c r="AB14" s="6">
        <v>7</v>
      </c>
      <c r="AC14" s="6">
        <v>2</v>
      </c>
      <c r="AD14" s="6">
        <v>7</v>
      </c>
      <c r="AE14" s="6">
        <v>1</v>
      </c>
      <c r="AF14" s="6">
        <v>7</v>
      </c>
      <c r="AG14" s="6">
        <v>6</v>
      </c>
      <c r="AH14" s="6">
        <v>4</v>
      </c>
      <c r="AI14" s="6">
        <v>3</v>
      </c>
      <c r="AJ14" s="6">
        <v>3</v>
      </c>
      <c r="AK14" s="6">
        <v>5</v>
      </c>
      <c r="AL14" s="6">
        <v>2</v>
      </c>
      <c r="AM14" s="6">
        <v>1</v>
      </c>
      <c r="AN14" s="6">
        <v>7</v>
      </c>
      <c r="AO14" s="6">
        <v>7</v>
      </c>
      <c r="AP14" s="6">
        <v>1</v>
      </c>
      <c r="AQ14" s="6">
        <v>4</v>
      </c>
      <c r="AR14" s="6">
        <v>4</v>
      </c>
      <c r="AS14" s="6">
        <v>7</v>
      </c>
      <c r="AT14" s="6">
        <v>1</v>
      </c>
      <c r="AU14" s="6">
        <v>1</v>
      </c>
      <c r="AV14" s="6">
        <v>1</v>
      </c>
      <c r="AW14" s="6">
        <v>4</v>
      </c>
      <c r="AX14" s="6">
        <v>1</v>
      </c>
      <c r="AY14" s="6">
        <v>7</v>
      </c>
      <c r="AZ14" s="6">
        <v>4</v>
      </c>
      <c r="BA14" s="6">
        <v>7</v>
      </c>
      <c r="BB14" s="6">
        <v>4</v>
      </c>
      <c r="BC14" s="6">
        <v>7</v>
      </c>
      <c r="BD14" s="6">
        <v>4</v>
      </c>
      <c r="BE14" s="6">
        <v>2</v>
      </c>
      <c r="BF14" s="6">
        <v>3</v>
      </c>
      <c r="BG14" s="7">
        <v>0.836111111115315</v>
      </c>
    </row>
    <row r="15" spans="1:65" ht="13.2" x14ac:dyDescent="0.25">
      <c r="A15" s="5">
        <v>44294.617240671301</v>
      </c>
      <c r="B15" s="6">
        <v>27</v>
      </c>
      <c r="C15" s="6" t="s">
        <v>57</v>
      </c>
      <c r="D15" s="6" t="s">
        <v>60</v>
      </c>
      <c r="E15" s="6" t="s">
        <v>61</v>
      </c>
      <c r="F15" s="7">
        <v>0.64791666666860692</v>
      </c>
      <c r="G15" s="6">
        <v>7</v>
      </c>
      <c r="H15" s="6">
        <v>1</v>
      </c>
      <c r="I15" s="6">
        <v>6</v>
      </c>
      <c r="J15" s="6">
        <v>1</v>
      </c>
      <c r="K15" s="6">
        <v>4</v>
      </c>
      <c r="L15" s="6">
        <v>6</v>
      </c>
      <c r="M15" s="6">
        <v>1</v>
      </c>
      <c r="N15" s="6">
        <v>1</v>
      </c>
      <c r="O15" s="6">
        <v>5</v>
      </c>
      <c r="P15" s="6">
        <v>4</v>
      </c>
      <c r="Q15" s="6">
        <v>4</v>
      </c>
      <c r="R15" s="6">
        <v>3</v>
      </c>
      <c r="S15" s="6">
        <v>2</v>
      </c>
      <c r="T15" s="6">
        <v>7</v>
      </c>
      <c r="U15" s="6">
        <v>1</v>
      </c>
      <c r="V15" s="6">
        <v>2</v>
      </c>
      <c r="W15" s="6">
        <v>5</v>
      </c>
      <c r="X15" s="6">
        <v>6</v>
      </c>
      <c r="Y15" s="6">
        <v>1</v>
      </c>
      <c r="Z15" s="6">
        <v>7</v>
      </c>
      <c r="AA15" s="6">
        <v>6</v>
      </c>
      <c r="AB15" s="6">
        <v>7</v>
      </c>
      <c r="AC15" s="6">
        <v>1</v>
      </c>
      <c r="AD15" s="6">
        <v>5</v>
      </c>
      <c r="AE15" s="6">
        <v>2</v>
      </c>
      <c r="AF15" s="6">
        <v>7</v>
      </c>
      <c r="AG15" s="6">
        <v>7</v>
      </c>
      <c r="AH15" s="6">
        <v>4</v>
      </c>
      <c r="AI15" s="6">
        <v>4</v>
      </c>
      <c r="AJ15" s="6">
        <v>1</v>
      </c>
      <c r="AK15" s="6">
        <v>3</v>
      </c>
      <c r="AL15" s="6">
        <v>5</v>
      </c>
      <c r="AM15" s="6">
        <v>7</v>
      </c>
      <c r="AN15" s="6">
        <v>7</v>
      </c>
      <c r="AO15" s="6">
        <v>1</v>
      </c>
      <c r="AP15" s="6">
        <v>1</v>
      </c>
      <c r="AQ15" s="6">
        <v>4</v>
      </c>
      <c r="AR15" s="6">
        <v>4</v>
      </c>
      <c r="AS15" s="6">
        <v>4</v>
      </c>
      <c r="AT15" s="6">
        <v>4</v>
      </c>
      <c r="AU15" s="6">
        <v>2</v>
      </c>
      <c r="AV15" s="6">
        <v>1</v>
      </c>
      <c r="AW15" s="6">
        <v>6</v>
      </c>
      <c r="AX15" s="6">
        <v>6</v>
      </c>
      <c r="AY15" s="6">
        <v>1</v>
      </c>
      <c r="AZ15" s="6">
        <v>4</v>
      </c>
      <c r="BA15" s="6">
        <v>3</v>
      </c>
      <c r="BB15" s="6">
        <v>1</v>
      </c>
      <c r="BC15" s="6">
        <v>2</v>
      </c>
      <c r="BD15" s="6">
        <v>3</v>
      </c>
      <c r="BE15" s="6">
        <v>1</v>
      </c>
      <c r="BF15" s="6">
        <v>2</v>
      </c>
      <c r="BG15" s="7">
        <v>0.65972222221898846</v>
      </c>
    </row>
    <row r="16" spans="1:65" ht="13.2" x14ac:dyDescent="0.25">
      <c r="A16" s="5">
        <v>44294.634169074074</v>
      </c>
      <c r="B16" s="6">
        <v>34</v>
      </c>
      <c r="C16" s="6" t="s">
        <v>66</v>
      </c>
      <c r="D16" s="6" t="s">
        <v>63</v>
      </c>
      <c r="E16" s="6" t="s">
        <v>65</v>
      </c>
      <c r="F16" s="7">
        <v>0.47569444444525288</v>
      </c>
      <c r="G16" s="6">
        <v>7</v>
      </c>
      <c r="H16" s="6">
        <v>7</v>
      </c>
      <c r="I16" s="6">
        <v>7</v>
      </c>
      <c r="J16" s="6">
        <v>1</v>
      </c>
      <c r="K16" s="6">
        <v>4</v>
      </c>
      <c r="L16" s="6">
        <v>7</v>
      </c>
      <c r="M16" s="6">
        <v>7</v>
      </c>
      <c r="N16" s="6">
        <v>1</v>
      </c>
      <c r="O16" s="6">
        <v>7</v>
      </c>
      <c r="P16" s="6">
        <v>7</v>
      </c>
      <c r="Q16" s="6">
        <v>1</v>
      </c>
      <c r="R16" s="6">
        <v>5</v>
      </c>
      <c r="S16" s="6">
        <v>7</v>
      </c>
      <c r="T16" s="6">
        <v>5</v>
      </c>
      <c r="U16" s="6">
        <v>5</v>
      </c>
      <c r="V16" s="6">
        <v>3</v>
      </c>
      <c r="W16" s="6">
        <v>2</v>
      </c>
      <c r="X16" s="6">
        <v>7</v>
      </c>
      <c r="Y16" s="6">
        <v>2</v>
      </c>
      <c r="Z16" s="6">
        <v>7</v>
      </c>
      <c r="AA16" s="6">
        <v>7</v>
      </c>
      <c r="AB16" s="6">
        <v>7</v>
      </c>
      <c r="AC16" s="6">
        <v>1</v>
      </c>
      <c r="AD16" s="6">
        <v>4</v>
      </c>
      <c r="AE16" s="6">
        <v>2</v>
      </c>
      <c r="AF16" s="6">
        <v>6</v>
      </c>
      <c r="AG16" s="6">
        <v>7</v>
      </c>
      <c r="AH16" s="6">
        <v>5</v>
      </c>
      <c r="AI16" s="6">
        <v>2</v>
      </c>
      <c r="AJ16" s="6">
        <v>6</v>
      </c>
      <c r="AK16" s="6">
        <v>2</v>
      </c>
      <c r="AL16" s="6">
        <v>6</v>
      </c>
      <c r="AM16" s="6">
        <v>6</v>
      </c>
      <c r="AN16" s="6">
        <v>7</v>
      </c>
      <c r="AO16" s="6">
        <v>7</v>
      </c>
      <c r="AP16" s="6">
        <v>1</v>
      </c>
      <c r="AQ16" s="6">
        <v>4</v>
      </c>
      <c r="AR16" s="6">
        <v>4</v>
      </c>
      <c r="AS16" s="6">
        <v>7</v>
      </c>
      <c r="AT16" s="6">
        <v>7</v>
      </c>
      <c r="AU16" s="6">
        <v>7</v>
      </c>
      <c r="AV16" s="6">
        <v>2</v>
      </c>
      <c r="AW16" s="6">
        <v>6</v>
      </c>
      <c r="AX16" s="6">
        <v>6</v>
      </c>
      <c r="AY16" s="6">
        <v>6</v>
      </c>
      <c r="AZ16" s="6">
        <v>7</v>
      </c>
      <c r="BA16" s="6">
        <v>5</v>
      </c>
      <c r="BB16" s="6">
        <v>2</v>
      </c>
      <c r="BC16" s="6">
        <v>4</v>
      </c>
      <c r="BD16" s="6">
        <v>4</v>
      </c>
      <c r="BE16" s="6">
        <v>1</v>
      </c>
      <c r="BF16" s="6">
        <v>2</v>
      </c>
      <c r="BG16" s="7">
        <v>0.49930555555329192</v>
      </c>
    </row>
    <row r="17" spans="1:59" ht="13.2" x14ac:dyDescent="0.25">
      <c r="A17" s="5">
        <v>44294.636744999996</v>
      </c>
      <c r="B17" s="6">
        <v>30</v>
      </c>
      <c r="C17" s="6" t="s">
        <v>66</v>
      </c>
      <c r="D17" s="6" t="s">
        <v>63</v>
      </c>
      <c r="E17" s="6" t="s">
        <v>65</v>
      </c>
      <c r="F17" s="7">
        <v>0.67430555555620231</v>
      </c>
      <c r="G17" s="6">
        <v>7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7</v>
      </c>
      <c r="N17" s="6">
        <v>7</v>
      </c>
      <c r="O17" s="6">
        <v>4</v>
      </c>
      <c r="P17" s="6">
        <v>7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7</v>
      </c>
      <c r="Y17" s="6">
        <v>1</v>
      </c>
      <c r="Z17" s="6">
        <v>7</v>
      </c>
      <c r="AA17" s="6">
        <v>5</v>
      </c>
      <c r="AB17" s="6">
        <v>7</v>
      </c>
      <c r="AC17" s="6">
        <v>1</v>
      </c>
      <c r="AD17" s="6">
        <v>7</v>
      </c>
      <c r="AE17" s="6">
        <v>1</v>
      </c>
      <c r="AF17" s="6">
        <v>7</v>
      </c>
      <c r="AG17" s="6">
        <v>1</v>
      </c>
      <c r="AH17" s="6">
        <v>7</v>
      </c>
      <c r="AI17" s="6">
        <v>4</v>
      </c>
      <c r="AJ17" s="6">
        <v>1</v>
      </c>
      <c r="AK17" s="6">
        <v>2</v>
      </c>
      <c r="AL17" s="6">
        <v>5</v>
      </c>
      <c r="AM17" s="6">
        <v>1</v>
      </c>
      <c r="AN17" s="6">
        <v>6</v>
      </c>
      <c r="AO17" s="6">
        <v>5</v>
      </c>
      <c r="AP17" s="6">
        <v>1</v>
      </c>
      <c r="AQ17" s="6">
        <v>7</v>
      </c>
      <c r="AR17" s="6">
        <v>6</v>
      </c>
      <c r="AS17" s="6">
        <v>3</v>
      </c>
      <c r="AT17" s="6">
        <v>1</v>
      </c>
      <c r="AU17" s="6">
        <v>1</v>
      </c>
      <c r="AV17" s="6">
        <v>1</v>
      </c>
      <c r="AW17" s="6">
        <v>1</v>
      </c>
      <c r="AX17" s="6">
        <v>6</v>
      </c>
      <c r="AY17" s="6">
        <v>3</v>
      </c>
      <c r="AZ17" s="6">
        <v>6</v>
      </c>
      <c r="BA17" s="6">
        <v>5</v>
      </c>
      <c r="BB17" s="6">
        <v>2</v>
      </c>
      <c r="BC17" s="6">
        <v>6</v>
      </c>
      <c r="BD17" s="6">
        <v>5</v>
      </c>
      <c r="BE17" s="6">
        <v>1</v>
      </c>
      <c r="BF17" s="6">
        <v>1</v>
      </c>
      <c r="BG17" s="7">
        <v>0.68055555555474712</v>
      </c>
    </row>
    <row r="18" spans="1:59" ht="13.2" x14ac:dyDescent="0.25">
      <c r="A18" s="5">
        <v>44294.644719965276</v>
      </c>
      <c r="B18" s="6">
        <v>28</v>
      </c>
      <c r="C18" s="6" t="s">
        <v>66</v>
      </c>
      <c r="D18" s="6" t="s">
        <v>64</v>
      </c>
      <c r="E18" s="6" t="s">
        <v>62</v>
      </c>
      <c r="F18" s="7">
        <v>0.59444444444670808</v>
      </c>
      <c r="G18" s="6">
        <v>7</v>
      </c>
      <c r="H18" s="6">
        <v>2</v>
      </c>
      <c r="I18" s="6">
        <v>7</v>
      </c>
      <c r="J18" s="6">
        <v>1</v>
      </c>
      <c r="K18" s="6">
        <v>2</v>
      </c>
      <c r="L18" s="6">
        <v>7</v>
      </c>
      <c r="M18" s="6">
        <v>7</v>
      </c>
      <c r="N18" s="6">
        <v>1</v>
      </c>
      <c r="O18" s="6">
        <v>4</v>
      </c>
      <c r="P18" s="6">
        <v>7</v>
      </c>
      <c r="Q18" s="6">
        <v>1</v>
      </c>
      <c r="R18" s="6">
        <v>7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7</v>
      </c>
      <c r="Y18" s="6">
        <v>1</v>
      </c>
      <c r="Z18" s="6">
        <v>7</v>
      </c>
      <c r="AA18" s="6">
        <v>4</v>
      </c>
      <c r="AB18" s="6">
        <v>7</v>
      </c>
      <c r="AC18" s="6">
        <v>7</v>
      </c>
      <c r="AD18" s="6">
        <v>7</v>
      </c>
      <c r="AE18" s="6">
        <v>7</v>
      </c>
      <c r="AF18" s="6">
        <v>6</v>
      </c>
      <c r="AG18" s="6">
        <v>4</v>
      </c>
      <c r="AH18" s="6">
        <v>1</v>
      </c>
      <c r="AI18" s="6">
        <v>4</v>
      </c>
      <c r="AJ18" s="6">
        <v>4</v>
      </c>
      <c r="AK18" s="6">
        <v>1</v>
      </c>
      <c r="AL18" s="6">
        <v>1</v>
      </c>
      <c r="AM18" s="6">
        <v>7</v>
      </c>
      <c r="AN18" s="6">
        <v>1</v>
      </c>
      <c r="AO18" s="6">
        <v>7</v>
      </c>
      <c r="AP18" s="6">
        <v>4</v>
      </c>
      <c r="AQ18" s="6">
        <v>4</v>
      </c>
      <c r="AR18" s="6">
        <v>4</v>
      </c>
      <c r="AS18" s="6">
        <v>4</v>
      </c>
      <c r="AT18" s="6">
        <v>7</v>
      </c>
      <c r="AU18" s="6">
        <v>2</v>
      </c>
      <c r="AV18" s="6">
        <v>1</v>
      </c>
      <c r="AW18" s="6">
        <v>1</v>
      </c>
      <c r="AX18" s="6">
        <v>1</v>
      </c>
      <c r="AY18" s="6">
        <v>1</v>
      </c>
      <c r="AZ18" s="6">
        <v>1</v>
      </c>
      <c r="BA18" s="6">
        <v>5</v>
      </c>
      <c r="BB18" s="6">
        <v>2</v>
      </c>
      <c r="BC18" s="6">
        <v>1</v>
      </c>
      <c r="BD18" s="6">
        <v>1</v>
      </c>
      <c r="BE18" s="6">
        <v>1</v>
      </c>
      <c r="BF18" s="6">
        <v>1</v>
      </c>
      <c r="BG18" s="7">
        <v>0.60347222222480923</v>
      </c>
    </row>
    <row r="19" spans="1:59" ht="13.2" x14ac:dyDescent="0.25">
      <c r="A19" s="5">
        <v>44294.648081956024</v>
      </c>
      <c r="B19" s="6">
        <v>34</v>
      </c>
      <c r="C19" s="6" t="s">
        <v>57</v>
      </c>
      <c r="D19" s="6" t="s">
        <v>60</v>
      </c>
      <c r="E19" s="6" t="s">
        <v>59</v>
      </c>
      <c r="F19" s="7">
        <v>0.9493055555576575</v>
      </c>
      <c r="G19" s="6">
        <v>7</v>
      </c>
      <c r="H19" s="6">
        <v>1</v>
      </c>
      <c r="I19" s="6">
        <v>7</v>
      </c>
      <c r="J19" s="6">
        <v>1</v>
      </c>
      <c r="K19" s="6">
        <v>4</v>
      </c>
      <c r="L19" s="6">
        <v>3</v>
      </c>
      <c r="M19" s="6">
        <v>7</v>
      </c>
      <c r="N19" s="6">
        <v>1</v>
      </c>
      <c r="O19" s="6">
        <v>4</v>
      </c>
      <c r="P19" s="6">
        <v>7</v>
      </c>
      <c r="Q19" s="6">
        <v>1</v>
      </c>
      <c r="R19" s="6">
        <v>1</v>
      </c>
      <c r="S19" s="6">
        <v>7</v>
      </c>
      <c r="T19" s="6">
        <v>1</v>
      </c>
      <c r="U19" s="6">
        <v>1</v>
      </c>
      <c r="V19" s="6">
        <v>5</v>
      </c>
      <c r="W19" s="6">
        <v>4</v>
      </c>
      <c r="X19" s="6">
        <v>7</v>
      </c>
      <c r="Y19" s="6">
        <v>5</v>
      </c>
      <c r="Z19" s="6">
        <v>7</v>
      </c>
      <c r="AA19" s="6">
        <v>5</v>
      </c>
      <c r="AB19" s="6">
        <v>7</v>
      </c>
      <c r="AC19" s="6">
        <v>2</v>
      </c>
      <c r="AD19" s="6">
        <v>4</v>
      </c>
      <c r="AE19" s="6">
        <v>1</v>
      </c>
      <c r="AF19" s="6">
        <v>5</v>
      </c>
      <c r="AG19" s="6">
        <v>7</v>
      </c>
      <c r="AH19" s="6">
        <v>4</v>
      </c>
      <c r="AI19" s="6">
        <v>4</v>
      </c>
      <c r="AJ19" s="6">
        <v>4</v>
      </c>
      <c r="AK19" s="6">
        <v>1</v>
      </c>
      <c r="AL19" s="6">
        <v>4</v>
      </c>
      <c r="AM19" s="6">
        <v>7</v>
      </c>
      <c r="AN19" s="6">
        <v>4</v>
      </c>
      <c r="AO19" s="6">
        <v>4</v>
      </c>
      <c r="AP19" s="6">
        <v>1</v>
      </c>
      <c r="AQ19" s="6">
        <v>4</v>
      </c>
      <c r="AR19" s="6">
        <v>4</v>
      </c>
      <c r="AS19" s="6">
        <v>4</v>
      </c>
      <c r="AT19" s="6">
        <v>4</v>
      </c>
      <c r="AU19" s="6">
        <v>4</v>
      </c>
      <c r="AV19" s="6">
        <v>4</v>
      </c>
      <c r="AW19" s="6">
        <v>4</v>
      </c>
      <c r="AX19" s="6">
        <v>7</v>
      </c>
      <c r="AY19" s="6">
        <v>1</v>
      </c>
      <c r="AZ19" s="6">
        <v>7</v>
      </c>
      <c r="BA19" s="6">
        <v>1</v>
      </c>
      <c r="BB19" s="6">
        <v>4</v>
      </c>
      <c r="BC19" s="6">
        <v>4</v>
      </c>
      <c r="BD19" s="6">
        <v>4</v>
      </c>
      <c r="BE19" s="6">
        <v>1</v>
      </c>
      <c r="BF19" s="6">
        <v>4</v>
      </c>
      <c r="BG19" s="7">
        <v>0.95902777777519077</v>
      </c>
    </row>
    <row r="20" spans="1:59" ht="13.2" x14ac:dyDescent="0.25">
      <c r="A20" s="5">
        <v>44294.650425717591</v>
      </c>
      <c r="B20" s="6">
        <v>31</v>
      </c>
      <c r="C20" s="6" t="s">
        <v>66</v>
      </c>
      <c r="D20" s="6" t="s">
        <v>60</v>
      </c>
      <c r="E20" s="6" t="s">
        <v>68</v>
      </c>
      <c r="F20" s="7">
        <v>0.961111111115315</v>
      </c>
      <c r="G20" s="6">
        <v>7</v>
      </c>
      <c r="H20" s="6">
        <v>2</v>
      </c>
      <c r="I20" s="6">
        <v>4</v>
      </c>
      <c r="J20" s="6">
        <v>1</v>
      </c>
      <c r="K20" s="6">
        <v>4</v>
      </c>
      <c r="L20" s="6">
        <v>6</v>
      </c>
      <c r="M20" s="6">
        <v>7</v>
      </c>
      <c r="N20" s="6">
        <v>7</v>
      </c>
      <c r="O20" s="6">
        <v>1</v>
      </c>
      <c r="P20" s="6">
        <v>5</v>
      </c>
      <c r="Q20" s="6">
        <v>3</v>
      </c>
      <c r="R20" s="6">
        <v>3</v>
      </c>
      <c r="S20" s="6">
        <v>4</v>
      </c>
      <c r="T20" s="6">
        <v>3</v>
      </c>
      <c r="U20" s="6">
        <v>4</v>
      </c>
      <c r="V20" s="6">
        <v>4</v>
      </c>
      <c r="W20" s="6">
        <v>4</v>
      </c>
      <c r="X20" s="6">
        <v>7</v>
      </c>
      <c r="Y20" s="6">
        <v>6</v>
      </c>
      <c r="Z20" s="6">
        <v>4</v>
      </c>
      <c r="AA20" s="6">
        <v>4</v>
      </c>
      <c r="AB20" s="6">
        <v>6</v>
      </c>
      <c r="AC20" s="6">
        <v>2</v>
      </c>
      <c r="AD20" s="6">
        <v>4</v>
      </c>
      <c r="AE20" s="6">
        <v>4</v>
      </c>
      <c r="AF20" s="6">
        <v>4</v>
      </c>
      <c r="AG20" s="6">
        <v>4</v>
      </c>
      <c r="AH20" s="6">
        <v>4</v>
      </c>
      <c r="AI20" s="6">
        <v>4</v>
      </c>
      <c r="AJ20" s="6">
        <v>4</v>
      </c>
      <c r="AK20" s="6">
        <v>1</v>
      </c>
      <c r="AL20" s="6">
        <v>4</v>
      </c>
      <c r="AM20" s="6">
        <v>4</v>
      </c>
      <c r="AN20" s="6">
        <v>4</v>
      </c>
      <c r="AO20" s="6">
        <v>4</v>
      </c>
      <c r="AP20" s="6">
        <v>4</v>
      </c>
      <c r="AQ20" s="6">
        <v>4</v>
      </c>
      <c r="AR20" s="6">
        <v>4</v>
      </c>
      <c r="AS20" s="6">
        <v>4</v>
      </c>
      <c r="AT20" s="6">
        <v>4</v>
      </c>
      <c r="AU20" s="6">
        <v>4</v>
      </c>
      <c r="AV20" s="6">
        <v>4</v>
      </c>
      <c r="AW20" s="6">
        <v>4</v>
      </c>
      <c r="AX20" s="6">
        <v>4</v>
      </c>
      <c r="AY20" s="6">
        <v>4</v>
      </c>
      <c r="AZ20" s="6">
        <v>4</v>
      </c>
      <c r="BA20" s="6">
        <v>4</v>
      </c>
      <c r="BB20" s="6">
        <v>4</v>
      </c>
      <c r="BC20" s="6">
        <v>4</v>
      </c>
      <c r="BD20" s="6">
        <v>4</v>
      </c>
      <c r="BE20" s="6">
        <v>1</v>
      </c>
      <c r="BF20" s="6">
        <v>4</v>
      </c>
      <c r="BG20" s="7">
        <v>0.97430555555911269</v>
      </c>
    </row>
    <row r="21" spans="1:59" ht="13.2" x14ac:dyDescent="0.25">
      <c r="A21" s="5">
        <v>44294.652988946764</v>
      </c>
      <c r="B21" s="6">
        <v>26</v>
      </c>
      <c r="C21" s="6" t="s">
        <v>57</v>
      </c>
      <c r="D21" s="6" t="s">
        <v>63</v>
      </c>
      <c r="E21" s="6" t="s">
        <v>65</v>
      </c>
      <c r="F21" s="7">
        <v>0.4375</v>
      </c>
      <c r="G21" s="6">
        <v>7</v>
      </c>
      <c r="H21" s="6">
        <v>1</v>
      </c>
      <c r="I21" s="6">
        <v>1</v>
      </c>
      <c r="J21" s="6">
        <v>1</v>
      </c>
      <c r="K21" s="6">
        <v>7</v>
      </c>
      <c r="L21" s="6">
        <v>6</v>
      </c>
      <c r="M21" s="6">
        <v>7</v>
      </c>
      <c r="N21" s="6">
        <v>1</v>
      </c>
      <c r="O21" s="6">
        <v>6</v>
      </c>
      <c r="P21" s="6">
        <v>1</v>
      </c>
      <c r="Q21" s="6">
        <v>1</v>
      </c>
      <c r="R21" s="6">
        <v>3</v>
      </c>
      <c r="S21" s="6">
        <v>1</v>
      </c>
      <c r="T21" s="6">
        <v>2</v>
      </c>
      <c r="U21" s="6">
        <v>1</v>
      </c>
      <c r="V21" s="6">
        <v>7</v>
      </c>
      <c r="W21" s="6">
        <v>7</v>
      </c>
      <c r="X21" s="6">
        <v>7</v>
      </c>
      <c r="Y21" s="6">
        <v>1</v>
      </c>
      <c r="Z21" s="6">
        <v>7</v>
      </c>
      <c r="AA21" s="6">
        <v>7</v>
      </c>
      <c r="AB21" s="6">
        <v>7</v>
      </c>
      <c r="AC21" s="6">
        <v>1</v>
      </c>
      <c r="AD21" s="6">
        <v>2</v>
      </c>
      <c r="AE21" s="6">
        <v>1</v>
      </c>
      <c r="AF21" s="6">
        <v>6</v>
      </c>
      <c r="AG21" s="6">
        <v>5</v>
      </c>
      <c r="AH21" s="6">
        <v>4</v>
      </c>
      <c r="AI21" s="6">
        <v>4</v>
      </c>
      <c r="AJ21" s="6">
        <v>2</v>
      </c>
      <c r="AK21" s="6">
        <v>4</v>
      </c>
      <c r="AL21" s="6">
        <v>5</v>
      </c>
      <c r="AM21" s="6">
        <v>1</v>
      </c>
      <c r="AN21" s="6">
        <v>7</v>
      </c>
      <c r="AO21" s="6">
        <v>1</v>
      </c>
      <c r="AP21" s="6">
        <v>1</v>
      </c>
      <c r="AQ21" s="6">
        <v>5</v>
      </c>
      <c r="AR21" s="6">
        <v>6</v>
      </c>
      <c r="AS21" s="6">
        <v>7</v>
      </c>
      <c r="AT21" s="6">
        <v>5</v>
      </c>
      <c r="AU21" s="6">
        <v>4</v>
      </c>
      <c r="AV21" s="6">
        <v>4</v>
      </c>
      <c r="AW21" s="6">
        <v>3</v>
      </c>
      <c r="AX21" s="6">
        <v>2</v>
      </c>
      <c r="AY21" s="6">
        <v>1</v>
      </c>
      <c r="AZ21" s="6">
        <v>6</v>
      </c>
      <c r="BA21" s="6">
        <v>2</v>
      </c>
      <c r="BB21" s="6">
        <v>7</v>
      </c>
      <c r="BC21" s="6">
        <v>4</v>
      </c>
      <c r="BD21" s="6">
        <v>3</v>
      </c>
      <c r="BE21" s="6">
        <v>4</v>
      </c>
      <c r="BF21" s="6">
        <v>2</v>
      </c>
      <c r="BG21" s="7">
        <v>0.45486111110949423</v>
      </c>
    </row>
    <row r="22" spans="1:59" ht="13.2" x14ac:dyDescent="0.25">
      <c r="A22" s="5">
        <v>44294.6578553125</v>
      </c>
      <c r="B22" s="6">
        <v>32</v>
      </c>
      <c r="C22" s="6" t="s">
        <v>57</v>
      </c>
      <c r="D22" s="6" t="s">
        <v>63</v>
      </c>
      <c r="E22" s="6" t="s">
        <v>61</v>
      </c>
      <c r="F22" s="7">
        <v>0.75069444444670808</v>
      </c>
      <c r="G22" s="6">
        <v>7</v>
      </c>
      <c r="H22" s="6">
        <v>4</v>
      </c>
      <c r="I22" s="6">
        <v>4</v>
      </c>
      <c r="J22" s="6">
        <v>1</v>
      </c>
      <c r="K22" s="6">
        <v>4</v>
      </c>
      <c r="L22" s="6">
        <v>4</v>
      </c>
      <c r="M22" s="6">
        <v>7</v>
      </c>
      <c r="N22" s="6">
        <v>3</v>
      </c>
      <c r="O22" s="6">
        <v>1</v>
      </c>
      <c r="P22" s="6">
        <v>4</v>
      </c>
      <c r="Q22" s="6">
        <v>3</v>
      </c>
      <c r="R22" s="6">
        <v>1</v>
      </c>
      <c r="S22" s="6">
        <v>4</v>
      </c>
      <c r="T22" s="6">
        <v>3</v>
      </c>
      <c r="U22" s="6">
        <v>5</v>
      </c>
      <c r="V22" s="6">
        <v>3</v>
      </c>
      <c r="W22" s="6">
        <v>4</v>
      </c>
      <c r="X22" s="6">
        <v>7</v>
      </c>
      <c r="Y22" s="6">
        <v>1</v>
      </c>
      <c r="Z22" s="6">
        <v>4</v>
      </c>
      <c r="AA22" s="6">
        <v>5</v>
      </c>
      <c r="AB22" s="6">
        <v>7</v>
      </c>
      <c r="AC22" s="6">
        <v>4</v>
      </c>
      <c r="AD22" s="6">
        <v>7</v>
      </c>
      <c r="AE22" s="6">
        <v>1</v>
      </c>
      <c r="AF22" s="6">
        <v>7</v>
      </c>
      <c r="AG22" s="6">
        <v>7</v>
      </c>
      <c r="AH22" s="6">
        <v>3</v>
      </c>
      <c r="AI22" s="6">
        <v>4</v>
      </c>
      <c r="AJ22" s="6">
        <v>4</v>
      </c>
      <c r="AK22" s="6">
        <v>2</v>
      </c>
      <c r="AL22" s="6">
        <v>7</v>
      </c>
      <c r="AM22" s="6">
        <v>7</v>
      </c>
      <c r="AN22" s="6">
        <v>1</v>
      </c>
      <c r="AO22" s="6">
        <v>4</v>
      </c>
      <c r="AP22" s="6">
        <v>1</v>
      </c>
      <c r="AQ22" s="6">
        <v>4</v>
      </c>
      <c r="AR22" s="6">
        <v>4</v>
      </c>
      <c r="AS22" s="6">
        <v>5</v>
      </c>
      <c r="AT22" s="6">
        <v>7</v>
      </c>
      <c r="AU22" s="6">
        <v>4</v>
      </c>
      <c r="AV22" s="6">
        <v>4</v>
      </c>
      <c r="AW22" s="6">
        <v>6</v>
      </c>
      <c r="AX22" s="6">
        <v>1</v>
      </c>
      <c r="AY22" s="6">
        <v>1</v>
      </c>
      <c r="AZ22" s="6">
        <v>4</v>
      </c>
      <c r="BA22" s="6">
        <v>4</v>
      </c>
      <c r="BB22" s="6">
        <v>1</v>
      </c>
      <c r="BC22" s="6">
        <v>4</v>
      </c>
      <c r="BD22" s="6">
        <v>4</v>
      </c>
      <c r="BE22" s="6">
        <v>1</v>
      </c>
      <c r="BF22" s="6">
        <v>1</v>
      </c>
      <c r="BG22" s="7">
        <v>0.75833333333139308</v>
      </c>
    </row>
    <row r="23" spans="1:59" ht="13.2" x14ac:dyDescent="0.25">
      <c r="A23" s="5">
        <v>44294.666380543982</v>
      </c>
      <c r="B23" s="6">
        <v>27</v>
      </c>
      <c r="C23" s="6" t="s">
        <v>66</v>
      </c>
      <c r="D23" s="6" t="s">
        <v>60</v>
      </c>
      <c r="E23" s="6" t="s">
        <v>61</v>
      </c>
      <c r="F23" s="7">
        <v>0.78263888889341615</v>
      </c>
      <c r="G23" s="6">
        <v>7</v>
      </c>
      <c r="H23" s="6">
        <v>1</v>
      </c>
      <c r="I23" s="6">
        <v>6</v>
      </c>
      <c r="J23" s="6">
        <v>1</v>
      </c>
      <c r="K23" s="6">
        <v>4</v>
      </c>
      <c r="L23" s="6">
        <v>1</v>
      </c>
      <c r="M23" s="6">
        <v>7</v>
      </c>
      <c r="N23" s="6">
        <v>1</v>
      </c>
      <c r="O23" s="6">
        <v>3</v>
      </c>
      <c r="P23" s="6">
        <v>2</v>
      </c>
      <c r="Q23" s="6">
        <v>4</v>
      </c>
      <c r="R23" s="6">
        <v>3</v>
      </c>
      <c r="S23" s="6">
        <v>6</v>
      </c>
      <c r="T23" s="6">
        <v>6</v>
      </c>
      <c r="U23" s="6">
        <v>4</v>
      </c>
      <c r="V23" s="6">
        <v>1</v>
      </c>
      <c r="W23" s="6">
        <v>4</v>
      </c>
      <c r="X23" s="6">
        <v>7</v>
      </c>
      <c r="Y23" s="6">
        <v>1</v>
      </c>
      <c r="Z23" s="6">
        <v>3</v>
      </c>
      <c r="AA23" s="6">
        <v>2</v>
      </c>
      <c r="AB23" s="6">
        <v>7</v>
      </c>
      <c r="AC23" s="6">
        <v>1</v>
      </c>
      <c r="AD23" s="6">
        <v>4</v>
      </c>
      <c r="AE23" s="6">
        <v>1</v>
      </c>
      <c r="AF23" s="6">
        <v>4</v>
      </c>
      <c r="AG23" s="6">
        <v>4</v>
      </c>
      <c r="AH23" s="6">
        <v>4</v>
      </c>
      <c r="AI23" s="6">
        <v>4</v>
      </c>
      <c r="AJ23" s="6">
        <v>4</v>
      </c>
      <c r="AK23" s="6">
        <v>1</v>
      </c>
      <c r="AL23" s="6">
        <v>4</v>
      </c>
      <c r="AM23" s="6">
        <v>7</v>
      </c>
      <c r="AN23" s="6">
        <v>6</v>
      </c>
      <c r="AO23" s="6">
        <v>1</v>
      </c>
      <c r="AP23" s="6">
        <v>1</v>
      </c>
      <c r="AQ23" s="6">
        <v>4</v>
      </c>
      <c r="AR23" s="6">
        <v>4</v>
      </c>
      <c r="AS23" s="6">
        <v>4</v>
      </c>
      <c r="AT23" s="6">
        <v>4</v>
      </c>
      <c r="AU23" s="6">
        <v>5</v>
      </c>
      <c r="AV23" s="6">
        <v>4</v>
      </c>
      <c r="AW23" s="6">
        <v>3</v>
      </c>
      <c r="AX23" s="6">
        <v>1</v>
      </c>
      <c r="AY23" s="6">
        <v>5</v>
      </c>
      <c r="AZ23" s="6">
        <v>2</v>
      </c>
      <c r="BA23" s="6">
        <v>6</v>
      </c>
      <c r="BB23" s="6">
        <v>4</v>
      </c>
      <c r="BC23" s="6">
        <v>4</v>
      </c>
      <c r="BD23" s="6">
        <v>4</v>
      </c>
      <c r="BE23" s="6">
        <v>1</v>
      </c>
      <c r="BF23" s="6">
        <v>4</v>
      </c>
      <c r="BG23" s="7">
        <v>0.79652777777664596</v>
      </c>
    </row>
    <row r="24" spans="1:59" ht="13.2" x14ac:dyDescent="0.25">
      <c r="A24" s="5">
        <v>44294.669622430556</v>
      </c>
      <c r="B24" s="6">
        <v>26</v>
      </c>
      <c r="C24" s="6" t="s">
        <v>57</v>
      </c>
      <c r="D24" s="6" t="s">
        <v>64</v>
      </c>
      <c r="E24" s="6" t="s">
        <v>65</v>
      </c>
      <c r="F24" s="7">
        <v>0.97569444444525288</v>
      </c>
      <c r="G24" s="6">
        <v>7</v>
      </c>
      <c r="H24" s="6">
        <v>1</v>
      </c>
      <c r="I24" s="6">
        <v>5</v>
      </c>
      <c r="J24" s="6">
        <v>1</v>
      </c>
      <c r="K24" s="6">
        <v>6</v>
      </c>
      <c r="L24" s="6">
        <v>2</v>
      </c>
      <c r="M24" s="6">
        <v>7</v>
      </c>
      <c r="N24" s="6">
        <v>1</v>
      </c>
      <c r="O24" s="6">
        <v>1</v>
      </c>
      <c r="P24" s="6">
        <v>3</v>
      </c>
      <c r="Q24" s="6">
        <v>4</v>
      </c>
      <c r="R24" s="6">
        <v>4</v>
      </c>
      <c r="S24" s="6">
        <v>2</v>
      </c>
      <c r="T24" s="6">
        <v>1</v>
      </c>
      <c r="U24" s="6">
        <v>1</v>
      </c>
      <c r="V24" s="6">
        <v>1</v>
      </c>
      <c r="W24" s="6">
        <v>1</v>
      </c>
      <c r="X24" s="6">
        <v>4</v>
      </c>
      <c r="Y24" s="6">
        <v>1</v>
      </c>
      <c r="Z24" s="6">
        <v>7</v>
      </c>
      <c r="AA24" s="6">
        <v>7</v>
      </c>
      <c r="AB24" s="6">
        <v>7</v>
      </c>
      <c r="AC24" s="6">
        <v>1</v>
      </c>
      <c r="AD24" s="6">
        <v>4</v>
      </c>
      <c r="AE24" s="6">
        <v>4</v>
      </c>
      <c r="AF24" s="6">
        <v>4</v>
      </c>
      <c r="AG24" s="6">
        <v>4</v>
      </c>
      <c r="AH24" s="6">
        <v>1</v>
      </c>
      <c r="AI24" s="6">
        <v>1</v>
      </c>
      <c r="AJ24" s="6">
        <v>2</v>
      </c>
      <c r="AK24" s="6">
        <v>2</v>
      </c>
      <c r="AL24" s="6">
        <v>2</v>
      </c>
      <c r="AM24" s="6">
        <v>7</v>
      </c>
      <c r="AN24" s="6">
        <v>1</v>
      </c>
      <c r="AO24" s="6">
        <v>6</v>
      </c>
      <c r="AP24" s="6">
        <v>1</v>
      </c>
      <c r="AQ24" s="6">
        <v>4</v>
      </c>
      <c r="AR24" s="6">
        <v>4</v>
      </c>
      <c r="AS24" s="6">
        <v>4</v>
      </c>
      <c r="AT24" s="6">
        <v>5</v>
      </c>
      <c r="AU24" s="6">
        <v>4</v>
      </c>
      <c r="AV24" s="6">
        <v>4</v>
      </c>
      <c r="AW24" s="6">
        <v>4</v>
      </c>
      <c r="AX24" s="6">
        <v>1</v>
      </c>
      <c r="AY24" s="6">
        <v>1</v>
      </c>
      <c r="AZ24" s="6">
        <v>5</v>
      </c>
      <c r="BA24" s="6">
        <v>3</v>
      </c>
      <c r="BB24" s="6">
        <v>1</v>
      </c>
      <c r="BC24" s="6">
        <v>4</v>
      </c>
      <c r="BD24" s="6">
        <v>4</v>
      </c>
      <c r="BE24" s="6">
        <v>1</v>
      </c>
      <c r="BF24" s="6">
        <v>1</v>
      </c>
      <c r="BG24" s="7">
        <v>0.98958333333575865</v>
      </c>
    </row>
    <row r="25" spans="1:59" ht="13.2" x14ac:dyDescent="0.25">
      <c r="A25" s="5">
        <v>44294.673179108795</v>
      </c>
      <c r="B25" s="6">
        <v>59</v>
      </c>
      <c r="C25" s="6" t="s">
        <v>66</v>
      </c>
      <c r="D25" s="6" t="s">
        <v>60</v>
      </c>
      <c r="E25" s="6" t="s">
        <v>61</v>
      </c>
      <c r="F25" s="7">
        <v>0.91111111111240461</v>
      </c>
      <c r="G25" s="6">
        <v>7</v>
      </c>
      <c r="H25" s="6">
        <v>1</v>
      </c>
      <c r="I25" s="6">
        <v>3</v>
      </c>
      <c r="J25" s="6">
        <v>2</v>
      </c>
      <c r="K25" s="6">
        <v>5</v>
      </c>
      <c r="L25" s="6">
        <v>3</v>
      </c>
      <c r="M25" s="6">
        <v>1</v>
      </c>
      <c r="N25" s="6">
        <v>2</v>
      </c>
      <c r="O25" s="6">
        <v>4</v>
      </c>
      <c r="P25" s="6">
        <v>4</v>
      </c>
      <c r="Q25" s="6">
        <v>4</v>
      </c>
      <c r="R25" s="6">
        <v>4</v>
      </c>
      <c r="S25" s="6">
        <v>5</v>
      </c>
      <c r="T25" s="6">
        <v>6</v>
      </c>
      <c r="U25" s="6">
        <v>3</v>
      </c>
      <c r="V25" s="6">
        <v>2</v>
      </c>
      <c r="W25" s="6">
        <v>3</v>
      </c>
      <c r="X25" s="6">
        <v>6</v>
      </c>
      <c r="Y25" s="6">
        <v>4</v>
      </c>
      <c r="Z25" s="6">
        <v>2</v>
      </c>
      <c r="AA25" s="6">
        <v>4</v>
      </c>
      <c r="AB25" s="6">
        <v>2</v>
      </c>
      <c r="AC25" s="6">
        <v>2</v>
      </c>
      <c r="AD25" s="6">
        <v>2</v>
      </c>
      <c r="AE25" s="6">
        <v>5</v>
      </c>
      <c r="AF25" s="6">
        <v>6</v>
      </c>
      <c r="AG25" s="6">
        <v>6</v>
      </c>
      <c r="AH25" s="6">
        <v>2</v>
      </c>
      <c r="AI25" s="6">
        <v>5</v>
      </c>
      <c r="AJ25" s="6">
        <v>5</v>
      </c>
      <c r="AK25" s="6">
        <v>4</v>
      </c>
      <c r="AL25" s="6">
        <v>1</v>
      </c>
      <c r="AM25" s="6">
        <v>6</v>
      </c>
      <c r="AN25" s="6">
        <v>6</v>
      </c>
      <c r="AO25" s="6">
        <v>2</v>
      </c>
      <c r="AP25" s="6">
        <v>2</v>
      </c>
      <c r="AQ25" s="6">
        <v>5</v>
      </c>
      <c r="AR25" s="6">
        <v>4</v>
      </c>
      <c r="AS25" s="6">
        <v>5</v>
      </c>
      <c r="AT25" s="6">
        <v>6</v>
      </c>
      <c r="AU25" s="6">
        <v>1</v>
      </c>
      <c r="AV25" s="6">
        <v>2</v>
      </c>
      <c r="AW25" s="6">
        <v>2</v>
      </c>
      <c r="AX25" s="6">
        <v>1</v>
      </c>
      <c r="AY25" s="6">
        <v>6</v>
      </c>
      <c r="AZ25" s="6">
        <v>2</v>
      </c>
      <c r="BA25" s="6">
        <v>2</v>
      </c>
      <c r="BB25" s="6">
        <v>6</v>
      </c>
      <c r="BC25" s="6">
        <v>3</v>
      </c>
      <c r="BD25" s="6">
        <v>5</v>
      </c>
      <c r="BE25" s="6">
        <v>1</v>
      </c>
      <c r="BF25" s="6">
        <v>4</v>
      </c>
      <c r="BG25" s="7">
        <v>0.92708333333575865</v>
      </c>
    </row>
    <row r="26" spans="1:59" ht="13.2" x14ac:dyDescent="0.25">
      <c r="A26" s="5">
        <v>44294.675511249996</v>
      </c>
      <c r="B26" s="6">
        <v>24</v>
      </c>
      <c r="C26" s="6" t="s">
        <v>57</v>
      </c>
      <c r="D26" s="6" t="s">
        <v>63</v>
      </c>
      <c r="E26" s="6" t="s">
        <v>65</v>
      </c>
      <c r="F26" s="7">
        <v>0.39930555555474712</v>
      </c>
      <c r="G26" s="6">
        <v>7</v>
      </c>
      <c r="H26" s="6">
        <v>4</v>
      </c>
      <c r="I26" s="6">
        <v>7</v>
      </c>
      <c r="J26" s="6">
        <v>1</v>
      </c>
      <c r="K26" s="6">
        <v>7</v>
      </c>
      <c r="L26" s="6">
        <v>6</v>
      </c>
      <c r="M26" s="6">
        <v>7</v>
      </c>
      <c r="N26" s="6">
        <v>1</v>
      </c>
      <c r="O26" s="6">
        <v>3</v>
      </c>
      <c r="P26" s="6">
        <v>6</v>
      </c>
      <c r="Q26" s="6">
        <v>4</v>
      </c>
      <c r="R26" s="6">
        <v>4</v>
      </c>
      <c r="S26" s="6">
        <v>2</v>
      </c>
      <c r="T26" s="6">
        <v>4</v>
      </c>
      <c r="U26" s="6">
        <v>1</v>
      </c>
      <c r="V26" s="6">
        <v>6</v>
      </c>
      <c r="W26" s="6">
        <v>5</v>
      </c>
      <c r="X26" s="6">
        <v>7</v>
      </c>
      <c r="Y26" s="6">
        <v>1</v>
      </c>
      <c r="Z26" s="6">
        <v>6</v>
      </c>
      <c r="AA26" s="6">
        <v>5</v>
      </c>
      <c r="AB26" s="6">
        <v>6</v>
      </c>
      <c r="AC26" s="6">
        <v>4</v>
      </c>
      <c r="AD26" s="6">
        <v>2</v>
      </c>
      <c r="AE26" s="6">
        <v>1</v>
      </c>
      <c r="AF26" s="6">
        <v>4</v>
      </c>
      <c r="AG26" s="6">
        <v>7</v>
      </c>
      <c r="AH26" s="6">
        <v>4</v>
      </c>
      <c r="AI26" s="6">
        <v>5</v>
      </c>
      <c r="AJ26" s="6">
        <v>3</v>
      </c>
      <c r="AK26" s="6">
        <v>3</v>
      </c>
      <c r="AL26" s="6">
        <v>1</v>
      </c>
      <c r="AM26" s="6">
        <v>7</v>
      </c>
      <c r="AN26" s="6">
        <v>1</v>
      </c>
      <c r="AO26" s="6">
        <v>1</v>
      </c>
      <c r="AP26" s="6">
        <v>1</v>
      </c>
      <c r="AQ26" s="6">
        <v>4</v>
      </c>
      <c r="AR26" s="6">
        <v>4</v>
      </c>
      <c r="AS26" s="6">
        <v>4</v>
      </c>
      <c r="AT26" s="6">
        <v>4</v>
      </c>
      <c r="AU26" s="6">
        <v>2</v>
      </c>
      <c r="AV26" s="13">
        <v>2</v>
      </c>
      <c r="AW26" s="6">
        <v>2</v>
      </c>
      <c r="AX26" s="6">
        <v>1</v>
      </c>
      <c r="AY26" s="6">
        <v>1</v>
      </c>
      <c r="AZ26" s="6">
        <v>4</v>
      </c>
      <c r="BA26" s="6">
        <v>1</v>
      </c>
      <c r="BB26" s="6">
        <v>6</v>
      </c>
      <c r="BC26" s="6">
        <v>4</v>
      </c>
      <c r="BD26" s="6">
        <v>4</v>
      </c>
      <c r="BE26" s="6">
        <v>1</v>
      </c>
      <c r="BF26" s="6">
        <v>1</v>
      </c>
      <c r="BG26" s="7">
        <v>0.41666666666424135</v>
      </c>
    </row>
    <row r="27" spans="1:59" ht="13.2" x14ac:dyDescent="0.25">
      <c r="A27" s="5">
        <v>44294.67816732639</v>
      </c>
      <c r="B27" s="6">
        <v>32</v>
      </c>
      <c r="C27" s="6" t="s">
        <v>57</v>
      </c>
      <c r="D27" s="6" t="s">
        <v>60</v>
      </c>
      <c r="E27" s="6" t="s">
        <v>65</v>
      </c>
      <c r="F27" s="7">
        <v>0.53055555555329192</v>
      </c>
      <c r="G27" s="6">
        <v>7</v>
      </c>
      <c r="H27" s="6">
        <v>3</v>
      </c>
      <c r="I27" s="6">
        <v>3</v>
      </c>
      <c r="J27" s="6">
        <v>1</v>
      </c>
      <c r="K27" s="6">
        <v>7</v>
      </c>
      <c r="L27" s="6">
        <v>5</v>
      </c>
      <c r="M27" s="6">
        <v>7</v>
      </c>
      <c r="N27" s="6">
        <v>1</v>
      </c>
      <c r="O27" s="6">
        <v>2</v>
      </c>
      <c r="P27" s="6">
        <v>7</v>
      </c>
      <c r="Q27" s="6">
        <v>1</v>
      </c>
      <c r="R27" s="6">
        <v>1</v>
      </c>
      <c r="S27" s="6">
        <v>7</v>
      </c>
      <c r="T27" s="6">
        <v>1</v>
      </c>
      <c r="U27" s="6">
        <v>1</v>
      </c>
      <c r="V27" s="6">
        <v>6</v>
      </c>
      <c r="W27" s="6">
        <v>5</v>
      </c>
      <c r="X27" s="6">
        <v>7</v>
      </c>
      <c r="Y27" s="6">
        <v>6</v>
      </c>
      <c r="Z27" s="6">
        <v>7</v>
      </c>
      <c r="AA27" s="6">
        <v>5</v>
      </c>
      <c r="AB27" s="6">
        <v>5</v>
      </c>
      <c r="AC27" s="6">
        <v>2</v>
      </c>
      <c r="AD27" s="6">
        <v>7</v>
      </c>
      <c r="AE27" s="6">
        <v>1</v>
      </c>
      <c r="AF27" s="6">
        <v>6</v>
      </c>
      <c r="AG27" s="6">
        <v>7</v>
      </c>
      <c r="AH27" s="6">
        <v>5</v>
      </c>
      <c r="AI27" s="6">
        <v>5</v>
      </c>
      <c r="AJ27" s="6">
        <v>5</v>
      </c>
      <c r="AK27" s="6">
        <v>3</v>
      </c>
      <c r="AL27" s="6">
        <v>3</v>
      </c>
      <c r="AM27" s="6">
        <v>7</v>
      </c>
      <c r="AN27" s="6">
        <v>1</v>
      </c>
      <c r="AO27" s="6">
        <v>7</v>
      </c>
      <c r="AP27" s="6">
        <v>1</v>
      </c>
      <c r="AQ27" s="6">
        <v>3</v>
      </c>
      <c r="AR27" s="6">
        <v>4</v>
      </c>
      <c r="AS27" s="6">
        <v>5</v>
      </c>
      <c r="AT27" s="6">
        <v>5</v>
      </c>
      <c r="AU27" s="6">
        <v>4</v>
      </c>
      <c r="AV27" s="6">
        <v>4</v>
      </c>
      <c r="AW27" s="6">
        <v>4</v>
      </c>
      <c r="AX27" s="6">
        <v>1</v>
      </c>
      <c r="AY27" s="6">
        <v>7</v>
      </c>
      <c r="AZ27" s="6">
        <v>6</v>
      </c>
      <c r="BA27" s="6">
        <v>7</v>
      </c>
      <c r="BB27" s="6">
        <v>3</v>
      </c>
      <c r="BC27" s="6">
        <v>5</v>
      </c>
      <c r="BD27" s="6">
        <v>5</v>
      </c>
      <c r="BE27" s="6">
        <v>1</v>
      </c>
      <c r="BF27" s="6">
        <v>1</v>
      </c>
      <c r="BG27" s="7">
        <v>0.54861111110949423</v>
      </c>
    </row>
    <row r="28" spans="1:59" ht="13.2" x14ac:dyDescent="0.25">
      <c r="A28" s="5">
        <v>44294.68593039352</v>
      </c>
      <c r="B28" s="6">
        <v>26</v>
      </c>
      <c r="C28" s="6" t="s">
        <v>66</v>
      </c>
      <c r="D28" s="6" t="s">
        <v>63</v>
      </c>
      <c r="E28" s="6" t="s">
        <v>61</v>
      </c>
      <c r="F28" s="7">
        <v>0.54583333333721384</v>
      </c>
      <c r="G28" s="6">
        <v>7</v>
      </c>
      <c r="H28" s="6">
        <v>1</v>
      </c>
      <c r="I28" s="6">
        <v>7</v>
      </c>
      <c r="J28" s="6">
        <v>1</v>
      </c>
      <c r="K28" s="6">
        <v>2</v>
      </c>
      <c r="L28" s="6">
        <v>3</v>
      </c>
      <c r="M28" s="6">
        <v>7</v>
      </c>
      <c r="N28" s="6">
        <v>1</v>
      </c>
      <c r="O28" s="6">
        <v>7</v>
      </c>
      <c r="P28" s="6">
        <v>1</v>
      </c>
      <c r="Q28" s="6">
        <v>4</v>
      </c>
      <c r="R28" s="6">
        <v>4</v>
      </c>
      <c r="S28" s="6">
        <v>4</v>
      </c>
      <c r="T28" s="6">
        <v>1</v>
      </c>
      <c r="U28" s="6">
        <v>7</v>
      </c>
      <c r="V28" s="6">
        <v>1</v>
      </c>
      <c r="W28" s="6">
        <v>1</v>
      </c>
      <c r="X28" s="6">
        <v>7</v>
      </c>
      <c r="Y28" s="6">
        <v>6</v>
      </c>
      <c r="Z28" s="6">
        <v>7</v>
      </c>
      <c r="AA28" s="6">
        <v>4</v>
      </c>
      <c r="AB28" s="6">
        <v>7</v>
      </c>
      <c r="AC28" s="6">
        <v>1</v>
      </c>
      <c r="AD28" s="6">
        <v>7</v>
      </c>
      <c r="AE28" s="6">
        <v>4</v>
      </c>
      <c r="AF28" s="6">
        <v>7</v>
      </c>
      <c r="AG28" s="6">
        <v>7</v>
      </c>
      <c r="AH28" s="6">
        <v>4</v>
      </c>
      <c r="AI28" s="6">
        <v>7</v>
      </c>
      <c r="AJ28" s="6">
        <v>7</v>
      </c>
      <c r="AK28" s="6">
        <v>3</v>
      </c>
      <c r="AL28" s="6">
        <v>1</v>
      </c>
      <c r="AM28" s="6">
        <v>7</v>
      </c>
      <c r="AN28" s="6">
        <v>1</v>
      </c>
      <c r="AO28" s="6">
        <v>1</v>
      </c>
      <c r="AP28" s="6">
        <v>1</v>
      </c>
      <c r="AQ28" s="6">
        <v>1</v>
      </c>
      <c r="AR28" s="6">
        <v>4</v>
      </c>
      <c r="AS28" s="6">
        <v>7</v>
      </c>
      <c r="AT28" s="6">
        <v>7</v>
      </c>
      <c r="AU28" s="6">
        <v>7</v>
      </c>
      <c r="AV28" s="6">
        <v>1</v>
      </c>
      <c r="AW28" s="6">
        <v>4</v>
      </c>
      <c r="AX28" s="6">
        <v>1</v>
      </c>
      <c r="AY28" s="6">
        <v>7</v>
      </c>
      <c r="AZ28" s="6">
        <v>1</v>
      </c>
      <c r="BA28" s="6">
        <v>1</v>
      </c>
      <c r="BB28" s="6">
        <v>4</v>
      </c>
      <c r="BC28" s="6">
        <v>1</v>
      </c>
      <c r="BD28" s="6">
        <v>4</v>
      </c>
      <c r="BE28" s="6">
        <v>1</v>
      </c>
      <c r="BF28" s="6">
        <v>1</v>
      </c>
      <c r="BG28" s="7">
        <v>0.56805555555911269</v>
      </c>
    </row>
    <row r="29" spans="1:59" ht="13.2" x14ac:dyDescent="0.25">
      <c r="A29" s="5">
        <v>44294.68920893519</v>
      </c>
      <c r="B29" s="6">
        <v>28</v>
      </c>
      <c r="C29" s="6" t="s">
        <v>57</v>
      </c>
      <c r="D29" s="6" t="s">
        <v>60</v>
      </c>
      <c r="E29" s="6" t="s">
        <v>65</v>
      </c>
      <c r="F29" s="7">
        <v>0.70833333333575865</v>
      </c>
      <c r="G29" s="6">
        <v>6</v>
      </c>
      <c r="H29" s="6">
        <v>2</v>
      </c>
      <c r="I29" s="6">
        <v>3</v>
      </c>
      <c r="J29" s="6">
        <v>3</v>
      </c>
      <c r="K29" s="6">
        <v>2</v>
      </c>
      <c r="L29" s="6">
        <v>4</v>
      </c>
      <c r="M29" s="6">
        <v>4</v>
      </c>
      <c r="N29" s="6">
        <v>6</v>
      </c>
      <c r="O29" s="6">
        <v>5</v>
      </c>
      <c r="P29" s="6">
        <v>6</v>
      </c>
      <c r="Q29" s="6">
        <v>3</v>
      </c>
      <c r="R29" s="6">
        <v>2</v>
      </c>
      <c r="S29" s="6">
        <v>4</v>
      </c>
      <c r="T29" s="6">
        <v>4</v>
      </c>
      <c r="U29" s="6">
        <v>4</v>
      </c>
      <c r="V29" s="6">
        <v>1</v>
      </c>
      <c r="W29" s="6">
        <v>1</v>
      </c>
      <c r="X29" s="6">
        <v>3</v>
      </c>
      <c r="Y29" s="6">
        <v>7</v>
      </c>
      <c r="Z29" s="6">
        <v>6</v>
      </c>
      <c r="AA29" s="6">
        <v>3</v>
      </c>
      <c r="AB29" s="6">
        <v>2</v>
      </c>
      <c r="AC29" s="6">
        <v>2</v>
      </c>
      <c r="AD29" s="6">
        <v>4</v>
      </c>
      <c r="AE29" s="6">
        <v>5</v>
      </c>
      <c r="AF29" s="6">
        <v>6</v>
      </c>
      <c r="AG29" s="6">
        <v>6</v>
      </c>
      <c r="AH29" s="6">
        <v>4</v>
      </c>
      <c r="AI29" s="6">
        <v>3</v>
      </c>
      <c r="AJ29" s="6">
        <v>3</v>
      </c>
      <c r="AK29" s="6">
        <v>1</v>
      </c>
      <c r="AL29" s="6">
        <v>1</v>
      </c>
      <c r="AM29" s="6">
        <v>7</v>
      </c>
      <c r="AN29" s="6">
        <v>5</v>
      </c>
      <c r="AO29" s="6">
        <v>3</v>
      </c>
      <c r="AP29" s="6">
        <v>3</v>
      </c>
      <c r="AQ29" s="6">
        <v>6</v>
      </c>
      <c r="AR29" s="6">
        <v>7</v>
      </c>
      <c r="AS29" s="6">
        <v>4</v>
      </c>
      <c r="AT29" s="6">
        <v>7</v>
      </c>
      <c r="AU29" s="6">
        <v>2</v>
      </c>
      <c r="AV29" s="6">
        <v>2</v>
      </c>
      <c r="AW29" s="6">
        <v>5</v>
      </c>
      <c r="AX29" s="6">
        <v>4</v>
      </c>
      <c r="AY29" s="6">
        <v>5</v>
      </c>
      <c r="AZ29" s="6">
        <v>5</v>
      </c>
      <c r="BA29" s="6">
        <v>3</v>
      </c>
      <c r="BB29" s="6">
        <v>6</v>
      </c>
      <c r="BC29" s="6">
        <v>2</v>
      </c>
      <c r="BD29" s="6">
        <v>6</v>
      </c>
      <c r="BE29" s="6">
        <v>1</v>
      </c>
      <c r="BF29" s="6">
        <v>1</v>
      </c>
      <c r="BG29" s="7">
        <v>0.72916666666424135</v>
      </c>
    </row>
    <row r="30" spans="1:59" ht="13.2" x14ac:dyDescent="0.25">
      <c r="A30" s="5">
        <v>44294.692000104165</v>
      </c>
      <c r="B30" s="6">
        <v>30</v>
      </c>
      <c r="C30" s="6" t="s">
        <v>66</v>
      </c>
      <c r="D30" s="6" t="s">
        <v>60</v>
      </c>
      <c r="E30" s="6" t="s">
        <v>61</v>
      </c>
      <c r="F30" s="7">
        <v>0.33333333333575865</v>
      </c>
      <c r="G30" s="6">
        <v>7</v>
      </c>
      <c r="H30" s="6">
        <v>1</v>
      </c>
      <c r="I30" s="6">
        <v>7</v>
      </c>
      <c r="J30" s="6">
        <v>1</v>
      </c>
      <c r="K30" s="6">
        <v>3</v>
      </c>
      <c r="L30" s="6">
        <v>4</v>
      </c>
      <c r="M30" s="6">
        <v>7</v>
      </c>
      <c r="N30" s="6">
        <v>1</v>
      </c>
      <c r="O30" s="6">
        <v>3</v>
      </c>
      <c r="P30" s="6">
        <v>4</v>
      </c>
      <c r="Q30" s="6">
        <v>1</v>
      </c>
      <c r="R30" s="6">
        <v>4</v>
      </c>
      <c r="S30" s="6">
        <v>3</v>
      </c>
      <c r="T30" s="6">
        <v>5</v>
      </c>
      <c r="U30" s="6">
        <v>1</v>
      </c>
      <c r="V30" s="6">
        <v>2</v>
      </c>
      <c r="W30" s="6">
        <v>2</v>
      </c>
      <c r="X30" s="6">
        <v>1</v>
      </c>
      <c r="Y30" s="6">
        <v>1</v>
      </c>
      <c r="Z30" s="6">
        <v>1</v>
      </c>
      <c r="AA30" s="6">
        <v>4</v>
      </c>
      <c r="AB30" s="6">
        <v>7</v>
      </c>
      <c r="AC30" s="6">
        <v>7</v>
      </c>
      <c r="AD30" s="6">
        <v>7</v>
      </c>
      <c r="AE30" s="6">
        <v>7</v>
      </c>
      <c r="AF30" s="6">
        <v>3</v>
      </c>
      <c r="AG30" s="6">
        <v>3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>
        <v>7</v>
      </c>
      <c r="AN30" s="6">
        <v>1</v>
      </c>
      <c r="AO30" s="6">
        <v>7</v>
      </c>
      <c r="AP30" s="6">
        <v>7</v>
      </c>
      <c r="AQ30" s="6">
        <v>3</v>
      </c>
      <c r="AR30" s="6">
        <v>4</v>
      </c>
      <c r="AS30" s="6">
        <v>7</v>
      </c>
      <c r="AT30" s="6">
        <v>7</v>
      </c>
      <c r="AU30" s="6">
        <v>1</v>
      </c>
      <c r="AV30" s="6">
        <v>1</v>
      </c>
      <c r="AW30" s="6">
        <v>1</v>
      </c>
      <c r="AX30" s="6">
        <v>1</v>
      </c>
      <c r="AY30" s="6">
        <v>7</v>
      </c>
      <c r="AZ30" s="6">
        <v>1</v>
      </c>
      <c r="BA30" s="6">
        <v>1</v>
      </c>
      <c r="BB30" s="6">
        <v>1</v>
      </c>
      <c r="BC30" s="6">
        <v>1</v>
      </c>
      <c r="BD30" s="6">
        <v>1</v>
      </c>
      <c r="BE30" s="6">
        <v>3</v>
      </c>
      <c r="BF30" s="6">
        <v>4</v>
      </c>
      <c r="BG30" s="7">
        <v>0.34236111110658385</v>
      </c>
    </row>
    <row r="33" spans="6:56" ht="15.75" customHeight="1" x14ac:dyDescent="0.25">
      <c r="G33" s="63" t="s">
        <v>75</v>
      </c>
      <c r="H33" s="64"/>
      <c r="I33" s="64"/>
      <c r="J33" s="64"/>
      <c r="X33" s="65" t="s">
        <v>75</v>
      </c>
      <c r="Y33" s="66"/>
      <c r="Z33" s="66"/>
      <c r="AA33" s="66"/>
      <c r="AB33" s="66"/>
      <c r="AC33" s="66"/>
      <c r="AD33" s="66"/>
      <c r="AE33" s="66"/>
    </row>
    <row r="34" spans="6:56" ht="15.75" customHeight="1" x14ac:dyDescent="0.25">
      <c r="G34">
        <f>AVERAGE(G3:G30)</f>
        <v>6.9642857142857144</v>
      </c>
      <c r="H34">
        <f>AVERAGE(H3:H30)</f>
        <v>1.75</v>
      </c>
      <c r="I34">
        <f>AVERAGE(I3:I30)</f>
        <v>4.6071428571428568</v>
      </c>
      <c r="J34">
        <f>AVERAGE(J3:J30)</f>
        <v>1.1071428571428572</v>
      </c>
      <c r="X34">
        <f t="shared" ref="X34:AE34" si="0">AVERAGE(X3:X30)</f>
        <v>6.3214285714285712</v>
      </c>
      <c r="Y34">
        <f t="shared" si="0"/>
        <v>2.2857142857142856</v>
      </c>
      <c r="Z34">
        <f t="shared" si="0"/>
        <v>5.25</v>
      </c>
      <c r="AA34">
        <f t="shared" si="0"/>
        <v>5.1071428571428568</v>
      </c>
      <c r="AB34">
        <f t="shared" si="0"/>
        <v>6.3928571428571432</v>
      </c>
      <c r="AC34">
        <f t="shared" si="0"/>
        <v>1.9285714285714286</v>
      </c>
      <c r="AD34">
        <f t="shared" si="0"/>
        <v>4.75</v>
      </c>
      <c r="AE34">
        <f t="shared" si="0"/>
        <v>2.4285714285714284</v>
      </c>
    </row>
    <row r="35" spans="6:56" ht="15.75" customHeight="1" x14ac:dyDescent="0.25">
      <c r="X35">
        <f>MIN(X3:X30)</f>
        <v>1</v>
      </c>
      <c r="Y35">
        <f>MIN(Y4:Y31)</f>
        <v>1</v>
      </c>
    </row>
    <row r="36" spans="6:56" ht="15.75" customHeight="1" x14ac:dyDescent="0.25">
      <c r="G36" s="16"/>
      <c r="X36">
        <f>MAX(X3:X30)</f>
        <v>7</v>
      </c>
      <c r="Y36">
        <f>MAX(Y6:Y33)</f>
        <v>7</v>
      </c>
    </row>
    <row r="37" spans="6:56" ht="15.75" customHeight="1" x14ac:dyDescent="0.25">
      <c r="F37">
        <v>7</v>
      </c>
      <c r="G37">
        <f>COUNTIF(G3:G30,"7")</f>
        <v>27</v>
      </c>
      <c r="H37">
        <f>COUNTIF(H3:H30,F37)</f>
        <v>1</v>
      </c>
      <c r="I37">
        <f>COUNTIF(I3:I30,F37)</f>
        <v>10</v>
      </c>
      <c r="J37">
        <f>COUNTIF(J3:J30,F37)</f>
        <v>0</v>
      </c>
      <c r="K37">
        <f>COUNTIF(K2:K29,"7")</f>
        <v>5</v>
      </c>
      <c r="L37">
        <f t="shared" ref="L37:R37" si="1">COUNTIF(L2:L29,7)</f>
        <v>2</v>
      </c>
      <c r="M37">
        <f t="shared" si="1"/>
        <v>22</v>
      </c>
      <c r="N37">
        <f t="shared" si="1"/>
        <v>4</v>
      </c>
      <c r="O37">
        <f t="shared" si="1"/>
        <v>3</v>
      </c>
      <c r="P37">
        <f t="shared" si="1"/>
        <v>9</v>
      </c>
      <c r="Q37">
        <f t="shared" si="1"/>
        <v>0</v>
      </c>
      <c r="R37">
        <f t="shared" si="1"/>
        <v>1</v>
      </c>
      <c r="S37">
        <f t="shared" ref="S37:U37" si="2">COUNTIF(S2:S29,7)</f>
        <v>4</v>
      </c>
      <c r="T37">
        <f t="shared" si="2"/>
        <v>2</v>
      </c>
      <c r="U37">
        <f t="shared" si="2"/>
        <v>1</v>
      </c>
    </row>
    <row r="38" spans="6:56" ht="15.75" customHeight="1" x14ac:dyDescent="0.25">
      <c r="F38">
        <v>6</v>
      </c>
      <c r="G38">
        <f>COUNTIF(G4:G31,F38)</f>
        <v>1</v>
      </c>
      <c r="H38">
        <f>COUNTIF(H3:H30,F38)</f>
        <v>0</v>
      </c>
      <c r="I38">
        <f>COUNTIF(I3:I30,F38)</f>
        <v>2</v>
      </c>
      <c r="J38">
        <f>COUNTIF(J3:J30,F38)</f>
        <v>0</v>
      </c>
      <c r="K38">
        <f t="shared" ref="K38:R38" si="3">COUNTIF(K2:K29,6)</f>
        <v>3</v>
      </c>
      <c r="L38">
        <f t="shared" si="3"/>
        <v>5</v>
      </c>
      <c r="M38">
        <f t="shared" si="3"/>
        <v>0</v>
      </c>
      <c r="N38">
        <f t="shared" si="3"/>
        <v>1</v>
      </c>
      <c r="O38">
        <f t="shared" si="3"/>
        <v>4</v>
      </c>
      <c r="P38">
        <f t="shared" si="3"/>
        <v>3</v>
      </c>
      <c r="Q38">
        <f t="shared" si="3"/>
        <v>0</v>
      </c>
      <c r="R38">
        <f t="shared" si="3"/>
        <v>1</v>
      </c>
      <c r="S38">
        <f t="shared" ref="S38:U38" si="4">COUNTIF(S2:S29,6)</f>
        <v>3</v>
      </c>
      <c r="T38">
        <f t="shared" si="4"/>
        <v>4</v>
      </c>
      <c r="U38">
        <f t="shared" si="4"/>
        <v>1</v>
      </c>
      <c r="W38">
        <v>7</v>
      </c>
      <c r="X38">
        <f>COUNTIF(X3:X30,"7")</f>
        <v>22</v>
      </c>
      <c r="Y38">
        <f t="shared" ref="Y38:AE38" si="5">COUNTIF(Y3:Y30,7)</f>
        <v>1</v>
      </c>
      <c r="Z38">
        <f t="shared" si="5"/>
        <v>14</v>
      </c>
      <c r="AA38">
        <f t="shared" si="5"/>
        <v>7</v>
      </c>
      <c r="AB38">
        <f t="shared" si="5"/>
        <v>22</v>
      </c>
      <c r="AC38">
        <f t="shared" si="5"/>
        <v>2</v>
      </c>
      <c r="AD38">
        <f t="shared" si="5"/>
        <v>9</v>
      </c>
      <c r="AE38">
        <f t="shared" si="5"/>
        <v>3</v>
      </c>
      <c r="AF38">
        <f t="shared" ref="AF38:AJ38" si="6">COUNTIF(AF3:AF30,7)</f>
        <v>10</v>
      </c>
      <c r="AG38">
        <f t="shared" si="6"/>
        <v>11</v>
      </c>
      <c r="AH38">
        <f t="shared" si="6"/>
        <v>1</v>
      </c>
      <c r="AI38">
        <f t="shared" si="6"/>
        <v>3</v>
      </c>
      <c r="AJ38">
        <f t="shared" si="6"/>
        <v>1</v>
      </c>
      <c r="AM38">
        <f t="shared" ref="AM38:BD38" si="7">COUNTIF(AM3:AM30,7)</f>
        <v>19</v>
      </c>
      <c r="AN38">
        <f t="shared" si="7"/>
        <v>6</v>
      </c>
      <c r="AO38">
        <f t="shared" si="7"/>
        <v>11</v>
      </c>
      <c r="AP38">
        <f t="shared" si="7"/>
        <v>1</v>
      </c>
      <c r="AQ38">
        <f t="shared" si="7"/>
        <v>3</v>
      </c>
      <c r="AR38">
        <f t="shared" si="7"/>
        <v>2</v>
      </c>
      <c r="AS38">
        <f t="shared" si="7"/>
        <v>8</v>
      </c>
      <c r="AT38">
        <f t="shared" si="7"/>
        <v>9</v>
      </c>
      <c r="AU38">
        <f t="shared" si="7"/>
        <v>2</v>
      </c>
      <c r="AV38">
        <f t="shared" si="7"/>
        <v>0</v>
      </c>
      <c r="AW38">
        <f t="shared" si="7"/>
        <v>0</v>
      </c>
      <c r="AX38">
        <f t="shared" si="7"/>
        <v>2</v>
      </c>
      <c r="AY38">
        <f t="shared" si="7"/>
        <v>9</v>
      </c>
      <c r="AZ38">
        <f t="shared" si="7"/>
        <v>3</v>
      </c>
      <c r="BA38">
        <f t="shared" si="7"/>
        <v>3</v>
      </c>
      <c r="BB38">
        <f t="shared" si="7"/>
        <v>3</v>
      </c>
      <c r="BC38">
        <f t="shared" si="7"/>
        <v>2</v>
      </c>
      <c r="BD38">
        <f t="shared" si="7"/>
        <v>0</v>
      </c>
    </row>
    <row r="39" spans="6:56" ht="15.75" customHeight="1" x14ac:dyDescent="0.25">
      <c r="F39">
        <v>5</v>
      </c>
      <c r="G39">
        <v>0</v>
      </c>
      <c r="H39">
        <f>COUNTIF(H3:H30,F39)</f>
        <v>0</v>
      </c>
      <c r="I39">
        <f>COUNTIF(I3:I30,F39)</f>
        <v>3</v>
      </c>
      <c r="J39">
        <f>COUNTIF(J3:J30,F39)</f>
        <v>0</v>
      </c>
      <c r="K39">
        <f t="shared" ref="K39:R39" si="8">COUNTIF(K2:K29,5)</f>
        <v>6</v>
      </c>
      <c r="L39">
        <f t="shared" si="8"/>
        <v>4</v>
      </c>
      <c r="M39">
        <f t="shared" si="8"/>
        <v>0</v>
      </c>
      <c r="N39">
        <f t="shared" si="8"/>
        <v>0</v>
      </c>
      <c r="O39">
        <f t="shared" si="8"/>
        <v>3</v>
      </c>
      <c r="P39">
        <f t="shared" si="8"/>
        <v>2</v>
      </c>
      <c r="Q39">
        <f t="shared" si="8"/>
        <v>0</v>
      </c>
      <c r="R39">
        <f t="shared" si="8"/>
        <v>4</v>
      </c>
      <c r="S39">
        <f t="shared" ref="S39:U39" si="9">COUNTIF(S2:S29,5)</f>
        <v>1</v>
      </c>
      <c r="T39">
        <f t="shared" si="9"/>
        <v>1</v>
      </c>
      <c r="U39">
        <f t="shared" si="9"/>
        <v>2</v>
      </c>
      <c r="W39">
        <v>6</v>
      </c>
      <c r="X39">
        <f t="shared" ref="X39:AE39" si="10">COUNTIF(X3:X30,6)</f>
        <v>2</v>
      </c>
      <c r="Y39">
        <f t="shared" si="10"/>
        <v>3</v>
      </c>
      <c r="Z39">
        <f t="shared" si="10"/>
        <v>2</v>
      </c>
      <c r="AA39">
        <f t="shared" si="10"/>
        <v>4</v>
      </c>
      <c r="AB39">
        <f t="shared" si="10"/>
        <v>2</v>
      </c>
      <c r="AC39">
        <f t="shared" si="10"/>
        <v>0</v>
      </c>
      <c r="AD39">
        <f t="shared" si="10"/>
        <v>1</v>
      </c>
      <c r="AE39">
        <f t="shared" si="10"/>
        <v>0</v>
      </c>
      <c r="AF39">
        <f t="shared" ref="AF39:AJ39" si="11">COUNTIF(AF3:AF30,6)</f>
        <v>9</v>
      </c>
      <c r="AG39">
        <f t="shared" si="11"/>
        <v>7</v>
      </c>
      <c r="AH39">
        <f t="shared" si="11"/>
        <v>0</v>
      </c>
      <c r="AI39">
        <f t="shared" si="11"/>
        <v>0</v>
      </c>
      <c r="AJ39">
        <f t="shared" si="11"/>
        <v>1</v>
      </c>
      <c r="AM39">
        <f t="shared" ref="AM39:BD39" si="12">COUNTIF(AM3:AM30,6)</f>
        <v>3</v>
      </c>
      <c r="AN39">
        <f t="shared" si="12"/>
        <v>3</v>
      </c>
      <c r="AO39">
        <f t="shared" si="12"/>
        <v>2</v>
      </c>
      <c r="AP39">
        <f t="shared" si="12"/>
        <v>0</v>
      </c>
      <c r="AQ39">
        <f t="shared" si="12"/>
        <v>1</v>
      </c>
      <c r="AR39">
        <f t="shared" si="12"/>
        <v>4</v>
      </c>
      <c r="AS39">
        <f t="shared" si="12"/>
        <v>2</v>
      </c>
      <c r="AT39">
        <f t="shared" si="12"/>
        <v>1</v>
      </c>
      <c r="AU39">
        <f t="shared" si="12"/>
        <v>1</v>
      </c>
      <c r="AV39">
        <f t="shared" si="12"/>
        <v>0</v>
      </c>
      <c r="AW39">
        <f t="shared" si="12"/>
        <v>5</v>
      </c>
      <c r="AX39">
        <f t="shared" si="12"/>
        <v>4</v>
      </c>
      <c r="AY39">
        <f t="shared" si="12"/>
        <v>2</v>
      </c>
      <c r="AZ39">
        <f t="shared" si="12"/>
        <v>4</v>
      </c>
      <c r="BA39">
        <f t="shared" si="12"/>
        <v>3</v>
      </c>
      <c r="BB39">
        <f t="shared" si="12"/>
        <v>4</v>
      </c>
      <c r="BC39">
        <f t="shared" si="12"/>
        <v>2</v>
      </c>
      <c r="BD39">
        <f t="shared" si="12"/>
        <v>1</v>
      </c>
    </row>
    <row r="40" spans="6:56" ht="15.75" customHeight="1" x14ac:dyDescent="0.25">
      <c r="F40">
        <v>4</v>
      </c>
      <c r="G40">
        <v>0</v>
      </c>
      <c r="H40">
        <f>COUNTIF(H3:H30,F40)</f>
        <v>2</v>
      </c>
      <c r="I40">
        <f>COUNTIF(I3:I30,F40)</f>
        <v>4</v>
      </c>
      <c r="J40">
        <f>COUNTIF(J3:J30,F40)</f>
        <v>0</v>
      </c>
      <c r="K40">
        <f t="shared" ref="K40:R40" si="13">COUNTIF(K2:K29,4)</f>
        <v>7</v>
      </c>
      <c r="L40">
        <f t="shared" si="13"/>
        <v>4</v>
      </c>
      <c r="M40">
        <f t="shared" si="13"/>
        <v>2</v>
      </c>
      <c r="N40">
        <f t="shared" si="13"/>
        <v>1</v>
      </c>
      <c r="O40">
        <f t="shared" si="13"/>
        <v>5</v>
      </c>
      <c r="P40">
        <f t="shared" si="13"/>
        <v>7</v>
      </c>
      <c r="Q40">
        <f t="shared" si="13"/>
        <v>10</v>
      </c>
      <c r="R40">
        <f t="shared" si="13"/>
        <v>7</v>
      </c>
      <c r="S40">
        <f t="shared" ref="S40:U40" si="14">COUNTIF(S2:S29,4)</f>
        <v>7</v>
      </c>
      <c r="T40">
        <f t="shared" si="14"/>
        <v>5</v>
      </c>
      <c r="U40">
        <f t="shared" si="14"/>
        <v>4</v>
      </c>
      <c r="W40">
        <v>5</v>
      </c>
      <c r="X40">
        <f t="shared" ref="X40:AE40" si="15">COUNTIF(X3:X30,5)</f>
        <v>0</v>
      </c>
      <c r="Y40">
        <f t="shared" si="15"/>
        <v>2</v>
      </c>
      <c r="Z40">
        <f t="shared" si="15"/>
        <v>1</v>
      </c>
      <c r="AA40">
        <f t="shared" si="15"/>
        <v>7</v>
      </c>
      <c r="AB40">
        <f t="shared" si="15"/>
        <v>1</v>
      </c>
      <c r="AC40">
        <f t="shared" si="15"/>
        <v>0</v>
      </c>
      <c r="AD40">
        <f t="shared" si="15"/>
        <v>3</v>
      </c>
      <c r="AE40">
        <f t="shared" si="15"/>
        <v>2</v>
      </c>
      <c r="AF40">
        <f t="shared" ref="AF40:AJ40" si="16">COUNTIF(AF3:AF30,5)</f>
        <v>2</v>
      </c>
      <c r="AG40">
        <f t="shared" si="16"/>
        <v>1</v>
      </c>
      <c r="AH40">
        <f t="shared" si="16"/>
        <v>3</v>
      </c>
      <c r="AI40">
        <f t="shared" si="16"/>
        <v>3</v>
      </c>
      <c r="AJ40">
        <f t="shared" si="16"/>
        <v>8</v>
      </c>
      <c r="AM40">
        <f t="shared" ref="AM40:BD40" si="17">COUNTIF(AM3:AM30,5)</f>
        <v>0</v>
      </c>
      <c r="AN40">
        <f t="shared" si="17"/>
        <v>2</v>
      </c>
      <c r="AO40">
        <f t="shared" si="17"/>
        <v>2</v>
      </c>
      <c r="AP40">
        <f t="shared" si="17"/>
        <v>0</v>
      </c>
      <c r="AQ40">
        <f t="shared" si="17"/>
        <v>2</v>
      </c>
      <c r="AR40">
        <f t="shared" si="17"/>
        <v>1</v>
      </c>
      <c r="AS40">
        <f t="shared" si="17"/>
        <v>4</v>
      </c>
      <c r="AT40">
        <f t="shared" si="17"/>
        <v>3</v>
      </c>
      <c r="AU40">
        <f t="shared" si="17"/>
        <v>1</v>
      </c>
      <c r="AV40">
        <f t="shared" si="17"/>
        <v>2</v>
      </c>
      <c r="AW40">
        <f t="shared" si="17"/>
        <v>1</v>
      </c>
      <c r="AX40">
        <f t="shared" si="17"/>
        <v>0</v>
      </c>
      <c r="AY40">
        <f t="shared" si="17"/>
        <v>3</v>
      </c>
      <c r="AZ40">
        <f t="shared" si="17"/>
        <v>2</v>
      </c>
      <c r="BA40">
        <f t="shared" si="17"/>
        <v>5</v>
      </c>
      <c r="BB40">
        <f t="shared" si="17"/>
        <v>1</v>
      </c>
      <c r="BC40">
        <f t="shared" si="17"/>
        <v>3</v>
      </c>
      <c r="BD40">
        <f t="shared" si="17"/>
        <v>5</v>
      </c>
    </row>
    <row r="41" spans="6:56" ht="15.75" customHeight="1" x14ac:dyDescent="0.25">
      <c r="F41">
        <v>3</v>
      </c>
      <c r="G41">
        <v>0</v>
      </c>
      <c r="H41">
        <f>COUNTIF(H3:H30,F41)</f>
        <v>2</v>
      </c>
      <c r="I41">
        <f>COUNTIF(I3:I30,F41)</f>
        <v>3</v>
      </c>
      <c r="J41">
        <f>COUNTIF(J3:J30,F41)</f>
        <v>1</v>
      </c>
      <c r="K41">
        <f t="shared" ref="K41:R41" si="18">COUNTIF(K2:K29,3)</f>
        <v>1</v>
      </c>
      <c r="L41">
        <f t="shared" si="18"/>
        <v>4</v>
      </c>
      <c r="M41">
        <f t="shared" si="18"/>
        <v>0</v>
      </c>
      <c r="N41">
        <f t="shared" si="18"/>
        <v>1</v>
      </c>
      <c r="O41">
        <f t="shared" si="18"/>
        <v>3</v>
      </c>
      <c r="P41">
        <f t="shared" si="18"/>
        <v>1</v>
      </c>
      <c r="Q41">
        <f t="shared" si="18"/>
        <v>4</v>
      </c>
      <c r="R41">
        <f t="shared" si="18"/>
        <v>6</v>
      </c>
      <c r="S41">
        <f t="shared" ref="S41:U41" si="19">COUNTIF(S2:S29,3)</f>
        <v>1</v>
      </c>
      <c r="T41">
        <f t="shared" si="19"/>
        <v>3</v>
      </c>
      <c r="U41">
        <f t="shared" si="19"/>
        <v>2</v>
      </c>
      <c r="W41">
        <v>4</v>
      </c>
      <c r="X41">
        <f t="shared" ref="X41:AE41" si="20">COUNTIF(X3:X30,4)</f>
        <v>1</v>
      </c>
      <c r="Y41">
        <f t="shared" si="20"/>
        <v>1</v>
      </c>
      <c r="Z41">
        <f t="shared" si="20"/>
        <v>5</v>
      </c>
      <c r="AA41">
        <f t="shared" si="20"/>
        <v>7</v>
      </c>
      <c r="AB41">
        <f t="shared" si="20"/>
        <v>1</v>
      </c>
      <c r="AC41">
        <f t="shared" si="20"/>
        <v>2</v>
      </c>
      <c r="AD41">
        <f t="shared" si="20"/>
        <v>10</v>
      </c>
      <c r="AE41">
        <f t="shared" si="20"/>
        <v>4</v>
      </c>
      <c r="AF41">
        <f t="shared" ref="AF41:AJ41" si="21">COUNTIF(AF3:AF30,4)</f>
        <v>5</v>
      </c>
      <c r="AG41">
        <f t="shared" si="21"/>
        <v>6</v>
      </c>
      <c r="AH41">
        <f t="shared" si="21"/>
        <v>16</v>
      </c>
      <c r="AI41">
        <f t="shared" si="21"/>
        <v>15</v>
      </c>
      <c r="AJ41">
        <f t="shared" si="21"/>
        <v>10</v>
      </c>
      <c r="AM41">
        <f t="shared" ref="AM41:BD41" si="22">COUNTIF(AM3:AM30,4)</f>
        <v>2</v>
      </c>
      <c r="AN41">
        <f t="shared" si="22"/>
        <v>5</v>
      </c>
      <c r="AO41">
        <f t="shared" si="22"/>
        <v>3</v>
      </c>
      <c r="AP41">
        <f t="shared" si="22"/>
        <v>3</v>
      </c>
      <c r="AQ41">
        <f t="shared" si="22"/>
        <v>15</v>
      </c>
      <c r="AR41">
        <f t="shared" si="22"/>
        <v>19</v>
      </c>
      <c r="AS41">
        <f t="shared" si="22"/>
        <v>10</v>
      </c>
      <c r="AT41">
        <f t="shared" si="22"/>
        <v>8</v>
      </c>
      <c r="AU41">
        <f t="shared" si="22"/>
        <v>10</v>
      </c>
      <c r="AV41">
        <f t="shared" si="22"/>
        <v>10</v>
      </c>
      <c r="AW41">
        <f t="shared" si="22"/>
        <v>10</v>
      </c>
      <c r="AX41">
        <f t="shared" si="22"/>
        <v>2</v>
      </c>
      <c r="AY41">
        <f t="shared" si="22"/>
        <v>1</v>
      </c>
      <c r="AZ41">
        <f t="shared" si="22"/>
        <v>7</v>
      </c>
      <c r="BA41">
        <f t="shared" si="22"/>
        <v>6</v>
      </c>
      <c r="BB41">
        <f t="shared" si="22"/>
        <v>9</v>
      </c>
      <c r="BC41">
        <f t="shared" si="22"/>
        <v>14</v>
      </c>
      <c r="BD41">
        <f t="shared" si="22"/>
        <v>13</v>
      </c>
    </row>
    <row r="42" spans="6:56" ht="15.75" customHeight="1" x14ac:dyDescent="0.25">
      <c r="F42">
        <v>2</v>
      </c>
      <c r="G42">
        <v>0</v>
      </c>
      <c r="H42">
        <f>COUNTIF(H3:H30,F42)</f>
        <v>5</v>
      </c>
      <c r="I42">
        <f>COUNTIF(I3:I30,F42)</f>
        <v>1</v>
      </c>
      <c r="J42">
        <f>COUNTIF(J3:J30,F42)</f>
        <v>1</v>
      </c>
      <c r="K42">
        <f t="shared" ref="K42:R42" si="23">COUNTIF(K2:K29,2)</f>
        <v>4</v>
      </c>
      <c r="L42">
        <f t="shared" si="23"/>
        <v>3</v>
      </c>
      <c r="M42">
        <f t="shared" si="23"/>
        <v>0</v>
      </c>
      <c r="N42">
        <f t="shared" si="23"/>
        <v>2</v>
      </c>
      <c r="O42">
        <f t="shared" si="23"/>
        <v>1</v>
      </c>
      <c r="P42">
        <f t="shared" si="23"/>
        <v>1</v>
      </c>
      <c r="Q42">
        <f t="shared" si="23"/>
        <v>0</v>
      </c>
      <c r="R42">
        <f t="shared" si="23"/>
        <v>1</v>
      </c>
      <c r="S42">
        <f t="shared" ref="S42:U42" si="24">COUNTIF(S2:S29,2)</f>
        <v>5</v>
      </c>
      <c r="T42">
        <f t="shared" si="24"/>
        <v>3</v>
      </c>
      <c r="U42">
        <f t="shared" si="24"/>
        <v>1</v>
      </c>
      <c r="W42">
        <v>3</v>
      </c>
      <c r="X42">
        <f t="shared" ref="X42:AE42" si="25">COUNTIF(X3:X30,3)</f>
        <v>2</v>
      </c>
      <c r="Y42">
        <f t="shared" si="25"/>
        <v>1</v>
      </c>
      <c r="Z42">
        <f t="shared" si="25"/>
        <v>2</v>
      </c>
      <c r="AA42">
        <f t="shared" si="25"/>
        <v>1</v>
      </c>
      <c r="AB42">
        <f t="shared" si="25"/>
        <v>0</v>
      </c>
      <c r="AC42">
        <f t="shared" si="25"/>
        <v>1</v>
      </c>
      <c r="AD42">
        <f t="shared" si="25"/>
        <v>0</v>
      </c>
      <c r="AE42">
        <f t="shared" si="25"/>
        <v>0</v>
      </c>
      <c r="AF42">
        <f t="shared" ref="AF42:AJ42" si="26">COUNTIF(AF3:AF30,3)</f>
        <v>1</v>
      </c>
      <c r="AG42">
        <f t="shared" si="26"/>
        <v>1</v>
      </c>
      <c r="AH42">
        <f t="shared" si="26"/>
        <v>3</v>
      </c>
      <c r="AI42">
        <f t="shared" si="26"/>
        <v>3</v>
      </c>
      <c r="AJ42">
        <f t="shared" si="26"/>
        <v>3</v>
      </c>
      <c r="AM42">
        <f t="shared" ref="AM42:BD42" si="27">COUNTIF(AM3:AM30,3)</f>
        <v>1</v>
      </c>
      <c r="AN42">
        <f t="shared" si="27"/>
        <v>0</v>
      </c>
      <c r="AO42">
        <f t="shared" si="27"/>
        <v>2</v>
      </c>
      <c r="AP42">
        <f t="shared" si="27"/>
        <v>2</v>
      </c>
      <c r="AQ42">
        <f t="shared" si="27"/>
        <v>3</v>
      </c>
      <c r="AR42">
        <f t="shared" si="27"/>
        <v>0</v>
      </c>
      <c r="AS42">
        <f t="shared" si="27"/>
        <v>2</v>
      </c>
      <c r="AT42">
        <f t="shared" si="27"/>
        <v>1</v>
      </c>
      <c r="AU42">
        <f t="shared" si="27"/>
        <v>2</v>
      </c>
      <c r="AV42">
        <f t="shared" si="27"/>
        <v>0</v>
      </c>
      <c r="AW42">
        <f t="shared" si="27"/>
        <v>2</v>
      </c>
      <c r="AX42">
        <f t="shared" si="27"/>
        <v>0</v>
      </c>
      <c r="AY42">
        <f t="shared" si="27"/>
        <v>1</v>
      </c>
      <c r="AZ42">
        <f t="shared" si="27"/>
        <v>3</v>
      </c>
      <c r="BA42">
        <f t="shared" si="27"/>
        <v>3</v>
      </c>
      <c r="BB42">
        <f t="shared" si="27"/>
        <v>3</v>
      </c>
      <c r="BC42">
        <f t="shared" si="27"/>
        <v>1</v>
      </c>
      <c r="BD42">
        <f t="shared" si="27"/>
        <v>5</v>
      </c>
    </row>
    <row r="43" spans="6:56" ht="15.75" customHeight="1" thickBot="1" x14ac:dyDescent="0.3">
      <c r="F43">
        <v>1</v>
      </c>
      <c r="G43" s="18">
        <v>0</v>
      </c>
      <c r="H43" s="18">
        <f>COUNTIF(H3:H30,F43)</f>
        <v>18</v>
      </c>
      <c r="I43" s="18">
        <f>COUNTIF(I3:I30,F43)</f>
        <v>5</v>
      </c>
      <c r="J43" s="18">
        <f>COUNTIF(J3:J30,F43)</f>
        <v>26</v>
      </c>
      <c r="K43">
        <f t="shared" ref="K43:R43" si="28">COUNTIF(K2:K29,1)</f>
        <v>1</v>
      </c>
      <c r="L43">
        <f t="shared" si="28"/>
        <v>5</v>
      </c>
      <c r="M43">
        <f t="shared" si="28"/>
        <v>3</v>
      </c>
      <c r="N43">
        <f t="shared" si="28"/>
        <v>18</v>
      </c>
      <c r="O43">
        <f t="shared" si="28"/>
        <v>8</v>
      </c>
      <c r="P43">
        <f t="shared" si="28"/>
        <v>4</v>
      </c>
      <c r="Q43">
        <f t="shared" si="28"/>
        <v>13</v>
      </c>
      <c r="R43">
        <f t="shared" si="28"/>
        <v>7</v>
      </c>
      <c r="S43">
        <f t="shared" ref="S43:U43" si="29">COUNTIF(S2:S29,1)</f>
        <v>6</v>
      </c>
      <c r="T43">
        <f t="shared" si="29"/>
        <v>9</v>
      </c>
      <c r="U43">
        <f t="shared" si="29"/>
        <v>16</v>
      </c>
      <c r="W43">
        <v>2</v>
      </c>
      <c r="X43">
        <f t="shared" ref="X43:AE43" si="30">COUNTIF(X3:X30,2)</f>
        <v>0</v>
      </c>
      <c r="Y43">
        <f t="shared" si="30"/>
        <v>2</v>
      </c>
      <c r="Z43">
        <f t="shared" si="30"/>
        <v>2</v>
      </c>
      <c r="AA43">
        <f t="shared" si="30"/>
        <v>2</v>
      </c>
      <c r="AB43">
        <f t="shared" si="30"/>
        <v>2</v>
      </c>
      <c r="AC43">
        <f t="shared" si="30"/>
        <v>6</v>
      </c>
      <c r="AD43">
        <f t="shared" si="30"/>
        <v>4</v>
      </c>
      <c r="AE43">
        <f t="shared" si="30"/>
        <v>2</v>
      </c>
      <c r="AF43">
        <f t="shared" ref="AF43:AJ43" si="31">COUNTIF(AF3:AF30,2)</f>
        <v>1</v>
      </c>
      <c r="AG43">
        <f t="shared" si="31"/>
        <v>1</v>
      </c>
      <c r="AH43">
        <f t="shared" si="31"/>
        <v>2</v>
      </c>
      <c r="AI43">
        <f t="shared" si="31"/>
        <v>1</v>
      </c>
      <c r="AJ43">
        <f t="shared" si="31"/>
        <v>2</v>
      </c>
      <c r="AM43">
        <f t="shared" ref="AM43:BD43" si="32">COUNTIF(AM3:AM30,2)</f>
        <v>0</v>
      </c>
      <c r="AN43">
        <f t="shared" si="32"/>
        <v>0</v>
      </c>
      <c r="AO43">
        <f t="shared" si="32"/>
        <v>2</v>
      </c>
      <c r="AP43">
        <f t="shared" si="32"/>
        <v>1</v>
      </c>
      <c r="AQ43">
        <f t="shared" si="32"/>
        <v>0</v>
      </c>
      <c r="AR43">
        <f t="shared" si="32"/>
        <v>1</v>
      </c>
      <c r="AS43">
        <f t="shared" si="32"/>
        <v>0</v>
      </c>
      <c r="AT43">
        <f t="shared" si="32"/>
        <v>1</v>
      </c>
      <c r="AU43">
        <f t="shared" si="32"/>
        <v>4</v>
      </c>
      <c r="AV43">
        <f t="shared" si="32"/>
        <v>7</v>
      </c>
      <c r="AW43">
        <f t="shared" si="32"/>
        <v>3</v>
      </c>
      <c r="AX43">
        <f t="shared" si="32"/>
        <v>1</v>
      </c>
      <c r="AY43">
        <f t="shared" si="32"/>
        <v>0</v>
      </c>
      <c r="AZ43">
        <f t="shared" si="32"/>
        <v>3</v>
      </c>
      <c r="BA43">
        <f t="shared" si="32"/>
        <v>3</v>
      </c>
      <c r="BB43">
        <f t="shared" si="32"/>
        <v>3</v>
      </c>
      <c r="BC43">
        <f t="shared" si="32"/>
        <v>2</v>
      </c>
      <c r="BD43">
        <f t="shared" si="32"/>
        <v>0</v>
      </c>
    </row>
    <row r="44" spans="6:56" ht="15.75" customHeight="1" x14ac:dyDescent="0.25">
      <c r="H44" s="17"/>
      <c r="I44" s="17"/>
      <c r="W44">
        <v>1</v>
      </c>
      <c r="X44">
        <f t="shared" ref="X44:AE44" si="33">COUNTIF(X3:X30,1)</f>
        <v>1</v>
      </c>
      <c r="Y44">
        <f t="shared" si="33"/>
        <v>18</v>
      </c>
      <c r="Z44">
        <f t="shared" si="33"/>
        <v>2</v>
      </c>
      <c r="AA44">
        <f t="shared" si="33"/>
        <v>0</v>
      </c>
      <c r="AB44">
        <f t="shared" si="33"/>
        <v>0</v>
      </c>
      <c r="AC44">
        <f t="shared" si="33"/>
        <v>17</v>
      </c>
      <c r="AD44">
        <f t="shared" si="33"/>
        <v>1</v>
      </c>
      <c r="AE44">
        <f t="shared" si="33"/>
        <v>17</v>
      </c>
      <c r="AF44">
        <f t="shared" ref="AF44:AJ44" si="34">COUNTIF(AF3:AF30,1)</f>
        <v>0</v>
      </c>
      <c r="AG44">
        <f t="shared" si="34"/>
        <v>1</v>
      </c>
      <c r="AH44">
        <f t="shared" si="34"/>
        <v>3</v>
      </c>
      <c r="AI44">
        <f t="shared" si="34"/>
        <v>3</v>
      </c>
      <c r="AJ44">
        <f t="shared" si="34"/>
        <v>3</v>
      </c>
      <c r="AM44">
        <f t="shared" ref="AM44:BD44" si="35">COUNTIF(AM3:AM30,1)</f>
        <v>3</v>
      </c>
      <c r="AN44">
        <f t="shared" si="35"/>
        <v>12</v>
      </c>
      <c r="AO44">
        <f t="shared" si="35"/>
        <v>6</v>
      </c>
      <c r="AP44">
        <f t="shared" si="35"/>
        <v>21</v>
      </c>
      <c r="AQ44">
        <f t="shared" si="35"/>
        <v>4</v>
      </c>
      <c r="AR44">
        <f t="shared" si="35"/>
        <v>1</v>
      </c>
      <c r="AS44">
        <f t="shared" si="35"/>
        <v>2</v>
      </c>
      <c r="AT44">
        <f t="shared" si="35"/>
        <v>5</v>
      </c>
      <c r="AU44">
        <f t="shared" si="35"/>
        <v>8</v>
      </c>
      <c r="AV44">
        <f t="shared" si="35"/>
        <v>9</v>
      </c>
      <c r="AW44">
        <f t="shared" si="35"/>
        <v>7</v>
      </c>
      <c r="AX44">
        <f t="shared" si="35"/>
        <v>19</v>
      </c>
      <c r="AY44">
        <f t="shared" si="35"/>
        <v>12</v>
      </c>
      <c r="AZ44">
        <f t="shared" si="35"/>
        <v>6</v>
      </c>
      <c r="BA44">
        <f t="shared" si="35"/>
        <v>5</v>
      </c>
      <c r="BB44">
        <f t="shared" si="35"/>
        <v>5</v>
      </c>
      <c r="BC44">
        <f t="shared" si="35"/>
        <v>4</v>
      </c>
      <c r="BD44">
        <f t="shared" si="35"/>
        <v>4</v>
      </c>
    </row>
  </sheetData>
  <autoFilter ref="A1:BG30" xr:uid="{20194822-504B-4733-A5A4-168437ADAD33}"/>
  <mergeCells count="16">
    <mergeCell ref="X2:AE2"/>
    <mergeCell ref="G2:J2"/>
    <mergeCell ref="S2:U2"/>
    <mergeCell ref="G33:J33"/>
    <mergeCell ref="X33:AE33"/>
    <mergeCell ref="K2:R2"/>
    <mergeCell ref="AF2:AG2"/>
    <mergeCell ref="AZ2:BD2"/>
    <mergeCell ref="AM2:AT2"/>
    <mergeCell ref="AU2:AY2"/>
    <mergeCell ref="AH2:AJ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267F-52E9-492E-B882-5F3C8C605EDF}">
  <dimension ref="A1:AN147"/>
  <sheetViews>
    <sheetView topLeftCell="T20" zoomScale="69" workbookViewId="0">
      <selection activeCell="AB30" sqref="AB30:AN37"/>
    </sheetView>
  </sheetViews>
  <sheetFormatPr defaultRowHeight="13.2" x14ac:dyDescent="0.25"/>
  <cols>
    <col min="1" max="1" width="9" bestFit="1" customWidth="1"/>
    <col min="4" max="5" width="9.109375" bestFit="1" customWidth="1"/>
    <col min="6" max="6" width="14.5546875" customWidth="1"/>
    <col min="7" max="7" width="22.6640625" customWidth="1"/>
    <col min="8" max="8" width="22.77734375" customWidth="1"/>
    <col min="9" max="9" width="19" customWidth="1"/>
    <col min="10" max="10" width="22.33203125" customWidth="1"/>
    <col min="11" max="11" width="23.88671875" customWidth="1"/>
    <col min="12" max="12" width="19.88671875" customWidth="1"/>
    <col min="13" max="13" width="20.21875" customWidth="1"/>
    <col min="14" max="14" width="19.5546875" customWidth="1"/>
    <col min="15" max="15" width="21.88671875" customWidth="1"/>
    <col min="16" max="16" width="19.5546875" customWidth="1"/>
    <col min="17" max="17" width="17.21875" customWidth="1"/>
    <col min="18" max="18" width="18.44140625" customWidth="1"/>
    <col min="19" max="19" width="20.109375" customWidth="1"/>
    <col min="20" max="20" width="19.109375" customWidth="1"/>
    <col min="21" max="21" width="19.6640625" customWidth="1"/>
    <col min="22" max="22" width="16.33203125" customWidth="1"/>
    <col min="23" max="23" width="18.33203125" customWidth="1"/>
    <col min="24" max="24" width="27.109375" customWidth="1"/>
    <col min="25" max="25" width="26.5546875" customWidth="1"/>
    <col min="26" max="26" width="33.6640625" customWidth="1"/>
  </cols>
  <sheetData>
    <row r="1" spans="1:39" ht="79.8" thickBot="1" x14ac:dyDescent="0.3">
      <c r="A1" s="9" t="s">
        <v>0</v>
      </c>
      <c r="B1" s="9" t="s">
        <v>1</v>
      </c>
      <c r="C1" s="9"/>
      <c r="D1" s="9" t="s">
        <v>2</v>
      </c>
      <c r="E1" s="9" t="s">
        <v>3</v>
      </c>
      <c r="F1" s="9" t="s">
        <v>4</v>
      </c>
      <c r="G1" s="15" t="s">
        <v>5</v>
      </c>
      <c r="H1" s="15" t="s">
        <v>6</v>
      </c>
      <c r="I1" s="15" t="s">
        <v>19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2" t="s">
        <v>20</v>
      </c>
      <c r="W1" s="2" t="s">
        <v>21</v>
      </c>
      <c r="Z1" s="44" t="s">
        <v>84</v>
      </c>
      <c r="AA1" s="44" t="s">
        <v>85</v>
      </c>
      <c r="AB1" s="44" t="s">
        <v>86</v>
      </c>
      <c r="AC1" s="45"/>
      <c r="AD1" s="67"/>
      <c r="AF1" s="44" t="s">
        <v>84</v>
      </c>
      <c r="AG1" s="44" t="s">
        <v>85</v>
      </c>
      <c r="AH1" s="44" t="s">
        <v>86</v>
      </c>
      <c r="AI1" s="67"/>
      <c r="AJ1" s="67"/>
      <c r="AK1" s="17"/>
    </row>
    <row r="2" spans="1:39" ht="13.8" thickBot="1" x14ac:dyDescent="0.3">
      <c r="A2" s="22"/>
      <c r="B2" s="22"/>
      <c r="C2" s="22"/>
      <c r="D2" s="22"/>
      <c r="E2" s="22"/>
      <c r="F2" s="22"/>
      <c r="G2" s="80" t="s">
        <v>80</v>
      </c>
      <c r="H2" s="80"/>
      <c r="I2" s="80"/>
      <c r="J2" s="81"/>
      <c r="K2" s="82" t="s">
        <v>81</v>
      </c>
      <c r="L2" s="83"/>
      <c r="M2" s="83"/>
      <c r="N2" s="83"/>
      <c r="O2" s="83"/>
      <c r="P2" s="83"/>
      <c r="Q2" s="83"/>
      <c r="R2" s="83"/>
      <c r="S2" s="84" t="s">
        <v>82</v>
      </c>
      <c r="T2" s="80"/>
      <c r="U2" s="85"/>
      <c r="V2" s="24"/>
      <c r="W2" s="23"/>
      <c r="Y2" s="21" t="s">
        <v>101</v>
      </c>
      <c r="Z2">
        <f>3/4</f>
        <v>0.75</v>
      </c>
      <c r="AA2">
        <f>4/8</f>
        <v>0.5</v>
      </c>
      <c r="AB2">
        <v>0</v>
      </c>
      <c r="AC2" s="45"/>
      <c r="AD2" s="67"/>
      <c r="AE2" s="21" t="s">
        <v>101</v>
      </c>
      <c r="AF2">
        <f>3/4</f>
        <v>0.75</v>
      </c>
      <c r="AG2">
        <f>4/8</f>
        <v>0.5</v>
      </c>
      <c r="AH2">
        <v>0</v>
      </c>
      <c r="AI2" s="47"/>
      <c r="AJ2" s="47"/>
      <c r="AK2" s="17"/>
    </row>
    <row r="3" spans="1:39" x14ac:dyDescent="0.25">
      <c r="A3" s="6">
        <v>25</v>
      </c>
      <c r="B3" s="6" t="s">
        <v>66</v>
      </c>
      <c r="C3" s="6"/>
      <c r="D3" s="6" t="s">
        <v>60</v>
      </c>
      <c r="E3" s="6" t="s">
        <v>61</v>
      </c>
      <c r="F3" s="7">
        <v>0.67291666666278616</v>
      </c>
      <c r="G3" s="6">
        <v>7</v>
      </c>
      <c r="H3" s="6">
        <v>3</v>
      </c>
      <c r="I3" s="6">
        <v>4</v>
      </c>
      <c r="J3" s="6">
        <v>1</v>
      </c>
      <c r="K3" s="6">
        <v>5</v>
      </c>
      <c r="L3" s="6">
        <v>5</v>
      </c>
      <c r="M3" s="6">
        <v>7</v>
      </c>
      <c r="N3" s="6">
        <v>4</v>
      </c>
      <c r="O3" s="6">
        <v>7</v>
      </c>
      <c r="P3" s="6">
        <v>4</v>
      </c>
      <c r="Q3" s="6">
        <v>1</v>
      </c>
      <c r="R3" s="6">
        <v>4</v>
      </c>
      <c r="S3" s="6">
        <v>4</v>
      </c>
      <c r="T3" s="6">
        <v>4</v>
      </c>
      <c r="U3" s="6">
        <v>4</v>
      </c>
      <c r="V3" s="19">
        <v>4</v>
      </c>
      <c r="W3" s="19">
        <v>1</v>
      </c>
      <c r="Y3" s="21" t="s">
        <v>102</v>
      </c>
      <c r="Z3">
        <v>0</v>
      </c>
      <c r="AA3">
        <f>2/8</f>
        <v>0.25</v>
      </c>
      <c r="AB3">
        <v>0</v>
      </c>
      <c r="AC3" s="45"/>
      <c r="AD3" s="48"/>
      <c r="AE3" s="21" t="s">
        <v>102</v>
      </c>
      <c r="AF3">
        <f>1/4</f>
        <v>0.25</v>
      </c>
      <c r="AG3">
        <f>2/8</f>
        <v>0.25</v>
      </c>
      <c r="AH3">
        <v>0</v>
      </c>
      <c r="AI3" s="30"/>
      <c r="AJ3" s="30"/>
      <c r="AK3" s="17"/>
    </row>
    <row r="4" spans="1:39" x14ac:dyDescent="0.25">
      <c r="A4" s="6"/>
      <c r="B4" s="6"/>
      <c r="C4" s="6"/>
      <c r="D4" s="6"/>
      <c r="E4" s="6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9"/>
      <c r="W4" s="19"/>
      <c r="Y4" s="21" t="s">
        <v>103</v>
      </c>
      <c r="Z4">
        <f>1/4</f>
        <v>0.25</v>
      </c>
      <c r="AA4">
        <f>2/8</f>
        <v>0.25</v>
      </c>
      <c r="AB4">
        <v>1</v>
      </c>
      <c r="AC4" s="45"/>
      <c r="AD4" s="46"/>
      <c r="AE4" s="21" t="s">
        <v>103</v>
      </c>
      <c r="AF4">
        <v>0</v>
      </c>
      <c r="AG4">
        <f>2/8</f>
        <v>0.25</v>
      </c>
      <c r="AH4">
        <v>1</v>
      </c>
      <c r="AI4" s="45"/>
      <c r="AJ4" s="45"/>
    </row>
    <row r="5" spans="1:39" x14ac:dyDescent="0.25">
      <c r="E5" s="21"/>
      <c r="F5" s="21" t="s">
        <v>75</v>
      </c>
      <c r="G5">
        <f>AVERAGE(G3)</f>
        <v>7</v>
      </c>
      <c r="H5">
        <f t="shared" ref="H5:U5" si="0">AVERAGE(H3)</f>
        <v>3</v>
      </c>
      <c r="I5">
        <f t="shared" si="0"/>
        <v>4</v>
      </c>
      <c r="J5">
        <f t="shared" si="0"/>
        <v>1</v>
      </c>
      <c r="K5">
        <f t="shared" si="0"/>
        <v>5</v>
      </c>
      <c r="L5">
        <f t="shared" si="0"/>
        <v>5</v>
      </c>
      <c r="M5">
        <f t="shared" si="0"/>
        <v>7</v>
      </c>
      <c r="N5">
        <f t="shared" si="0"/>
        <v>4</v>
      </c>
      <c r="O5">
        <f t="shared" si="0"/>
        <v>7</v>
      </c>
      <c r="P5">
        <f t="shared" si="0"/>
        <v>4</v>
      </c>
      <c r="Q5">
        <f t="shared" si="0"/>
        <v>1</v>
      </c>
      <c r="R5">
        <f t="shared" si="0"/>
        <v>4</v>
      </c>
      <c r="S5">
        <f t="shared" si="0"/>
        <v>4</v>
      </c>
      <c r="T5">
        <f t="shared" si="0"/>
        <v>4</v>
      </c>
      <c r="U5">
        <f t="shared" si="0"/>
        <v>4</v>
      </c>
      <c r="AC5" s="45"/>
      <c r="AD5" s="46"/>
      <c r="AE5" s="45"/>
      <c r="AF5" s="45"/>
      <c r="AG5" s="45"/>
      <c r="AH5" s="45"/>
      <c r="AI5" s="45"/>
      <c r="AJ5" s="45"/>
    </row>
    <row r="6" spans="1:39" x14ac:dyDescent="0.25">
      <c r="E6" s="21"/>
      <c r="F6" s="21" t="s">
        <v>94</v>
      </c>
      <c r="G6" s="20" t="s">
        <v>96</v>
      </c>
      <c r="H6" s="20" t="s">
        <v>95</v>
      </c>
      <c r="I6" s="20" t="s">
        <v>96</v>
      </c>
      <c r="J6" s="20" t="s">
        <v>95</v>
      </c>
      <c r="K6" s="20" t="s">
        <v>96</v>
      </c>
      <c r="L6" s="20" t="s">
        <v>95</v>
      </c>
      <c r="M6" s="20" t="s">
        <v>96</v>
      </c>
      <c r="N6" s="20" t="s">
        <v>95</v>
      </c>
      <c r="O6" s="20" t="s">
        <v>96</v>
      </c>
      <c r="P6" s="20" t="s">
        <v>96</v>
      </c>
      <c r="Q6" s="20" t="s">
        <v>95</v>
      </c>
      <c r="R6" s="20" t="s">
        <v>95</v>
      </c>
      <c r="S6" s="20" t="s">
        <v>96</v>
      </c>
      <c r="T6" s="20" t="s">
        <v>95</v>
      </c>
      <c r="U6" s="20" t="s">
        <v>95</v>
      </c>
      <c r="Y6" s="21" t="s">
        <v>101</v>
      </c>
      <c r="AC6" s="45"/>
      <c r="AD6" s="45"/>
      <c r="AE6" s="45"/>
      <c r="AF6" s="45"/>
      <c r="AG6" s="45"/>
      <c r="AH6" s="45"/>
      <c r="AI6" s="45"/>
      <c r="AJ6" s="45"/>
    </row>
    <row r="7" spans="1:39" x14ac:dyDescent="0.25">
      <c r="E7" s="21"/>
      <c r="F7" s="21" t="s">
        <v>98</v>
      </c>
      <c r="G7" s="20" t="s">
        <v>97</v>
      </c>
      <c r="H7" s="20" t="s">
        <v>97</v>
      </c>
      <c r="I7" s="43" t="s">
        <v>100</v>
      </c>
      <c r="J7" s="20" t="s">
        <v>97</v>
      </c>
      <c r="K7" s="20" t="s">
        <v>97</v>
      </c>
      <c r="L7" s="20" t="s">
        <v>99</v>
      </c>
      <c r="M7" s="20" t="s">
        <v>97</v>
      </c>
      <c r="N7" s="43" t="s">
        <v>100</v>
      </c>
      <c r="O7" s="20" t="s">
        <v>97</v>
      </c>
      <c r="P7" s="20" t="s">
        <v>99</v>
      </c>
      <c r="Q7" s="20" t="s">
        <v>97</v>
      </c>
      <c r="R7" s="43" t="s">
        <v>100</v>
      </c>
      <c r="S7" s="43" t="s">
        <v>100</v>
      </c>
      <c r="T7" s="43" t="s">
        <v>100</v>
      </c>
      <c r="U7" s="43" t="s">
        <v>100</v>
      </c>
      <c r="Y7" s="21" t="s">
        <v>102</v>
      </c>
      <c r="AC7" s="45"/>
      <c r="AD7" s="45"/>
      <c r="AE7" s="45"/>
      <c r="AF7" s="45"/>
      <c r="AG7" s="45"/>
      <c r="AH7" s="45"/>
      <c r="AI7" s="45"/>
      <c r="AJ7" s="45"/>
    </row>
    <row r="8" spans="1:39" x14ac:dyDescent="0.25">
      <c r="E8" s="21"/>
      <c r="F8" s="21" t="s">
        <v>104</v>
      </c>
      <c r="G8" s="20">
        <v>7</v>
      </c>
      <c r="H8" s="20">
        <v>3</v>
      </c>
      <c r="I8" s="20">
        <v>4</v>
      </c>
      <c r="J8" s="20">
        <v>1</v>
      </c>
      <c r="K8" s="6">
        <v>5</v>
      </c>
      <c r="L8" s="6">
        <v>5</v>
      </c>
      <c r="M8" s="6">
        <v>7</v>
      </c>
      <c r="N8" s="6">
        <v>4</v>
      </c>
      <c r="O8" s="6">
        <v>7</v>
      </c>
      <c r="P8" s="6">
        <v>4</v>
      </c>
      <c r="Q8" s="6">
        <v>1</v>
      </c>
      <c r="R8" s="6">
        <v>4</v>
      </c>
      <c r="S8" s="6">
        <v>4</v>
      </c>
      <c r="T8" s="6">
        <v>4</v>
      </c>
      <c r="U8" s="6">
        <v>4</v>
      </c>
      <c r="Y8" s="21" t="s">
        <v>103</v>
      </c>
      <c r="AC8" s="45"/>
      <c r="AD8" s="45"/>
      <c r="AE8" s="45"/>
      <c r="AF8" s="45"/>
      <c r="AG8" s="45"/>
      <c r="AH8" s="45"/>
      <c r="AI8" s="45"/>
      <c r="AJ8" s="45"/>
    </row>
    <row r="9" spans="1:39" x14ac:dyDescent="0.25">
      <c r="E9" s="21"/>
      <c r="F9" s="21" t="s">
        <v>105</v>
      </c>
      <c r="G9" s="20">
        <v>7</v>
      </c>
      <c r="H9" s="20">
        <v>3</v>
      </c>
      <c r="I9" s="20">
        <v>4</v>
      </c>
      <c r="J9" s="20">
        <v>1</v>
      </c>
      <c r="K9" s="6">
        <v>5</v>
      </c>
      <c r="L9" s="6">
        <v>5</v>
      </c>
      <c r="M9" s="6">
        <v>7</v>
      </c>
      <c r="N9" s="6">
        <v>4</v>
      </c>
      <c r="O9" s="6">
        <v>7</v>
      </c>
      <c r="P9" s="6">
        <v>4</v>
      </c>
      <c r="Q9" s="6">
        <v>1</v>
      </c>
      <c r="R9" s="6">
        <v>4</v>
      </c>
      <c r="S9" s="6">
        <v>4</v>
      </c>
      <c r="T9" s="6">
        <v>4</v>
      </c>
      <c r="U9" s="6">
        <v>4</v>
      </c>
      <c r="AC9" s="45"/>
      <c r="AD9" s="45"/>
      <c r="AE9" s="45"/>
      <c r="AF9" s="45"/>
      <c r="AG9" s="45"/>
      <c r="AH9" s="45"/>
      <c r="AI9" s="45"/>
      <c r="AJ9" s="45"/>
    </row>
    <row r="10" spans="1:39" x14ac:dyDescent="0.25">
      <c r="AC10" s="45"/>
      <c r="AD10" s="45"/>
      <c r="AE10" s="45"/>
      <c r="AF10" s="45"/>
      <c r="AG10" s="45"/>
      <c r="AH10" s="45"/>
      <c r="AI10" s="45"/>
      <c r="AJ10" s="45"/>
    </row>
    <row r="11" spans="1:39" ht="66.599999999999994" thickBot="1" x14ac:dyDescent="0.3">
      <c r="A11" s="9" t="s">
        <v>0</v>
      </c>
      <c r="B11" s="9" t="s">
        <v>1</v>
      </c>
      <c r="C11" s="9"/>
      <c r="D11" s="9" t="s">
        <v>2</v>
      </c>
      <c r="E11" s="9" t="s">
        <v>3</v>
      </c>
      <c r="F11" s="9" t="s">
        <v>4</v>
      </c>
      <c r="G11" s="14" t="s">
        <v>22</v>
      </c>
      <c r="H11" s="14" t="s">
        <v>23</v>
      </c>
      <c r="I11" s="14" t="s">
        <v>32</v>
      </c>
      <c r="J11" s="14" t="s">
        <v>33</v>
      </c>
      <c r="K11" s="14" t="s">
        <v>34</v>
      </c>
      <c r="L11" s="14" t="s">
        <v>28</v>
      </c>
      <c r="M11" s="14" t="s">
        <v>30</v>
      </c>
      <c r="N11" s="14" t="s">
        <v>24</v>
      </c>
      <c r="O11" s="14" t="s">
        <v>29</v>
      </c>
      <c r="P11" s="14" t="s">
        <v>25</v>
      </c>
      <c r="Q11" s="14" t="s">
        <v>26</v>
      </c>
      <c r="R11" s="14" t="s">
        <v>27</v>
      </c>
      <c r="S11" s="14" t="s">
        <v>31</v>
      </c>
      <c r="T11" s="3" t="s">
        <v>35</v>
      </c>
      <c r="U11" s="3" t="s">
        <v>36</v>
      </c>
      <c r="Z11" s="44" t="s">
        <v>84</v>
      </c>
      <c r="AA11" s="44" t="s">
        <v>85</v>
      </c>
      <c r="AB11" s="44" t="s">
        <v>86</v>
      </c>
      <c r="AC11" s="45"/>
      <c r="AD11" s="67"/>
      <c r="AF11" s="44" t="s">
        <v>84</v>
      </c>
      <c r="AG11" s="44" t="s">
        <v>85</v>
      </c>
      <c r="AH11" s="44" t="s">
        <v>86</v>
      </c>
      <c r="AI11" s="67"/>
      <c r="AJ11" s="67"/>
      <c r="AK11" s="17"/>
      <c r="AL11" s="17"/>
      <c r="AM11" s="17"/>
    </row>
    <row r="12" spans="1:39" ht="13.8" thickBot="1" x14ac:dyDescent="0.3">
      <c r="A12" s="10"/>
      <c r="B12" s="10"/>
      <c r="C12" s="10"/>
      <c r="D12" s="10"/>
      <c r="E12" s="10"/>
      <c r="F12" s="10"/>
      <c r="G12" s="72" t="s">
        <v>80</v>
      </c>
      <c r="H12" s="73"/>
      <c r="I12" s="73"/>
      <c r="J12" s="73"/>
      <c r="K12" s="73"/>
      <c r="L12" s="73"/>
      <c r="M12" s="73"/>
      <c r="N12" s="74"/>
      <c r="O12" s="73" t="s">
        <v>81</v>
      </c>
      <c r="P12" s="73"/>
      <c r="Q12" s="72" t="s">
        <v>82</v>
      </c>
      <c r="R12" s="73"/>
      <c r="S12" s="74"/>
      <c r="T12" s="28"/>
      <c r="U12" s="28"/>
      <c r="Y12" s="21" t="s">
        <v>101</v>
      </c>
      <c r="Z12">
        <f>SUM(Z17:AG17)/(5*8)</f>
        <v>0.67500000000000004</v>
      </c>
      <c r="AA12">
        <f>SUM(Z21:AA21)/(5*2)</f>
        <v>0.9</v>
      </c>
      <c r="AB12">
        <f>SUM(AD21:AF21)/(5*3)</f>
        <v>0.46666666666666667</v>
      </c>
      <c r="AC12" s="45"/>
      <c r="AD12" s="67"/>
      <c r="AE12" s="21" t="s">
        <v>101</v>
      </c>
      <c r="AF12">
        <f>6/8</f>
        <v>0.75</v>
      </c>
      <c r="AG12">
        <v>1</v>
      </c>
      <c r="AH12">
        <v>0</v>
      </c>
      <c r="AI12" s="47"/>
      <c r="AJ12" s="47"/>
      <c r="AK12" s="17"/>
      <c r="AL12" s="17"/>
      <c r="AM12" s="17"/>
    </row>
    <row r="13" spans="1:39" x14ac:dyDescent="0.25">
      <c r="A13" s="6">
        <v>35</v>
      </c>
      <c r="B13" s="6" t="s">
        <v>57</v>
      </c>
      <c r="D13" s="6" t="s">
        <v>60</v>
      </c>
      <c r="E13" s="6" t="s">
        <v>62</v>
      </c>
      <c r="F13" s="7">
        <v>0.66736111111094942</v>
      </c>
      <c r="G13" s="6">
        <v>7</v>
      </c>
      <c r="H13" s="6">
        <v>2</v>
      </c>
      <c r="I13" s="6">
        <v>2</v>
      </c>
      <c r="J13" s="6">
        <v>6</v>
      </c>
      <c r="K13" s="6">
        <v>7</v>
      </c>
      <c r="L13" s="6">
        <v>3</v>
      </c>
      <c r="M13" s="6">
        <v>4</v>
      </c>
      <c r="N13" s="6">
        <v>4</v>
      </c>
      <c r="O13" s="6">
        <v>6</v>
      </c>
      <c r="P13" s="6">
        <v>2</v>
      </c>
      <c r="Q13" s="6">
        <v>5</v>
      </c>
      <c r="R13" s="6">
        <v>1</v>
      </c>
      <c r="S13" s="6">
        <v>5</v>
      </c>
      <c r="T13" s="19">
        <v>6</v>
      </c>
      <c r="U13" s="19">
        <v>3</v>
      </c>
      <c r="Y13" s="21" t="s">
        <v>102</v>
      </c>
      <c r="Z13">
        <f t="shared" ref="Z13:Z14" si="1">SUM(Z18:AG18)/(5*8)</f>
        <v>0.17499999999999999</v>
      </c>
      <c r="AA13">
        <f t="shared" ref="AA13:AA14" si="2">SUM(Z22:AA22)/(5*2)</f>
        <v>0.1</v>
      </c>
      <c r="AB13">
        <f t="shared" ref="AB13:AB14" si="3">SUM(AD22:AF22)/(5*3)</f>
        <v>0.26666666666666666</v>
      </c>
      <c r="AC13" s="45"/>
      <c r="AD13" s="48"/>
      <c r="AE13" s="21" t="s">
        <v>102</v>
      </c>
      <c r="AF13">
        <f>2/8</f>
        <v>0.25</v>
      </c>
      <c r="AG13">
        <v>0</v>
      </c>
      <c r="AH13">
        <f>2/3</f>
        <v>0.66666666666666663</v>
      </c>
      <c r="AI13" s="30"/>
      <c r="AJ13" s="30"/>
      <c r="AK13" s="17"/>
      <c r="AL13" s="17"/>
      <c r="AM13" s="17"/>
    </row>
    <row r="14" spans="1:39" x14ac:dyDescent="0.25">
      <c r="A14" s="6">
        <v>24</v>
      </c>
      <c r="B14" s="6" t="s">
        <v>66</v>
      </c>
      <c r="D14" s="6" t="s">
        <v>67</v>
      </c>
      <c r="E14" s="11" t="s">
        <v>62</v>
      </c>
      <c r="F14" s="7">
        <v>0.72083333333284827</v>
      </c>
      <c r="G14" s="6">
        <v>7</v>
      </c>
      <c r="H14" s="6">
        <v>5</v>
      </c>
      <c r="I14" s="6">
        <v>7</v>
      </c>
      <c r="J14" s="6">
        <v>5</v>
      </c>
      <c r="K14" s="6">
        <v>7</v>
      </c>
      <c r="L14" s="6">
        <v>1</v>
      </c>
      <c r="M14" s="6">
        <v>5</v>
      </c>
      <c r="N14" s="6">
        <v>7</v>
      </c>
      <c r="O14" s="6">
        <v>7</v>
      </c>
      <c r="P14" s="6">
        <v>6</v>
      </c>
      <c r="Q14" s="6">
        <v>4</v>
      </c>
      <c r="R14" s="6">
        <v>7</v>
      </c>
      <c r="S14" s="6">
        <v>5</v>
      </c>
      <c r="T14" s="19">
        <v>5</v>
      </c>
      <c r="U14" s="19">
        <v>3</v>
      </c>
      <c r="Y14" s="21" t="s">
        <v>103</v>
      </c>
      <c r="Z14">
        <f t="shared" si="1"/>
        <v>0.15</v>
      </c>
      <c r="AA14">
        <f t="shared" si="2"/>
        <v>0</v>
      </c>
      <c r="AB14">
        <f t="shared" si="3"/>
        <v>0.26666666666666666</v>
      </c>
      <c r="AC14" s="45"/>
      <c r="AD14" s="46"/>
      <c r="AE14" s="21" t="s">
        <v>103</v>
      </c>
      <c r="AF14">
        <v>0</v>
      </c>
      <c r="AG14">
        <v>0</v>
      </c>
      <c r="AH14">
        <f>1/3</f>
        <v>0.33333333333333331</v>
      </c>
      <c r="AI14" s="45"/>
      <c r="AJ14" s="45"/>
    </row>
    <row r="15" spans="1:39" x14ac:dyDescent="0.25">
      <c r="A15" s="6">
        <v>23</v>
      </c>
      <c r="B15" s="6" t="s">
        <v>66</v>
      </c>
      <c r="D15" s="6" t="s">
        <v>63</v>
      </c>
      <c r="E15" s="6" t="s">
        <v>65</v>
      </c>
      <c r="F15" s="7">
        <v>0.60069444444525288</v>
      </c>
      <c r="G15" s="6">
        <v>7</v>
      </c>
      <c r="H15" s="6">
        <v>1</v>
      </c>
      <c r="I15" s="6">
        <v>4</v>
      </c>
      <c r="J15" s="6">
        <v>5</v>
      </c>
      <c r="K15" s="6">
        <v>7</v>
      </c>
      <c r="L15" s="6">
        <v>1</v>
      </c>
      <c r="M15" s="6">
        <v>4</v>
      </c>
      <c r="N15" s="6">
        <v>1</v>
      </c>
      <c r="O15" s="6">
        <v>6</v>
      </c>
      <c r="P15" s="6">
        <v>6</v>
      </c>
      <c r="Q15" s="6">
        <v>4</v>
      </c>
      <c r="R15" s="6">
        <v>4</v>
      </c>
      <c r="S15" s="6">
        <v>5</v>
      </c>
      <c r="T15" s="19">
        <v>6</v>
      </c>
      <c r="U15" s="19">
        <v>3</v>
      </c>
      <c r="AC15" s="45"/>
      <c r="AD15" s="46"/>
      <c r="AE15" s="45"/>
      <c r="AF15" s="45"/>
      <c r="AG15" s="45"/>
      <c r="AH15" s="45"/>
      <c r="AI15" s="45"/>
      <c r="AJ15" s="45"/>
    </row>
    <row r="16" spans="1:39" x14ac:dyDescent="0.25">
      <c r="A16" s="6">
        <v>39</v>
      </c>
      <c r="B16" s="6" t="s">
        <v>57</v>
      </c>
      <c r="D16" s="6" t="s">
        <v>63</v>
      </c>
      <c r="E16" s="6" t="s">
        <v>65</v>
      </c>
      <c r="F16" s="7">
        <v>0.82847222222335404</v>
      </c>
      <c r="G16" s="6">
        <v>7</v>
      </c>
      <c r="H16" s="6">
        <v>1</v>
      </c>
      <c r="I16" s="6">
        <v>7</v>
      </c>
      <c r="J16" s="6">
        <v>6</v>
      </c>
      <c r="K16" s="6">
        <v>7</v>
      </c>
      <c r="L16" s="6">
        <v>2</v>
      </c>
      <c r="M16" s="6">
        <v>7</v>
      </c>
      <c r="N16" s="6">
        <v>1</v>
      </c>
      <c r="O16" s="6">
        <v>7</v>
      </c>
      <c r="P16" s="6">
        <v>6</v>
      </c>
      <c r="Q16" s="6">
        <v>4</v>
      </c>
      <c r="R16" s="6">
        <v>3</v>
      </c>
      <c r="S16" s="6">
        <v>3</v>
      </c>
      <c r="T16" s="19">
        <v>5</v>
      </c>
      <c r="U16" s="19">
        <v>2</v>
      </c>
      <c r="Y16" s="87" t="s">
        <v>84</v>
      </c>
      <c r="Z16" s="87"/>
      <c r="AA16" s="87"/>
      <c r="AB16" s="87"/>
      <c r="AC16" s="87"/>
      <c r="AD16" s="87"/>
      <c r="AE16" s="87"/>
      <c r="AF16" s="87"/>
      <c r="AG16" s="87"/>
    </row>
    <row r="17" spans="1:37" x14ac:dyDescent="0.25">
      <c r="A17" s="6">
        <v>59</v>
      </c>
      <c r="B17" s="6" t="s">
        <v>66</v>
      </c>
      <c r="D17" s="6" t="s">
        <v>60</v>
      </c>
      <c r="E17" s="6" t="s">
        <v>61</v>
      </c>
      <c r="F17" s="7">
        <v>0.91111111111240461</v>
      </c>
      <c r="G17" s="6">
        <v>6</v>
      </c>
      <c r="H17" s="6">
        <v>4</v>
      </c>
      <c r="I17" s="6">
        <v>2</v>
      </c>
      <c r="J17" s="6">
        <v>4</v>
      </c>
      <c r="K17" s="6">
        <v>2</v>
      </c>
      <c r="L17" s="6">
        <v>2</v>
      </c>
      <c r="M17" s="6">
        <v>2</v>
      </c>
      <c r="N17" s="6">
        <v>5</v>
      </c>
      <c r="O17" s="6">
        <v>6</v>
      </c>
      <c r="P17" s="6">
        <v>6</v>
      </c>
      <c r="Q17" s="6">
        <v>2</v>
      </c>
      <c r="R17" s="6">
        <v>5</v>
      </c>
      <c r="S17" s="6">
        <v>5</v>
      </c>
      <c r="T17" s="19">
        <v>4</v>
      </c>
      <c r="U17" s="19">
        <v>1</v>
      </c>
      <c r="Y17" s="21" t="s">
        <v>101</v>
      </c>
      <c r="Z17">
        <f>COUNTIF(G13:G17,"&gt;4")</f>
        <v>5</v>
      </c>
      <c r="AA17">
        <f>COUNTIF(H13:H17,"&lt;4")</f>
        <v>3</v>
      </c>
      <c r="AB17">
        <f t="shared" ref="AB17:AF17" si="4">COUNTIF(I13:I17,"&gt;4")</f>
        <v>2</v>
      </c>
      <c r="AC17">
        <f t="shared" si="4"/>
        <v>4</v>
      </c>
      <c r="AD17">
        <f t="shared" si="4"/>
        <v>4</v>
      </c>
      <c r="AE17">
        <f>COUNTIF(L13:L17,"&lt;4")</f>
        <v>5</v>
      </c>
      <c r="AF17">
        <f t="shared" si="4"/>
        <v>2</v>
      </c>
      <c r="AG17">
        <f>COUNTIF(N13:N17,"&lt;4")</f>
        <v>2</v>
      </c>
    </row>
    <row r="18" spans="1:37" x14ac:dyDescent="0.25">
      <c r="A18" s="6"/>
      <c r="B18" s="6"/>
      <c r="D18" s="6"/>
      <c r="E18" s="6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9"/>
      <c r="U18" s="19"/>
      <c r="Y18" s="21" t="s">
        <v>102</v>
      </c>
      <c r="Z18">
        <f>COUNTIF(G13:G17,"&lt;4")</f>
        <v>0</v>
      </c>
      <c r="AA18">
        <f>COUNTIF(H13:H17,"&gt;4")</f>
        <v>1</v>
      </c>
      <c r="AB18">
        <f t="shared" ref="AB18:AF18" si="5">COUNTIF(I13:I17,"&lt;4")</f>
        <v>2</v>
      </c>
      <c r="AC18">
        <f t="shared" si="5"/>
        <v>0</v>
      </c>
      <c r="AD18">
        <f t="shared" si="5"/>
        <v>1</v>
      </c>
      <c r="AE18">
        <f>COUNTIF(L13:L17,"&gt;4")</f>
        <v>0</v>
      </c>
      <c r="AF18">
        <f t="shared" si="5"/>
        <v>1</v>
      </c>
      <c r="AG18">
        <f>COUNTIF(N13:N17,"&gt;4")</f>
        <v>2</v>
      </c>
    </row>
    <row r="19" spans="1:37" x14ac:dyDescent="0.25">
      <c r="F19" s="21" t="s">
        <v>75</v>
      </c>
      <c r="G19">
        <f>AVERAGE(G13:G17)</f>
        <v>6.8</v>
      </c>
      <c r="H19">
        <f t="shared" ref="H19:S19" si="6">AVERAGE(H13:H17)</f>
        <v>2.6</v>
      </c>
      <c r="I19">
        <f t="shared" si="6"/>
        <v>4.4000000000000004</v>
      </c>
      <c r="J19">
        <f t="shared" si="6"/>
        <v>5.2</v>
      </c>
      <c r="K19">
        <f t="shared" si="6"/>
        <v>6</v>
      </c>
      <c r="L19">
        <f t="shared" si="6"/>
        <v>1.8</v>
      </c>
      <c r="M19">
        <f t="shared" si="6"/>
        <v>4.4000000000000004</v>
      </c>
      <c r="N19">
        <f t="shared" si="6"/>
        <v>3.6</v>
      </c>
      <c r="O19">
        <f t="shared" si="6"/>
        <v>6.4</v>
      </c>
      <c r="P19">
        <f t="shared" si="6"/>
        <v>5.2</v>
      </c>
      <c r="Q19">
        <f t="shared" si="6"/>
        <v>3.8</v>
      </c>
      <c r="R19">
        <f t="shared" si="6"/>
        <v>4</v>
      </c>
      <c r="S19">
        <f t="shared" si="6"/>
        <v>4.5999999999999996</v>
      </c>
      <c r="Y19" s="21" t="s">
        <v>103</v>
      </c>
      <c r="Z19">
        <f>5-(Z17+Z18)</f>
        <v>0</v>
      </c>
      <c r="AA19">
        <f t="shared" ref="AA19:AG19" si="7">5-(AA17+AA18)</f>
        <v>1</v>
      </c>
      <c r="AB19">
        <f t="shared" si="7"/>
        <v>1</v>
      </c>
      <c r="AC19">
        <f t="shared" si="7"/>
        <v>1</v>
      </c>
      <c r="AD19">
        <f t="shared" si="7"/>
        <v>0</v>
      </c>
      <c r="AE19">
        <f t="shared" si="7"/>
        <v>0</v>
      </c>
      <c r="AF19">
        <f t="shared" si="7"/>
        <v>2</v>
      </c>
      <c r="AG19">
        <f t="shared" si="7"/>
        <v>1</v>
      </c>
    </row>
    <row r="20" spans="1:37" x14ac:dyDescent="0.25">
      <c r="E20" s="21"/>
      <c r="F20" s="21" t="s">
        <v>94</v>
      </c>
      <c r="G20" s="20" t="s">
        <v>96</v>
      </c>
      <c r="H20" s="20" t="s">
        <v>95</v>
      </c>
      <c r="I20" s="20" t="s">
        <v>96</v>
      </c>
      <c r="J20" s="20" t="s">
        <v>96</v>
      </c>
      <c r="K20" s="20" t="s">
        <v>96</v>
      </c>
      <c r="L20" s="20" t="s">
        <v>95</v>
      </c>
      <c r="M20" s="20" t="s">
        <v>96</v>
      </c>
      <c r="N20" s="20" t="s">
        <v>95</v>
      </c>
      <c r="O20" s="20" t="s">
        <v>96</v>
      </c>
      <c r="P20" s="20" t="s">
        <v>96</v>
      </c>
      <c r="Q20" s="20" t="s">
        <v>96</v>
      </c>
      <c r="R20" s="20" t="s">
        <v>95</v>
      </c>
      <c r="S20" s="20" t="s">
        <v>96</v>
      </c>
      <c r="T20" s="20"/>
      <c r="U20" s="20"/>
      <c r="Y20" s="87" t="s">
        <v>85</v>
      </c>
      <c r="Z20" s="87"/>
      <c r="AA20" s="87"/>
      <c r="AC20" s="87" t="s">
        <v>86</v>
      </c>
      <c r="AD20" s="87"/>
      <c r="AE20" s="87"/>
      <c r="AF20" s="87"/>
    </row>
    <row r="21" spans="1:37" x14ac:dyDescent="0.25">
      <c r="E21" s="21"/>
      <c r="F21" s="21" t="s">
        <v>98</v>
      </c>
      <c r="G21" s="20" t="s">
        <v>97</v>
      </c>
      <c r="H21" s="20" t="s">
        <v>97</v>
      </c>
      <c r="I21" s="20" t="s">
        <v>99</v>
      </c>
      <c r="J21" s="20" t="s">
        <v>97</v>
      </c>
      <c r="K21" s="20" t="s">
        <v>97</v>
      </c>
      <c r="L21" s="20" t="s">
        <v>97</v>
      </c>
      <c r="M21" s="20" t="s">
        <v>99</v>
      </c>
      <c r="N21" s="20" t="s">
        <v>97</v>
      </c>
      <c r="O21" s="20" t="s">
        <v>97</v>
      </c>
      <c r="P21" s="20" t="s">
        <v>97</v>
      </c>
      <c r="Q21" s="20" t="s">
        <v>99</v>
      </c>
      <c r="R21" s="43" t="s">
        <v>100</v>
      </c>
      <c r="S21" s="20" t="s">
        <v>99</v>
      </c>
      <c r="T21" s="20"/>
      <c r="U21" s="20"/>
      <c r="Y21" s="21" t="s">
        <v>101</v>
      </c>
      <c r="Z21">
        <f>COUNTIF(O13:O17,"&gt;4")</f>
        <v>5</v>
      </c>
      <c r="AA21">
        <f>COUNTIF(P13:P17,"&gt;4")</f>
        <v>4</v>
      </c>
      <c r="AC21" s="21" t="s">
        <v>101</v>
      </c>
      <c r="AD21" s="20">
        <f>COUNTIF(Q13:Q17,"&gt;4")</f>
        <v>1</v>
      </c>
      <c r="AE21" s="20">
        <f>COUNTIF(R13:R17,"&lt;4")</f>
        <v>2</v>
      </c>
      <c r="AF21" s="20">
        <f t="shared" ref="AF21" si="8">COUNTIF(S13:S17,"&gt;4")</f>
        <v>4</v>
      </c>
    </row>
    <row r="22" spans="1:37" x14ac:dyDescent="0.25">
      <c r="E22" s="21"/>
      <c r="F22" s="21" t="s">
        <v>104</v>
      </c>
      <c r="G22" s="20">
        <v>6</v>
      </c>
      <c r="H22" s="20">
        <v>1</v>
      </c>
      <c r="I22" s="20">
        <v>2</v>
      </c>
      <c r="J22" s="20">
        <v>4</v>
      </c>
      <c r="K22" s="20">
        <v>2</v>
      </c>
      <c r="L22" s="20">
        <v>1</v>
      </c>
      <c r="M22" s="20">
        <v>2</v>
      </c>
      <c r="N22" s="20">
        <v>1</v>
      </c>
      <c r="O22" s="20">
        <v>6</v>
      </c>
      <c r="P22" s="20">
        <v>2</v>
      </c>
      <c r="Q22" s="20">
        <v>2</v>
      </c>
      <c r="R22" s="20">
        <v>1</v>
      </c>
      <c r="S22" s="20">
        <v>3</v>
      </c>
      <c r="T22" s="20"/>
      <c r="U22" s="20"/>
      <c r="Y22" s="21" t="s">
        <v>102</v>
      </c>
      <c r="Z22">
        <f>COUNTIF(O13:O17,"&lt;4")</f>
        <v>0</v>
      </c>
      <c r="AA22">
        <f>COUNTIF(P13:P17,"&lt;4")</f>
        <v>1</v>
      </c>
      <c r="AC22" s="21" t="s">
        <v>102</v>
      </c>
      <c r="AD22">
        <f>COUNTIF(Q13:Q17,"&lt;4")</f>
        <v>1</v>
      </c>
      <c r="AE22">
        <f>COUNTIF(R13:R17,"&gt;4")</f>
        <v>2</v>
      </c>
      <c r="AF22">
        <f t="shared" ref="AF22" si="9">COUNTIF(S13:S17,"&lt;4")</f>
        <v>1</v>
      </c>
    </row>
    <row r="23" spans="1:37" x14ac:dyDescent="0.25">
      <c r="A23" s="20"/>
      <c r="B23" s="20"/>
      <c r="C23" s="20"/>
      <c r="D23" s="20"/>
      <c r="E23" s="20"/>
      <c r="F23" s="21" t="s">
        <v>105</v>
      </c>
      <c r="G23">
        <v>7</v>
      </c>
      <c r="H23">
        <v>5</v>
      </c>
      <c r="I23">
        <v>7</v>
      </c>
      <c r="J23">
        <v>6</v>
      </c>
      <c r="K23">
        <v>7</v>
      </c>
      <c r="L23">
        <v>3</v>
      </c>
      <c r="M23">
        <v>7</v>
      </c>
      <c r="N23">
        <v>7</v>
      </c>
      <c r="O23">
        <v>7</v>
      </c>
      <c r="P23">
        <v>6</v>
      </c>
      <c r="Q23">
        <v>5</v>
      </c>
      <c r="R23">
        <v>7</v>
      </c>
      <c r="S23">
        <v>5</v>
      </c>
      <c r="Y23" s="21" t="s">
        <v>103</v>
      </c>
      <c r="Z23">
        <f>5-(Z21+Z22)</f>
        <v>0</v>
      </c>
      <c r="AA23">
        <f>5-(AA21+AA22)</f>
        <v>0</v>
      </c>
      <c r="AC23" s="21" t="s">
        <v>103</v>
      </c>
      <c r="AD23">
        <f>5-(AD21+AD22)</f>
        <v>3</v>
      </c>
      <c r="AE23">
        <f t="shared" ref="AE23:AF23" si="10">5-(AE21+AE22)</f>
        <v>1</v>
      </c>
      <c r="AF23">
        <f t="shared" si="10"/>
        <v>0</v>
      </c>
    </row>
    <row r="25" spans="1:37" ht="66.599999999999994" thickBot="1" x14ac:dyDescent="0.3">
      <c r="A25" s="9" t="s">
        <v>0</v>
      </c>
      <c r="B25" s="9" t="s">
        <v>1</v>
      </c>
      <c r="C25" s="9"/>
      <c r="D25" s="9" t="s">
        <v>2</v>
      </c>
      <c r="E25" s="9" t="s">
        <v>3</v>
      </c>
      <c r="F25" s="9" t="s">
        <v>4</v>
      </c>
      <c r="G25" s="12" t="s">
        <v>37</v>
      </c>
      <c r="H25" s="12" t="s">
        <v>38</v>
      </c>
      <c r="I25" s="12" t="s">
        <v>49</v>
      </c>
      <c r="J25" s="12" t="s">
        <v>39</v>
      </c>
      <c r="K25" s="12" t="s">
        <v>50</v>
      </c>
      <c r="L25" s="12" t="s">
        <v>51</v>
      </c>
      <c r="M25" s="12" t="s">
        <v>52</v>
      </c>
      <c r="N25" s="12" t="s">
        <v>53</v>
      </c>
      <c r="O25" s="12" t="s">
        <v>40</v>
      </c>
      <c r="P25" s="12" t="s">
        <v>41</v>
      </c>
      <c r="Q25" s="12" t="s">
        <v>42</v>
      </c>
      <c r="R25" s="12" t="s">
        <v>43</v>
      </c>
      <c r="S25" s="12" t="s">
        <v>10</v>
      </c>
      <c r="T25" s="12" t="s">
        <v>44</v>
      </c>
      <c r="U25" s="12" t="s">
        <v>45</v>
      </c>
      <c r="V25" s="12" t="s">
        <v>46</v>
      </c>
      <c r="W25" s="12" t="s">
        <v>47</v>
      </c>
      <c r="X25" s="12" t="s">
        <v>48</v>
      </c>
      <c r="Y25" s="4" t="s">
        <v>54</v>
      </c>
      <c r="Z25" s="4" t="s">
        <v>55</v>
      </c>
      <c r="AC25" s="44" t="s">
        <v>80</v>
      </c>
      <c r="AD25" s="44" t="s">
        <v>81</v>
      </c>
      <c r="AE25" s="44" t="s">
        <v>82</v>
      </c>
      <c r="AI25" s="44" t="s">
        <v>80</v>
      </c>
      <c r="AJ25" s="44" t="s">
        <v>81</v>
      </c>
      <c r="AK25" s="44" t="s">
        <v>82</v>
      </c>
    </row>
    <row r="26" spans="1:37" ht="13.8" thickBot="1" x14ac:dyDescent="0.3">
      <c r="A26" s="22"/>
      <c r="B26" s="22"/>
      <c r="C26" s="22"/>
      <c r="D26" s="22"/>
      <c r="E26" s="22"/>
      <c r="F26" s="22"/>
      <c r="G26" s="76" t="s">
        <v>80</v>
      </c>
      <c r="H26" s="77"/>
      <c r="I26" s="77"/>
      <c r="J26" s="77"/>
      <c r="K26" s="77"/>
      <c r="L26" s="77"/>
      <c r="M26" s="77"/>
      <c r="N26" s="78"/>
      <c r="O26" s="76" t="s">
        <v>81</v>
      </c>
      <c r="P26" s="77"/>
      <c r="Q26" s="77"/>
      <c r="R26" s="77"/>
      <c r="S26" s="78"/>
      <c r="T26" s="76" t="s">
        <v>82</v>
      </c>
      <c r="U26" s="77"/>
      <c r="V26" s="77"/>
      <c r="W26" s="77"/>
      <c r="X26" s="78"/>
      <c r="Y26" s="34"/>
      <c r="Z26" s="34"/>
      <c r="AB26" s="21" t="s">
        <v>101</v>
      </c>
      <c r="AC26">
        <f>SUM(AC31:AJ31)/(8*3)</f>
        <v>0.54166666666666663</v>
      </c>
      <c r="AD26">
        <f>SUM(AC35:AG35)/(5*3)</f>
        <v>0.6</v>
      </c>
      <c r="AE26">
        <f>SUM(AJ35:AN35)/(5*3)</f>
        <v>0.53333333333333333</v>
      </c>
      <c r="AH26" s="21" t="s">
        <v>101</v>
      </c>
      <c r="AI26">
        <f>5/8</f>
        <v>0.625</v>
      </c>
      <c r="AJ26">
        <f>4/5</f>
        <v>0.8</v>
      </c>
      <c r="AK26">
        <f>3/5</f>
        <v>0.6</v>
      </c>
    </row>
    <row r="27" spans="1:37" x14ac:dyDescent="0.25">
      <c r="A27" s="6">
        <v>35</v>
      </c>
      <c r="B27" s="6" t="s">
        <v>57</v>
      </c>
      <c r="D27" s="6" t="s">
        <v>60</v>
      </c>
      <c r="E27" s="6" t="s">
        <v>62</v>
      </c>
      <c r="F27" s="7">
        <v>0.66736111111094942</v>
      </c>
      <c r="G27" s="6">
        <v>6</v>
      </c>
      <c r="H27" s="6">
        <v>4</v>
      </c>
      <c r="I27" s="6">
        <v>3</v>
      </c>
      <c r="J27" s="6">
        <v>3</v>
      </c>
      <c r="K27" s="6">
        <v>3</v>
      </c>
      <c r="L27" s="6">
        <v>6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7</v>
      </c>
      <c r="T27" s="6">
        <v>3</v>
      </c>
      <c r="U27" s="6">
        <v>4</v>
      </c>
      <c r="V27" s="6">
        <v>5</v>
      </c>
      <c r="W27" s="6">
        <v>4</v>
      </c>
      <c r="X27" s="6">
        <v>3</v>
      </c>
      <c r="Y27" s="19">
        <v>4</v>
      </c>
      <c r="Z27" s="19">
        <v>1</v>
      </c>
      <c r="AB27" s="21" t="s">
        <v>102</v>
      </c>
      <c r="AC27">
        <f t="shared" ref="AC27:AC28" si="11">SUM(AC32:AJ32)/(8*3)</f>
        <v>0.41666666666666669</v>
      </c>
      <c r="AD27">
        <f t="shared" ref="AD27:AD28" si="12">SUM(AC36:AG36)/(5*3)</f>
        <v>0.26666666666666666</v>
      </c>
      <c r="AE27">
        <f t="shared" ref="AE27:AE28" si="13">SUM(AJ36:AN36)/(5*3)</f>
        <v>0.26666666666666666</v>
      </c>
      <c r="AH27" s="21" t="s">
        <v>102</v>
      </c>
      <c r="AI27">
        <f>3/8</f>
        <v>0.375</v>
      </c>
      <c r="AJ27">
        <f>1/5</f>
        <v>0.2</v>
      </c>
      <c r="AK27">
        <v>0</v>
      </c>
    </row>
    <row r="28" spans="1:37" x14ac:dyDescent="0.25">
      <c r="A28" s="6">
        <v>24</v>
      </c>
      <c r="B28" s="6" t="s">
        <v>66</v>
      </c>
      <c r="D28" s="6" t="s">
        <v>67</v>
      </c>
      <c r="E28" s="11" t="s">
        <v>62</v>
      </c>
      <c r="F28" s="7">
        <v>0.72083333333284827</v>
      </c>
      <c r="G28" s="6">
        <v>7</v>
      </c>
      <c r="H28" s="6">
        <v>5</v>
      </c>
      <c r="I28" s="6">
        <v>7</v>
      </c>
      <c r="J28" s="6">
        <v>1</v>
      </c>
      <c r="K28" s="6">
        <v>7</v>
      </c>
      <c r="L28" s="6">
        <v>1</v>
      </c>
      <c r="M28" s="6">
        <v>7</v>
      </c>
      <c r="N28" s="6">
        <v>7</v>
      </c>
      <c r="O28" s="6">
        <v>6</v>
      </c>
      <c r="P28" s="6">
        <v>5</v>
      </c>
      <c r="Q28" s="6">
        <v>6</v>
      </c>
      <c r="R28" s="6">
        <v>1</v>
      </c>
      <c r="S28" s="6">
        <v>1</v>
      </c>
      <c r="T28" s="6">
        <v>6</v>
      </c>
      <c r="U28" s="6">
        <v>6</v>
      </c>
      <c r="V28" s="6">
        <v>3</v>
      </c>
      <c r="W28" s="6">
        <v>5</v>
      </c>
      <c r="X28" s="6">
        <v>5</v>
      </c>
      <c r="Y28" s="19">
        <v>5</v>
      </c>
      <c r="Z28" s="19">
        <v>2</v>
      </c>
      <c r="AB28" s="21" t="s">
        <v>103</v>
      </c>
      <c r="AC28">
        <f t="shared" si="11"/>
        <v>4.1666666666666664E-2</v>
      </c>
      <c r="AD28">
        <f t="shared" si="12"/>
        <v>0.13333333333333333</v>
      </c>
      <c r="AE28">
        <f t="shared" si="13"/>
        <v>0.2</v>
      </c>
      <c r="AH28" s="21" t="s">
        <v>103</v>
      </c>
      <c r="AI28">
        <v>0</v>
      </c>
      <c r="AJ28">
        <v>0</v>
      </c>
      <c r="AK28">
        <f>2/5</f>
        <v>0.4</v>
      </c>
    </row>
    <row r="29" spans="1:37" x14ac:dyDescent="0.25">
      <c r="A29" s="6">
        <v>26</v>
      </c>
      <c r="B29" s="6" t="s">
        <v>57</v>
      </c>
      <c r="D29" s="6" t="s">
        <v>63</v>
      </c>
      <c r="E29" s="6" t="s">
        <v>65</v>
      </c>
      <c r="F29" s="7">
        <v>0.4375</v>
      </c>
      <c r="G29" s="6">
        <v>1</v>
      </c>
      <c r="H29" s="6">
        <v>7</v>
      </c>
      <c r="I29" s="6">
        <v>1</v>
      </c>
      <c r="J29" s="6">
        <v>1</v>
      </c>
      <c r="K29" s="6">
        <v>5</v>
      </c>
      <c r="L29" s="6">
        <v>6</v>
      </c>
      <c r="M29" s="6">
        <v>7</v>
      </c>
      <c r="N29" s="6">
        <v>5</v>
      </c>
      <c r="O29" s="6">
        <v>4</v>
      </c>
      <c r="P29" s="6">
        <v>4</v>
      </c>
      <c r="Q29" s="6">
        <v>3</v>
      </c>
      <c r="R29" s="6">
        <v>2</v>
      </c>
      <c r="S29" s="6">
        <v>1</v>
      </c>
      <c r="T29" s="6">
        <v>6</v>
      </c>
      <c r="U29" s="6">
        <v>2</v>
      </c>
      <c r="V29" s="6">
        <v>7</v>
      </c>
      <c r="W29" s="6">
        <v>4</v>
      </c>
      <c r="X29" s="6">
        <v>3</v>
      </c>
      <c r="Y29" s="19">
        <v>4</v>
      </c>
      <c r="Z29" s="19">
        <v>2</v>
      </c>
    </row>
    <row r="30" spans="1:37" x14ac:dyDescent="0.25">
      <c r="Y30" s="21"/>
      <c r="Z30" s="21"/>
      <c r="AB30" s="87" t="s">
        <v>84</v>
      </c>
      <c r="AC30" s="87"/>
      <c r="AD30" s="87"/>
      <c r="AE30" s="87"/>
      <c r="AF30" s="87"/>
      <c r="AG30" s="87"/>
      <c r="AH30" s="87"/>
      <c r="AI30" s="87"/>
      <c r="AJ30" s="87"/>
    </row>
    <row r="31" spans="1:37" x14ac:dyDescent="0.25">
      <c r="F31" s="21" t="s">
        <v>75</v>
      </c>
      <c r="G31">
        <f>AVERAGE(G27:G29)</f>
        <v>4.666666666666667</v>
      </c>
      <c r="H31">
        <f t="shared" ref="H31:X31" si="14">AVERAGE(H27:H29)</f>
        <v>5.333333333333333</v>
      </c>
      <c r="I31">
        <f t="shared" si="14"/>
        <v>3.6666666666666665</v>
      </c>
      <c r="J31">
        <f t="shared" si="14"/>
        <v>1.6666666666666667</v>
      </c>
      <c r="K31">
        <f t="shared" si="14"/>
        <v>5</v>
      </c>
      <c r="L31">
        <f t="shared" si="14"/>
        <v>4.333333333333333</v>
      </c>
      <c r="M31">
        <f t="shared" si="14"/>
        <v>5</v>
      </c>
      <c r="N31">
        <f t="shared" si="14"/>
        <v>4.333333333333333</v>
      </c>
      <c r="O31">
        <f t="shared" si="14"/>
        <v>3.6666666666666665</v>
      </c>
      <c r="P31">
        <f t="shared" si="14"/>
        <v>3.3333333333333335</v>
      </c>
      <c r="Q31">
        <f t="shared" si="14"/>
        <v>3.3333333333333335</v>
      </c>
      <c r="R31">
        <f t="shared" si="14"/>
        <v>1.3333333333333333</v>
      </c>
      <c r="S31">
        <f t="shared" si="14"/>
        <v>3</v>
      </c>
      <c r="T31">
        <f t="shared" si="14"/>
        <v>5</v>
      </c>
      <c r="U31">
        <f t="shared" si="14"/>
        <v>4</v>
      </c>
      <c r="V31">
        <f t="shared" si="14"/>
        <v>5</v>
      </c>
      <c r="W31">
        <f t="shared" si="14"/>
        <v>4.333333333333333</v>
      </c>
      <c r="X31">
        <f t="shared" si="14"/>
        <v>3.6666666666666665</v>
      </c>
      <c r="AB31" s="21" t="s">
        <v>101</v>
      </c>
      <c r="AC31">
        <f>COUNTIF(G27:G29,"&gt;4")</f>
        <v>2</v>
      </c>
      <c r="AD31">
        <f>COUNTIF(H27:H29,"&lt;4")</f>
        <v>0</v>
      </c>
      <c r="AE31">
        <f>COUNTIF(I27:I29,"&gt;4")</f>
        <v>1</v>
      </c>
      <c r="AF31">
        <f>COUNTIF(J27:J29,"&lt;4")</f>
        <v>3</v>
      </c>
      <c r="AG31">
        <f>COUNTIF(K27:K29,"&gt;4")</f>
        <v>2</v>
      </c>
      <c r="AH31">
        <f>COUNTIF(L27:L29,"&lt;4")</f>
        <v>1</v>
      </c>
      <c r="AI31">
        <f>COUNTIF(M27:M29,"&gt;4")</f>
        <v>2</v>
      </c>
      <c r="AJ31">
        <f>COUNTIF(N27:N29,"&gt;4")</f>
        <v>2</v>
      </c>
    </row>
    <row r="32" spans="1:37" x14ac:dyDescent="0.25">
      <c r="E32" s="21"/>
      <c r="F32" s="21" t="s">
        <v>94</v>
      </c>
      <c r="G32" s="20" t="s">
        <v>96</v>
      </c>
      <c r="H32" s="20" t="s">
        <v>95</v>
      </c>
      <c r="I32" s="20" t="s">
        <v>96</v>
      </c>
      <c r="J32" s="20" t="s">
        <v>95</v>
      </c>
      <c r="K32" s="20" t="s">
        <v>96</v>
      </c>
      <c r="L32" s="20" t="s">
        <v>95</v>
      </c>
      <c r="M32" s="20" t="s">
        <v>96</v>
      </c>
      <c r="N32" s="20" t="s">
        <v>96</v>
      </c>
      <c r="O32" s="20" t="s">
        <v>96</v>
      </c>
      <c r="P32" s="20" t="s">
        <v>95</v>
      </c>
      <c r="Q32" s="20" t="s">
        <v>95</v>
      </c>
      <c r="R32" s="20" t="s">
        <v>95</v>
      </c>
      <c r="S32" s="20" t="s">
        <v>95</v>
      </c>
      <c r="T32" s="20" t="s">
        <v>96</v>
      </c>
      <c r="U32" s="20" t="s">
        <v>95</v>
      </c>
      <c r="V32" s="20" t="s">
        <v>96</v>
      </c>
      <c r="W32" s="20" t="s">
        <v>96</v>
      </c>
      <c r="X32" s="20" t="s">
        <v>95</v>
      </c>
      <c r="AB32" s="21" t="s">
        <v>102</v>
      </c>
      <c r="AC32">
        <f>COUNTIF(G27:G29,"&lt;4")</f>
        <v>1</v>
      </c>
      <c r="AD32">
        <f>COUNTIF(H27:H29,"&gt;4")</f>
        <v>2</v>
      </c>
      <c r="AE32">
        <f t="shared" ref="AD32:AJ32" si="15">COUNTIF(I27:I29,"&lt;4")</f>
        <v>2</v>
      </c>
      <c r="AF32">
        <f>COUNTIF(J27:J29,"&gt;4")</f>
        <v>0</v>
      </c>
      <c r="AG32">
        <f t="shared" si="15"/>
        <v>1</v>
      </c>
      <c r="AH32">
        <f>COUNTIF(L27:L29,"&gt;4")</f>
        <v>2</v>
      </c>
      <c r="AI32">
        <f t="shared" si="15"/>
        <v>1</v>
      </c>
      <c r="AJ32">
        <f t="shared" si="15"/>
        <v>1</v>
      </c>
    </row>
    <row r="33" spans="1:40" x14ac:dyDescent="0.25">
      <c r="A33" s="70"/>
      <c r="B33" s="75"/>
      <c r="C33" s="75"/>
      <c r="D33" s="75"/>
      <c r="E33" s="75"/>
      <c r="F33" s="21" t="s">
        <v>98</v>
      </c>
      <c r="G33" s="20" t="s">
        <v>97</v>
      </c>
      <c r="H33" t="s">
        <v>99</v>
      </c>
      <c r="I33" t="s">
        <v>99</v>
      </c>
      <c r="J33" t="s">
        <v>97</v>
      </c>
      <c r="K33" t="s">
        <v>97</v>
      </c>
      <c r="L33" t="s">
        <v>99</v>
      </c>
      <c r="M33" t="s">
        <v>97</v>
      </c>
      <c r="N33" t="s">
        <v>97</v>
      </c>
      <c r="O33" t="s">
        <v>99</v>
      </c>
      <c r="P33" t="s">
        <v>97</v>
      </c>
      <c r="Q33" t="s">
        <v>97</v>
      </c>
      <c r="R33" t="s">
        <v>97</v>
      </c>
      <c r="S33" t="s">
        <v>97</v>
      </c>
      <c r="T33" t="s">
        <v>97</v>
      </c>
      <c r="U33" s="43" t="s">
        <v>100</v>
      </c>
      <c r="V33" t="s">
        <v>97</v>
      </c>
      <c r="W33" s="43" t="s">
        <v>100</v>
      </c>
      <c r="X33" t="s">
        <v>97</v>
      </c>
      <c r="AB33" s="21" t="s">
        <v>103</v>
      </c>
      <c r="AC33">
        <f>3-(AC31+AC32)</f>
        <v>0</v>
      </c>
      <c r="AD33">
        <f t="shared" ref="AD33:AJ33" si="16">3-(AD31+AD32)</f>
        <v>1</v>
      </c>
      <c r="AE33">
        <f t="shared" si="16"/>
        <v>0</v>
      </c>
      <c r="AF33">
        <f t="shared" si="16"/>
        <v>0</v>
      </c>
      <c r="AG33">
        <f t="shared" si="16"/>
        <v>0</v>
      </c>
      <c r="AH33">
        <f t="shared" si="16"/>
        <v>0</v>
      </c>
      <c r="AI33">
        <f t="shared" si="16"/>
        <v>0</v>
      </c>
      <c r="AJ33">
        <f t="shared" si="16"/>
        <v>0</v>
      </c>
    </row>
    <row r="34" spans="1:40" x14ac:dyDescent="0.25">
      <c r="A34" s="70"/>
      <c r="E34" s="21"/>
      <c r="F34" s="21" t="s">
        <v>104</v>
      </c>
      <c r="G34" s="20">
        <v>1</v>
      </c>
      <c r="H34" s="20">
        <v>4</v>
      </c>
      <c r="I34" s="20">
        <v>1</v>
      </c>
      <c r="J34" s="20">
        <v>1</v>
      </c>
      <c r="K34" s="20">
        <v>3</v>
      </c>
      <c r="L34" s="20">
        <v>1</v>
      </c>
      <c r="M34" s="20">
        <v>1</v>
      </c>
      <c r="N34" s="20">
        <v>1</v>
      </c>
      <c r="O34" s="20">
        <v>1</v>
      </c>
      <c r="P34" s="20">
        <v>1</v>
      </c>
      <c r="Q34" s="20">
        <v>1</v>
      </c>
      <c r="R34" s="20">
        <v>1</v>
      </c>
      <c r="S34" s="20">
        <v>1</v>
      </c>
      <c r="T34" s="20">
        <v>3</v>
      </c>
      <c r="U34" s="20">
        <v>2</v>
      </c>
      <c r="V34" s="20">
        <v>3</v>
      </c>
      <c r="W34" s="20">
        <v>4</v>
      </c>
      <c r="X34" s="20">
        <v>3</v>
      </c>
      <c r="AB34" s="87" t="s">
        <v>85</v>
      </c>
      <c r="AC34" s="87"/>
      <c r="AD34" s="87"/>
      <c r="AE34" s="87"/>
      <c r="AF34" s="87"/>
      <c r="AG34" s="87"/>
      <c r="AI34" s="87" t="s">
        <v>86</v>
      </c>
      <c r="AJ34" s="87"/>
      <c r="AK34" s="87"/>
      <c r="AL34" s="87"/>
      <c r="AM34" s="87"/>
      <c r="AN34" s="87"/>
    </row>
    <row r="35" spans="1:40" x14ac:dyDescent="0.25">
      <c r="A35" s="20"/>
      <c r="B35" s="20"/>
      <c r="C35" s="20"/>
      <c r="D35" s="20"/>
      <c r="E35" s="20"/>
      <c r="F35" s="21" t="s">
        <v>105</v>
      </c>
      <c r="G35">
        <v>7</v>
      </c>
      <c r="H35">
        <v>7</v>
      </c>
      <c r="I35">
        <v>7</v>
      </c>
      <c r="J35">
        <v>3</v>
      </c>
      <c r="K35">
        <v>7</v>
      </c>
      <c r="L35">
        <v>6</v>
      </c>
      <c r="M35">
        <v>7</v>
      </c>
      <c r="N35">
        <v>7</v>
      </c>
      <c r="O35">
        <v>6</v>
      </c>
      <c r="P35">
        <v>5</v>
      </c>
      <c r="Q35">
        <v>6</v>
      </c>
      <c r="R35">
        <v>2</v>
      </c>
      <c r="S35">
        <v>7</v>
      </c>
      <c r="T35">
        <v>6</v>
      </c>
      <c r="U35">
        <v>6</v>
      </c>
      <c r="V35">
        <v>7</v>
      </c>
      <c r="W35">
        <v>5</v>
      </c>
      <c r="X35">
        <v>5</v>
      </c>
      <c r="AB35" s="21" t="s">
        <v>101</v>
      </c>
      <c r="AC35">
        <f>COUNTIF(O27:O29,"&gt;4")</f>
        <v>1</v>
      </c>
      <c r="AD35">
        <f>COUNTIF(P27:P29,"&lt;4")</f>
        <v>1</v>
      </c>
      <c r="AE35">
        <f t="shared" ref="AE35:AG35" si="17">COUNTIF(Q27:Q29,"&lt;4")</f>
        <v>2</v>
      </c>
      <c r="AF35">
        <f t="shared" si="17"/>
        <v>3</v>
      </c>
      <c r="AG35">
        <f t="shared" si="17"/>
        <v>2</v>
      </c>
      <c r="AI35" s="21" t="s">
        <v>101</v>
      </c>
      <c r="AJ35" s="20">
        <f>COUNTIF(T27:T29,"&gt;4")</f>
        <v>2</v>
      </c>
      <c r="AK35" s="20">
        <f>COUNTIF(U27:U29,"&lt;4")</f>
        <v>1</v>
      </c>
      <c r="AL35" s="20">
        <f t="shared" ref="AK35:AN35" si="18">COUNTIF(V27:V29,"&gt;4")</f>
        <v>2</v>
      </c>
      <c r="AM35" s="20">
        <f t="shared" si="18"/>
        <v>1</v>
      </c>
      <c r="AN35" s="20">
        <f>COUNTIF(X27:X29,"&lt;4")</f>
        <v>2</v>
      </c>
    </row>
    <row r="36" spans="1:40" x14ac:dyDescent="0.25">
      <c r="AB36" s="21" t="s">
        <v>102</v>
      </c>
      <c r="AC36">
        <f>COUNTIF(O27:O29,"&lt;4")</f>
        <v>1</v>
      </c>
      <c r="AD36">
        <f>COUNTIF(P27:P29,"&gt;4")</f>
        <v>1</v>
      </c>
      <c r="AE36">
        <f>COUNTIF(Q27:Q29,"&gt;4")</f>
        <v>1</v>
      </c>
      <c r="AF36">
        <f>COUNTIF(R27:R29,"&gt;4")</f>
        <v>0</v>
      </c>
      <c r="AG36">
        <f>COUNTIF(S27:S29,"&gt;4")</f>
        <v>1</v>
      </c>
      <c r="AI36" s="21" t="s">
        <v>102</v>
      </c>
      <c r="AJ36">
        <f>COUNTIF(T27:T29,"&lt;4")</f>
        <v>1</v>
      </c>
      <c r="AK36">
        <f>COUNTIF(U27:U29,"&gt;4")</f>
        <v>1</v>
      </c>
      <c r="AL36">
        <f t="shared" ref="AK36:AN36" si="19">COUNTIF(V27:V29,"&lt;4")</f>
        <v>1</v>
      </c>
      <c r="AM36">
        <f t="shared" si="19"/>
        <v>0</v>
      </c>
      <c r="AN36">
        <f>COUNTIF(X27:X29,"&gt;4")</f>
        <v>1</v>
      </c>
    </row>
    <row r="37" spans="1:40" x14ac:dyDescent="0.25">
      <c r="AB37" s="21" t="s">
        <v>103</v>
      </c>
      <c r="AC37">
        <f>3-(AC35+AC36)</f>
        <v>1</v>
      </c>
      <c r="AD37">
        <f t="shared" ref="AD37:AG37" si="20">3-(AD35+AD36)</f>
        <v>1</v>
      </c>
      <c r="AE37">
        <f t="shared" si="20"/>
        <v>0</v>
      </c>
      <c r="AF37">
        <f t="shared" si="20"/>
        <v>0</v>
      </c>
      <c r="AG37">
        <f t="shared" si="20"/>
        <v>0</v>
      </c>
      <c r="AI37" s="21" t="s">
        <v>103</v>
      </c>
      <c r="AJ37">
        <f>3-(AJ35+AJ36)</f>
        <v>0</v>
      </c>
      <c r="AK37">
        <f t="shared" ref="AK37" si="21">3-(AK35+AK36)</f>
        <v>1</v>
      </c>
      <c r="AL37">
        <f t="shared" ref="AL37" si="22">3-(AL35+AL36)</f>
        <v>0</v>
      </c>
      <c r="AM37">
        <f t="shared" ref="AM37" si="23">3-(AM35+AM36)</f>
        <v>2</v>
      </c>
      <c r="AN37">
        <f t="shared" ref="AN37" si="24">3-(AN35+AN36)</f>
        <v>0</v>
      </c>
    </row>
    <row r="43" spans="1:40" s="33" customFormat="1" ht="13.8" thickBot="1" x14ac:dyDescent="0.3">
      <c r="A43" s="79" t="s">
        <v>76</v>
      </c>
      <c r="B43" s="79"/>
      <c r="C43" s="79"/>
      <c r="D43" s="33">
        <v>1</v>
      </c>
      <c r="E43" s="33">
        <v>2</v>
      </c>
      <c r="F43" s="33">
        <v>3</v>
      </c>
      <c r="G43" s="33">
        <v>4</v>
      </c>
      <c r="H43" s="33">
        <v>5</v>
      </c>
      <c r="I43" s="33">
        <v>6</v>
      </c>
      <c r="J43" s="33">
        <v>7</v>
      </c>
      <c r="K43" s="33" t="s">
        <v>83</v>
      </c>
    </row>
    <row r="44" spans="1:40" x14ac:dyDescent="0.25">
      <c r="A44" s="68" t="s">
        <v>77</v>
      </c>
      <c r="B44" s="68" t="s">
        <v>80</v>
      </c>
      <c r="C44" s="27" t="s">
        <v>84</v>
      </c>
      <c r="D44">
        <f>COUNTIF(t1_exp_int!G14:G16,D43)</f>
        <v>0</v>
      </c>
      <c r="E44">
        <f>COUNTIF(t1_exp_int!G14:G16,E43)</f>
        <v>0</v>
      </c>
      <c r="F44">
        <f>COUNTIF(t1_exp_int!G14:G16,F43)</f>
        <v>0</v>
      </c>
      <c r="G44">
        <f>COUNTIF(t1_exp_int!G14:G16,G43)</f>
        <v>0</v>
      </c>
      <c r="H44">
        <f>COUNTIF(t1_exp_int!G14:G16,H43)</f>
        <v>0</v>
      </c>
      <c r="I44">
        <f>COUNTIF(t1_exp_int!G14:G16,I43)</f>
        <v>0</v>
      </c>
      <c r="J44">
        <f>COUNTIF(t1_exp_int!G14:G16,J43)</f>
        <v>2</v>
      </c>
      <c r="K44">
        <f>SUM(D44:J44)</f>
        <v>2</v>
      </c>
      <c r="L44" s="17"/>
    </row>
    <row r="45" spans="1:40" x14ac:dyDescent="0.25">
      <c r="A45" s="68"/>
      <c r="B45" s="68"/>
      <c r="C45" s="27" t="s">
        <v>85</v>
      </c>
      <c r="D45">
        <f>COUNTIF(t1_exp_int!H14:H16,D43)</f>
        <v>1</v>
      </c>
      <c r="E45">
        <f>COUNTIF(t1_exp_int!H14:H16,E43)</f>
        <v>0</v>
      </c>
      <c r="F45">
        <f>COUNTIF(t1_exp_int!H14:H16,F43)</f>
        <v>0</v>
      </c>
      <c r="G45">
        <f>COUNTIF(t1_exp_int!H14:H16,G43)</f>
        <v>0</v>
      </c>
      <c r="H45">
        <f>COUNTIF(t1_exp_int!H14:H16,H43)</f>
        <v>0</v>
      </c>
      <c r="I45">
        <f>COUNTIF(t1_exp_int!H14:H16,I43)</f>
        <v>0</v>
      </c>
      <c r="J45">
        <f>COUNTIF(t1_exp_int!H14:H16,J43)</f>
        <v>0</v>
      </c>
      <c r="K45">
        <f t="shared" ref="K45:K89" si="25">SUM(D45:J45)</f>
        <v>1</v>
      </c>
      <c r="L45" s="17"/>
    </row>
    <row r="46" spans="1:40" x14ac:dyDescent="0.25">
      <c r="A46" s="68"/>
      <c r="B46" s="68"/>
      <c r="C46" s="27" t="s">
        <v>86</v>
      </c>
      <c r="D46">
        <f>COUNTIF(t1_exp_int!I14:I16,D43)</f>
        <v>0</v>
      </c>
      <c r="E46">
        <f>COUNTIF(t1_exp_int!I14:I16,E43)</f>
        <v>0</v>
      </c>
      <c r="F46">
        <f>COUNTIF(t1_exp_int!I14:I16,F43)</f>
        <v>0</v>
      </c>
      <c r="G46">
        <f>COUNTIF(t1_exp_int!I14:I16,G43)</f>
        <v>0</v>
      </c>
      <c r="H46">
        <f>COUNTIF(t1_exp_int!I14:I16,H43)</f>
        <v>0</v>
      </c>
      <c r="I46">
        <f>COUNTIF(t1_exp_int!I14:I16,I43)</f>
        <v>0</v>
      </c>
      <c r="J46">
        <f>COUNTIF(t1_exp_int!I14:I16,J43)</f>
        <v>1</v>
      </c>
      <c r="K46">
        <f t="shared" si="25"/>
        <v>1</v>
      </c>
      <c r="L46" s="17"/>
    </row>
    <row r="47" spans="1:40" s="35" customFormat="1" x14ac:dyDescent="0.25">
      <c r="A47" s="68"/>
      <c r="B47" s="68"/>
      <c r="C47" s="39" t="s">
        <v>87</v>
      </c>
      <c r="D47" s="35">
        <f>COUNTIF(t1_exp_int!J14:J16,D43)</f>
        <v>2</v>
      </c>
      <c r="E47" s="35">
        <f>COUNTIF(t1_exp_int!J14:J16,E43)</f>
        <v>0</v>
      </c>
      <c r="F47" s="31">
        <f>COUNTIF(t1_exp_int!J14:J16,F43)</f>
        <v>0</v>
      </c>
      <c r="G47" s="31">
        <f>COUNTIF(t1_exp_int!J14:J16,G43)</f>
        <v>0</v>
      </c>
      <c r="H47" s="31">
        <f>COUNTIF(t1_exp_int!J14:J16,H43)</f>
        <v>0</v>
      </c>
      <c r="I47" s="31">
        <f>COUNTIF(t1_exp_int!J14:J16,I43)</f>
        <v>0</v>
      </c>
      <c r="J47" s="31">
        <f>COUNTIF(t1_exp_int!J14:J16,J43)</f>
        <v>0</v>
      </c>
      <c r="K47" s="31">
        <f t="shared" si="25"/>
        <v>2</v>
      </c>
    </row>
    <row r="48" spans="1:40" x14ac:dyDescent="0.25">
      <c r="A48" s="68"/>
      <c r="B48" s="68" t="s">
        <v>81</v>
      </c>
      <c r="C48" s="27" t="s">
        <v>84</v>
      </c>
      <c r="D48" s="17">
        <f>COUNTIF(t1_exp_int!K14:K16,D43)</f>
        <v>0</v>
      </c>
      <c r="E48" s="17">
        <f>COUNTIF(t1_exp_int!K14:K16,E43)</f>
        <v>0</v>
      </c>
      <c r="F48" s="26">
        <f>COUNTIF(t1_exp_int!K14:K16,F43)</f>
        <v>0</v>
      </c>
      <c r="G48" s="26">
        <f>COUNTIF(t1_exp_int!K14:K16,G43)</f>
        <v>0</v>
      </c>
      <c r="H48" s="17">
        <f>COUNTIF(t1_exp_int!K14:K16,H43)</f>
        <v>1</v>
      </c>
      <c r="I48" s="17">
        <f>COUNTIF(t1_exp_int!K14:K16,I43)</f>
        <v>0</v>
      </c>
      <c r="J48" s="17">
        <f>COUNTIF(t1_exp_int!K14:K16,J43)</f>
        <v>0</v>
      </c>
      <c r="K48">
        <f t="shared" si="25"/>
        <v>1</v>
      </c>
      <c r="L48" s="17"/>
      <c r="M48" s="17"/>
    </row>
    <row r="49" spans="1:13" x14ac:dyDescent="0.25">
      <c r="A49" s="68"/>
      <c r="B49" s="68"/>
      <c r="C49" s="27" t="s">
        <v>85</v>
      </c>
      <c r="D49" s="17">
        <f>COUNTIF(t1_exp_int!L14:L16,D43)</f>
        <v>1</v>
      </c>
      <c r="E49" s="17">
        <f>COUNTIF(t1_exp_int!L14:L16,E43)</f>
        <v>0</v>
      </c>
      <c r="F49" s="17">
        <f>COUNTIF(t1_exp_int!L14:L16,F43)</f>
        <v>0</v>
      </c>
      <c r="G49">
        <f>COUNTIF(t1_exp_int!L14:L16,G43)</f>
        <v>0</v>
      </c>
      <c r="H49" s="26">
        <f>COUNTIF(t1_exp_int!L14:L16,H43)</f>
        <v>0</v>
      </c>
      <c r="I49" s="17">
        <f>COUNTIF(t1_exp_int!L14:L16,I43)</f>
        <v>0</v>
      </c>
      <c r="J49" s="17">
        <f>COUNTIF(t1_exp_int!L14:L16,J43)</f>
        <v>0</v>
      </c>
      <c r="K49">
        <f t="shared" si="25"/>
        <v>1</v>
      </c>
      <c r="L49" s="17"/>
    </row>
    <row r="50" spans="1:13" x14ac:dyDescent="0.25">
      <c r="A50" s="68"/>
      <c r="B50" s="68"/>
      <c r="C50" s="27" t="s">
        <v>86</v>
      </c>
      <c r="D50" s="17">
        <f>COUNTIF(t1_exp_int!M14:M16,D43)</f>
        <v>0</v>
      </c>
      <c r="E50" s="17">
        <f>COUNTIF(t1_exp_int!M14:M16,E43)</f>
        <v>0</v>
      </c>
      <c r="F50" s="17">
        <f>COUNTIF(t1_exp_int!M14:M16,F43)</f>
        <v>0</v>
      </c>
      <c r="G50" s="17">
        <f>COUNTIF(t1_exp_int!M14:M16,G43)</f>
        <v>0</v>
      </c>
      <c r="H50">
        <f>COUNTIF(t1_exp_int!M14:M16,H43)</f>
        <v>0</v>
      </c>
      <c r="I50" s="26">
        <f>COUNTIF(t1_exp_int!M14:M16,I43)</f>
        <v>0</v>
      </c>
      <c r="J50" s="17">
        <f>COUNTIF(t1_exp_int!M14:M16,J43)</f>
        <v>1</v>
      </c>
      <c r="K50">
        <f t="shared" si="25"/>
        <v>1</v>
      </c>
      <c r="L50" s="17"/>
      <c r="M50" s="17"/>
    </row>
    <row r="51" spans="1:13" x14ac:dyDescent="0.25">
      <c r="A51" s="68"/>
      <c r="B51" s="68"/>
      <c r="C51" s="27" t="s">
        <v>87</v>
      </c>
      <c r="D51" s="17">
        <f>COUNTIF(t1_exp_int!N14:N16,D43)</f>
        <v>0</v>
      </c>
      <c r="E51" s="17">
        <f>COUNTIF(t1_exp_int!N14:N16,E43)</f>
        <v>0</v>
      </c>
      <c r="F51" s="17">
        <f>COUNTIF(t1_exp_int!N14:N16,F43)</f>
        <v>0</v>
      </c>
      <c r="G51" s="17">
        <f>COUNTIF(t1_exp_int!N14:N16,G43)</f>
        <v>0</v>
      </c>
      <c r="H51" s="17">
        <f>COUNTIF(t1_exp_int!N14:N16,H43)</f>
        <v>0</v>
      </c>
      <c r="I51" s="17">
        <f>COUNTIF(t1_exp_int!N14:N16,I43)</f>
        <v>0</v>
      </c>
      <c r="J51" s="26">
        <f>COUNTIF(t1_exp_int!N14:N16,J43)</f>
        <v>1</v>
      </c>
      <c r="K51">
        <f t="shared" si="25"/>
        <v>1</v>
      </c>
      <c r="L51" s="17"/>
      <c r="M51" s="17"/>
    </row>
    <row r="52" spans="1:13" x14ac:dyDescent="0.25">
      <c r="A52" s="68"/>
      <c r="B52" s="68"/>
      <c r="C52" s="27" t="s">
        <v>88</v>
      </c>
      <c r="D52" s="17">
        <f>COUNTIF(t1_exp_int!O14:O16,D43)</f>
        <v>0</v>
      </c>
      <c r="E52" s="17">
        <f>COUNTIF(t1_exp_int!O14:O16,E43)</f>
        <v>0</v>
      </c>
      <c r="F52" s="17">
        <f>COUNTIF(t1_exp_int!O14:O16,F43)</f>
        <v>0</v>
      </c>
      <c r="G52" s="17">
        <f>COUNTIF(t1_exp_int!O14:O16,G43)</f>
        <v>0</v>
      </c>
      <c r="H52" s="17">
        <f>COUNTIF(t1_exp_int!O14:O16,H43)</f>
        <v>0</v>
      </c>
      <c r="I52" s="17">
        <f>COUNTIF(t1_exp_int!O14:O16,I43)</f>
        <v>1</v>
      </c>
      <c r="J52" s="17">
        <f>COUNTIF(t1_exp_int!O14:O16,J43)</f>
        <v>0</v>
      </c>
      <c r="K52">
        <f t="shared" si="25"/>
        <v>1</v>
      </c>
      <c r="L52" s="17"/>
    </row>
    <row r="53" spans="1:13" x14ac:dyDescent="0.25">
      <c r="A53" s="68"/>
      <c r="B53" s="68"/>
      <c r="C53" s="27" t="s">
        <v>89</v>
      </c>
      <c r="D53" s="17">
        <f>COUNTIF(t1_exp_int!P14:P16,D43)</f>
        <v>0</v>
      </c>
      <c r="E53" s="17">
        <f>COUNTIF(t1_exp_int!P14:P16,E43)</f>
        <v>0</v>
      </c>
      <c r="F53" s="17">
        <f>COUNTIF(t1_exp_int!P14:P16,F43)</f>
        <v>0</v>
      </c>
      <c r="G53" s="17">
        <f>COUNTIF(t1_exp_int!P14:P16,G43)</f>
        <v>0</v>
      </c>
      <c r="H53" s="17">
        <f>COUNTIF(t1_exp_int!P14:P16,H43)</f>
        <v>0</v>
      </c>
      <c r="I53" s="17">
        <f>COUNTIF(t1_exp_int!P14:P16,I43)</f>
        <v>0</v>
      </c>
      <c r="J53" s="17">
        <f>COUNTIF(t1_exp_int!P14:P16,J43)</f>
        <v>1</v>
      </c>
      <c r="K53">
        <f t="shared" si="25"/>
        <v>1</v>
      </c>
      <c r="L53" s="17"/>
    </row>
    <row r="54" spans="1:13" x14ac:dyDescent="0.25">
      <c r="A54" s="68"/>
      <c r="B54" s="68"/>
      <c r="C54" s="27" t="s">
        <v>90</v>
      </c>
      <c r="D54" s="17">
        <f>COUNTIF(t1_exp_int!Q14:Q16,D43)</f>
        <v>0</v>
      </c>
      <c r="E54" s="17">
        <f>COUNTIF(t1_exp_int!Q14:Q16,E43)</f>
        <v>0</v>
      </c>
      <c r="F54" s="17">
        <f>COUNTIF(t1_exp_int!Q14:Q16,F43)</f>
        <v>1</v>
      </c>
      <c r="G54" s="17">
        <f>COUNTIF(t1_exp_int!Q14:Q16,G43)</f>
        <v>0</v>
      </c>
      <c r="H54" s="17">
        <f>COUNTIF(t1_exp_int!Q14:Q16,H43)</f>
        <v>0</v>
      </c>
      <c r="I54" s="17">
        <f>COUNTIF(t1_exp_int!Q14:Q16,I43)</f>
        <v>0</v>
      </c>
      <c r="J54" s="17">
        <f>COUNTIF(t1_exp_int!Q14:Q16,J43)</f>
        <v>0</v>
      </c>
      <c r="K54">
        <f t="shared" si="25"/>
        <v>1</v>
      </c>
      <c r="L54" s="17"/>
    </row>
    <row r="55" spans="1:13" s="31" customFormat="1" x14ac:dyDescent="0.25">
      <c r="A55" s="68"/>
      <c r="B55" s="68"/>
      <c r="C55" s="39" t="s">
        <v>91</v>
      </c>
      <c r="D55" s="31">
        <f>COUNTIF(t1_exp_int!R14:R16,D43)</f>
        <v>0</v>
      </c>
      <c r="E55" s="31">
        <f>COUNTIF(t1_exp_int!R14:R16,E43)</f>
        <v>0</v>
      </c>
      <c r="F55" s="31">
        <f>COUNTIF(t1_exp_int!R14:R16,F43)</f>
        <v>0</v>
      </c>
      <c r="G55" s="31">
        <f>COUNTIF(t1_exp_int!R14:R16,G43)</f>
        <v>0</v>
      </c>
      <c r="H55" s="31">
        <f>COUNTIF(t1_exp_int!R14:R16,H43)</f>
        <v>0</v>
      </c>
      <c r="I55" s="31">
        <f>COUNTIF(t1_exp_int!R14:R16,I43)</f>
        <v>1</v>
      </c>
      <c r="J55" s="31">
        <f>COUNTIF(t1_exp_int!R14:R16,J43)</f>
        <v>0</v>
      </c>
      <c r="K55" s="31">
        <f t="shared" si="25"/>
        <v>1</v>
      </c>
    </row>
    <row r="56" spans="1:13" x14ac:dyDescent="0.25">
      <c r="A56" s="68"/>
      <c r="B56" s="68" t="s">
        <v>82</v>
      </c>
      <c r="C56" s="27" t="s">
        <v>84</v>
      </c>
      <c r="D56" s="17">
        <f>COUNTIF(t1_exp_int!S14:S16,D43)</f>
        <v>0</v>
      </c>
      <c r="E56" s="17">
        <f>COUNTIF(t1_exp_int!S14:S16,E43)</f>
        <v>0</v>
      </c>
      <c r="F56" s="17">
        <f>COUNTIF(t1_exp_int!S14:S16,F43)</f>
        <v>0</v>
      </c>
      <c r="G56" s="17">
        <f>COUNTIF(t1_exp_int!S14:S16,G43)</f>
        <v>0</v>
      </c>
      <c r="H56" s="17">
        <f>COUNTIF(t1_exp_int!S14:S16,H43)</f>
        <v>0</v>
      </c>
      <c r="I56" s="17">
        <f>COUNTIF(t1_exp_int!S14:S16,I43)</f>
        <v>1</v>
      </c>
      <c r="J56" s="17">
        <f>COUNTIF(t1_exp_int!S14:S16,J43)</f>
        <v>0</v>
      </c>
      <c r="K56">
        <f t="shared" si="25"/>
        <v>1</v>
      </c>
      <c r="L56" s="17"/>
    </row>
    <row r="57" spans="1:13" x14ac:dyDescent="0.25">
      <c r="A57" s="68"/>
      <c r="B57" s="68"/>
      <c r="C57" s="27" t="s">
        <v>85</v>
      </c>
      <c r="D57" s="17">
        <f>COUNTIF(t1_exp_int!T14:T16,D43)</f>
        <v>0</v>
      </c>
      <c r="E57" s="17">
        <f>COUNTIF(t1_exp_int!T14:T16,E43)</f>
        <v>0</v>
      </c>
      <c r="F57" s="17">
        <f>COUNTIF(t1_exp_int!T14:T16,F43)</f>
        <v>1</v>
      </c>
      <c r="G57" s="17">
        <f>COUNTIF(t1_exp_int!T14:T16,G43)</f>
        <v>0</v>
      </c>
      <c r="H57" s="17">
        <f>COUNTIF(t1_exp_int!T14:T16,H43)</f>
        <v>0</v>
      </c>
      <c r="I57" s="17">
        <f>COUNTIF(t1_exp_int!T14:T16,I43)</f>
        <v>1</v>
      </c>
      <c r="J57" s="17">
        <f>COUNTIF(t1_exp_int!T14:T16,J43)</f>
        <v>0</v>
      </c>
      <c r="K57">
        <f t="shared" si="25"/>
        <v>2</v>
      </c>
      <c r="L57" s="17"/>
    </row>
    <row r="58" spans="1:13" s="31" customFormat="1" x14ac:dyDescent="0.25">
      <c r="A58" s="68"/>
      <c r="B58" s="68"/>
      <c r="C58" s="39" t="s">
        <v>86</v>
      </c>
      <c r="D58" s="31">
        <f>COUNTIF(t1_exp_int!U14:U16,D43)</f>
        <v>1</v>
      </c>
      <c r="E58" s="31">
        <f>COUNTIF(t1_exp_int!U14:U16,E43)</f>
        <v>0</v>
      </c>
      <c r="F58" s="31">
        <f>COUNTIF(t1_exp_int!U14:U16,F43)</f>
        <v>0</v>
      </c>
      <c r="G58" s="31">
        <f>COUNTIF(t1_exp_int!U14:U16,G43)</f>
        <v>0</v>
      </c>
      <c r="H58" s="31">
        <f>COUNTIF(t1_exp_int!U14:U16,H43)</f>
        <v>0</v>
      </c>
      <c r="I58" s="31">
        <f>COUNTIF(t1_exp_int!U14:U16,I43)</f>
        <v>0</v>
      </c>
      <c r="J58" s="31">
        <f>COUNTIF(t1_exp_int!U14:U16,J43)</f>
        <v>0</v>
      </c>
      <c r="K58" s="31">
        <f t="shared" si="25"/>
        <v>1</v>
      </c>
    </row>
    <row r="59" spans="1:13" s="17" customFormat="1" x14ac:dyDescent="0.25">
      <c r="A59" s="70" t="s">
        <v>78</v>
      </c>
      <c r="B59" s="68" t="s">
        <v>80</v>
      </c>
      <c r="C59" s="27"/>
      <c r="D59" s="17">
        <f>COUNTIF(G13:G16,D43)</f>
        <v>0</v>
      </c>
      <c r="E59" s="17">
        <f>COUNTIF(G13:G16,E43)</f>
        <v>0</v>
      </c>
      <c r="F59" s="17">
        <f>COUNTIF(G13:G16,F43)</f>
        <v>0</v>
      </c>
      <c r="G59" s="17">
        <f>COUNTIF(G13:G16,G43)</f>
        <v>0</v>
      </c>
      <c r="H59" s="17">
        <f>COUNTIF(G13:G16,H43)</f>
        <v>0</v>
      </c>
      <c r="I59" s="17">
        <f>COUNTIF(G13:G16,I43)</f>
        <v>0</v>
      </c>
      <c r="J59" s="17">
        <f>COUNTIF(G13:G16,J43)</f>
        <v>4</v>
      </c>
      <c r="K59">
        <f t="shared" si="25"/>
        <v>4</v>
      </c>
    </row>
    <row r="60" spans="1:13" x14ac:dyDescent="0.25">
      <c r="A60" s="70"/>
      <c r="B60" s="68"/>
      <c r="C60" s="27"/>
      <c r="D60">
        <f>COUNTIF(H13:H16,D43)</f>
        <v>2</v>
      </c>
      <c r="E60">
        <f>COUNTIF(H13:H16,E43)</f>
        <v>1</v>
      </c>
      <c r="F60">
        <f>COUNTIF(H13:H16,F43)</f>
        <v>0</v>
      </c>
      <c r="G60">
        <f>COUNTIF(H13:H16,G43)</f>
        <v>0</v>
      </c>
      <c r="H60">
        <f>COUNTIF(H13:H16,H43)</f>
        <v>1</v>
      </c>
      <c r="I60">
        <f>COUNTIF(H13:H16,I43)</f>
        <v>0</v>
      </c>
      <c r="J60">
        <f>COUNTIF(H13:H16,J43)</f>
        <v>0</v>
      </c>
      <c r="K60">
        <f t="shared" si="25"/>
        <v>4</v>
      </c>
      <c r="L60" s="17"/>
    </row>
    <row r="61" spans="1:13" x14ac:dyDescent="0.25">
      <c r="A61" s="70"/>
      <c r="B61" s="68"/>
      <c r="C61" s="27"/>
      <c r="D61">
        <f>COUNTIF(I13:I16,D43)</f>
        <v>0</v>
      </c>
      <c r="E61">
        <f>COUNTIF(I13:I16,E43)</f>
        <v>1</v>
      </c>
      <c r="F61">
        <f>COUNTIF(I13:I16,F43)</f>
        <v>0</v>
      </c>
      <c r="G61">
        <f>COUNTIF(I13:I16,G43)</f>
        <v>1</v>
      </c>
      <c r="H61">
        <f>COUNTIF(I13:I16,H43)</f>
        <v>0</v>
      </c>
      <c r="I61">
        <f>COUNTIF(I13:I16,I43)</f>
        <v>0</v>
      </c>
      <c r="J61">
        <f>COUNTIF(I13:I16,J43)</f>
        <v>2</v>
      </c>
      <c r="K61">
        <f t="shared" si="25"/>
        <v>4</v>
      </c>
      <c r="L61" s="17"/>
    </row>
    <row r="62" spans="1:13" x14ac:dyDescent="0.25">
      <c r="A62" s="70"/>
      <c r="B62" s="68"/>
      <c r="C62" s="27"/>
      <c r="D62" s="26">
        <f>COUNTIF(J13:J16,D43)</f>
        <v>0</v>
      </c>
      <c r="E62" s="26">
        <f>COUNTIF(J13:J16,E43)</f>
        <v>0</v>
      </c>
      <c r="F62" s="26">
        <f>COUNTIF(J13:J16,F43)</f>
        <v>0</v>
      </c>
      <c r="G62" s="26">
        <f>COUNTIF(J13:J16,G43)</f>
        <v>0</v>
      </c>
      <c r="H62" s="26">
        <f>COUNTIF(J13:J16,H43)</f>
        <v>2</v>
      </c>
      <c r="I62" s="26">
        <f>COUNTIF(J13:J16,I43)</f>
        <v>2</v>
      </c>
      <c r="J62" s="26">
        <f>COUNTIF(J13:J16,J43)</f>
        <v>0</v>
      </c>
      <c r="K62">
        <f t="shared" si="25"/>
        <v>4</v>
      </c>
      <c r="L62" s="17"/>
    </row>
    <row r="63" spans="1:13" x14ac:dyDescent="0.25">
      <c r="A63" s="70"/>
      <c r="B63" s="68"/>
      <c r="C63" s="27"/>
      <c r="D63" s="17">
        <f>COUNTIF(K13:K16,D43)</f>
        <v>0</v>
      </c>
      <c r="E63" s="17">
        <f>COUNTIF(K13:K16,E43)</f>
        <v>0</v>
      </c>
      <c r="F63" s="17">
        <f>COUNTIF(K13:K16,F43)</f>
        <v>0</v>
      </c>
      <c r="G63" s="17">
        <f>COUNTIF(K13:K16,G43)</f>
        <v>0</v>
      </c>
      <c r="H63" s="17">
        <f>COUNTIF(K13:K16,H43)</f>
        <v>0</v>
      </c>
      <c r="I63" s="17">
        <f>COUNTIF(K13:K16,I43)</f>
        <v>0</v>
      </c>
      <c r="J63" s="17">
        <f>COUNTIF(K13:K16,J43)</f>
        <v>4</v>
      </c>
      <c r="K63">
        <f t="shared" si="25"/>
        <v>4</v>
      </c>
      <c r="L63" s="17"/>
    </row>
    <row r="64" spans="1:13" x14ac:dyDescent="0.25">
      <c r="A64" s="70"/>
      <c r="B64" s="68"/>
      <c r="C64" s="27"/>
      <c r="D64" s="17">
        <f>COUNTIF(L13:L16,D43)</f>
        <v>2</v>
      </c>
      <c r="E64" s="17">
        <f>COUNTIF(L13:L16,E43)</f>
        <v>1</v>
      </c>
      <c r="F64" s="17">
        <f>COUNTIF(L13:L16,F43)</f>
        <v>1</v>
      </c>
      <c r="G64" s="17">
        <f>COUNTIF(L13:L16,G43)</f>
        <v>0</v>
      </c>
      <c r="H64" s="17">
        <f>COUNTIF(L13:L16,H43)</f>
        <v>0</v>
      </c>
      <c r="I64" s="17">
        <f>COUNTIF(L13:L16,I43)</f>
        <v>0</v>
      </c>
      <c r="J64" s="17">
        <f>COUNTIF(L13:L16,J43)</f>
        <v>0</v>
      </c>
      <c r="K64">
        <f t="shared" si="25"/>
        <v>4</v>
      </c>
      <c r="L64" s="17"/>
    </row>
    <row r="65" spans="1:12" x14ac:dyDescent="0.25">
      <c r="A65" s="70"/>
      <c r="B65" s="68"/>
      <c r="C65" s="27"/>
      <c r="D65">
        <f>COUNTIF(M13:M16,D43)</f>
        <v>0</v>
      </c>
      <c r="E65">
        <f>COUNTIF(M13:M16,E43)</f>
        <v>0</v>
      </c>
      <c r="F65">
        <f>COUNTIF(M13:M16,F43)</f>
        <v>0</v>
      </c>
      <c r="G65">
        <f>COUNTIF(M13:M16,G43)</f>
        <v>2</v>
      </c>
      <c r="H65">
        <f>COUNTIF(M13:M16,H43)</f>
        <v>1</v>
      </c>
      <c r="I65">
        <f>COUNTIF(M13:M16,I43)</f>
        <v>0</v>
      </c>
      <c r="J65">
        <f>COUNTIF(M13:M16,J43)</f>
        <v>1</v>
      </c>
      <c r="K65">
        <f t="shared" si="25"/>
        <v>4</v>
      </c>
      <c r="L65" s="17"/>
    </row>
    <row r="66" spans="1:12" s="31" customFormat="1" x14ac:dyDescent="0.25">
      <c r="A66" s="70"/>
      <c r="B66" s="68"/>
      <c r="C66" s="27"/>
      <c r="D66" s="35">
        <f>COUNTIF(N13:N16,D43)</f>
        <v>2</v>
      </c>
      <c r="E66" s="35">
        <f>COUNTIF(N13:N16,E43)</f>
        <v>0</v>
      </c>
      <c r="F66" s="35">
        <f>COUNTIF(N13:N16,F43)</f>
        <v>0</v>
      </c>
      <c r="G66" s="35">
        <f>COUNTIF(N13:N16,G43)</f>
        <v>1</v>
      </c>
      <c r="H66" s="35">
        <f>COUNTIF(N13:N16,H43)</f>
        <v>0</v>
      </c>
      <c r="I66" s="35">
        <f>COUNTIF(N13:N16,I43)</f>
        <v>0</v>
      </c>
      <c r="J66" s="35">
        <f>COUNTIF(N13:N16,J43)</f>
        <v>1</v>
      </c>
      <c r="K66" s="31">
        <f t="shared" si="25"/>
        <v>4</v>
      </c>
    </row>
    <row r="67" spans="1:12" x14ac:dyDescent="0.25">
      <c r="A67" s="70"/>
      <c r="B67" s="68" t="s">
        <v>81</v>
      </c>
      <c r="C67" s="27"/>
      <c r="D67" s="17">
        <v>0</v>
      </c>
      <c r="E67" s="17">
        <v>0</v>
      </c>
      <c r="F67">
        <v>0</v>
      </c>
      <c r="G67" s="17">
        <v>0</v>
      </c>
      <c r="H67" s="30">
        <v>0</v>
      </c>
      <c r="I67" s="17">
        <v>2</v>
      </c>
      <c r="J67" s="17">
        <v>2</v>
      </c>
      <c r="K67">
        <f t="shared" si="25"/>
        <v>4</v>
      </c>
      <c r="L67" s="17"/>
    </row>
    <row r="68" spans="1:12" s="31" customFormat="1" x14ac:dyDescent="0.25">
      <c r="A68" s="70"/>
      <c r="B68" s="68"/>
      <c r="C68" s="27"/>
      <c r="D68" s="31">
        <v>0</v>
      </c>
      <c r="E68" s="31">
        <v>1</v>
      </c>
      <c r="F68" s="31">
        <v>0</v>
      </c>
      <c r="G68" s="31">
        <v>0</v>
      </c>
      <c r="H68" s="32">
        <v>0</v>
      </c>
      <c r="I68" s="32">
        <v>3</v>
      </c>
      <c r="J68" s="32">
        <v>0</v>
      </c>
      <c r="K68" s="31">
        <f t="shared" si="25"/>
        <v>4</v>
      </c>
    </row>
    <row r="69" spans="1:12" x14ac:dyDescent="0.25">
      <c r="A69" s="70"/>
      <c r="B69" s="68" t="s">
        <v>82</v>
      </c>
      <c r="C69" s="27"/>
      <c r="D69" s="17">
        <v>0</v>
      </c>
      <c r="E69" s="17">
        <v>0</v>
      </c>
      <c r="F69" s="17">
        <v>0</v>
      </c>
      <c r="G69" s="17">
        <v>3</v>
      </c>
      <c r="H69" s="17">
        <v>1</v>
      </c>
      <c r="I69" s="30">
        <v>0</v>
      </c>
      <c r="J69" s="30">
        <v>0</v>
      </c>
      <c r="K69">
        <f t="shared" si="25"/>
        <v>4</v>
      </c>
      <c r="L69" s="17"/>
    </row>
    <row r="70" spans="1:12" x14ac:dyDescent="0.25">
      <c r="A70" s="70"/>
      <c r="B70" s="68"/>
      <c r="C70" s="27"/>
      <c r="D70" s="17">
        <v>1</v>
      </c>
      <c r="E70" s="30">
        <v>0</v>
      </c>
      <c r="F70" s="17">
        <v>1</v>
      </c>
      <c r="G70" s="30">
        <v>1</v>
      </c>
      <c r="H70" s="30">
        <v>0</v>
      </c>
      <c r="I70" s="30">
        <v>0</v>
      </c>
      <c r="J70" s="17">
        <v>1</v>
      </c>
      <c r="K70">
        <f t="shared" si="25"/>
        <v>4</v>
      </c>
      <c r="L70" s="17"/>
    </row>
    <row r="71" spans="1:12" s="31" customFormat="1" x14ac:dyDescent="0.25">
      <c r="A71" s="70"/>
      <c r="B71" s="68"/>
      <c r="C71" s="27"/>
      <c r="D71" s="32">
        <v>0</v>
      </c>
      <c r="E71" s="32">
        <v>0</v>
      </c>
      <c r="F71" s="32">
        <v>1</v>
      </c>
      <c r="G71" s="32">
        <v>0</v>
      </c>
      <c r="H71" s="32">
        <v>3</v>
      </c>
      <c r="I71" s="32">
        <v>0</v>
      </c>
      <c r="J71" s="32">
        <v>0</v>
      </c>
      <c r="K71" s="31">
        <f t="shared" si="25"/>
        <v>4</v>
      </c>
    </row>
    <row r="72" spans="1:12" s="29" customFormat="1" x14ac:dyDescent="0.25">
      <c r="A72" s="68" t="s">
        <v>79</v>
      </c>
      <c r="B72" s="68" t="s">
        <v>80</v>
      </c>
      <c r="C72" s="27"/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1</v>
      </c>
      <c r="K72">
        <f t="shared" si="25"/>
        <v>1</v>
      </c>
      <c r="L72" s="17"/>
    </row>
    <row r="73" spans="1:12" x14ac:dyDescent="0.25">
      <c r="A73" s="68"/>
      <c r="B73" s="69"/>
      <c r="C73" s="37"/>
      <c r="D73" s="30">
        <v>0</v>
      </c>
      <c r="E73" s="30">
        <v>0</v>
      </c>
      <c r="F73" s="30">
        <v>0</v>
      </c>
      <c r="G73" s="30">
        <v>0</v>
      </c>
      <c r="H73" s="30">
        <v>1</v>
      </c>
      <c r="I73" s="30">
        <v>0</v>
      </c>
      <c r="J73" s="30">
        <v>0</v>
      </c>
      <c r="K73">
        <f t="shared" si="25"/>
        <v>1</v>
      </c>
      <c r="L73" s="17"/>
    </row>
    <row r="74" spans="1:12" x14ac:dyDescent="0.25">
      <c r="A74" s="68"/>
      <c r="B74" s="69"/>
      <c r="C74" s="37"/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1</v>
      </c>
      <c r="K74">
        <f t="shared" si="25"/>
        <v>1</v>
      </c>
      <c r="L74" s="17"/>
    </row>
    <row r="75" spans="1:12" x14ac:dyDescent="0.25">
      <c r="A75" s="68"/>
      <c r="B75" s="69"/>
      <c r="C75" s="37"/>
      <c r="D75" s="30">
        <v>1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>
        <f t="shared" si="25"/>
        <v>1</v>
      </c>
      <c r="L75" s="17"/>
    </row>
    <row r="76" spans="1:12" x14ac:dyDescent="0.25">
      <c r="A76" s="68"/>
      <c r="B76" s="69"/>
      <c r="C76" s="37"/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1</v>
      </c>
      <c r="K76">
        <f t="shared" si="25"/>
        <v>1</v>
      </c>
      <c r="L76" s="17"/>
    </row>
    <row r="77" spans="1:12" x14ac:dyDescent="0.25">
      <c r="A77" s="68"/>
      <c r="B77" s="69"/>
      <c r="C77" s="37"/>
      <c r="D77" s="30">
        <v>1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>
        <f t="shared" si="25"/>
        <v>1</v>
      </c>
      <c r="L77" s="17"/>
    </row>
    <row r="78" spans="1:12" x14ac:dyDescent="0.25">
      <c r="A78" s="68"/>
      <c r="B78" s="69"/>
      <c r="C78" s="37"/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1</v>
      </c>
      <c r="K78">
        <f t="shared" si="25"/>
        <v>1</v>
      </c>
      <c r="L78" s="17"/>
    </row>
    <row r="79" spans="1:12" x14ac:dyDescent="0.25">
      <c r="A79" s="68"/>
      <c r="B79" s="69"/>
      <c r="C79" s="37"/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1</v>
      </c>
      <c r="K79">
        <f t="shared" si="25"/>
        <v>1</v>
      </c>
      <c r="L79" s="17"/>
    </row>
    <row r="80" spans="1:12" s="29" customFormat="1" x14ac:dyDescent="0.25">
      <c r="A80" s="68"/>
      <c r="B80" s="70" t="s">
        <v>81</v>
      </c>
      <c r="C80" s="25"/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1</v>
      </c>
      <c r="J80" s="36">
        <v>0</v>
      </c>
      <c r="K80" s="29">
        <f t="shared" si="25"/>
        <v>1</v>
      </c>
    </row>
    <row r="81" spans="1:12" x14ac:dyDescent="0.25">
      <c r="A81" s="68"/>
      <c r="B81" s="70"/>
      <c r="C81" s="25"/>
      <c r="D81" s="20">
        <v>0</v>
      </c>
      <c r="E81" s="20">
        <v>0</v>
      </c>
      <c r="F81" s="20">
        <v>0</v>
      </c>
      <c r="G81" s="20">
        <v>0</v>
      </c>
      <c r="H81" s="20">
        <v>1</v>
      </c>
      <c r="I81" s="20">
        <v>0</v>
      </c>
      <c r="J81" s="26">
        <v>0</v>
      </c>
      <c r="K81">
        <f t="shared" si="25"/>
        <v>1</v>
      </c>
      <c r="L81" s="17"/>
    </row>
    <row r="82" spans="1:12" x14ac:dyDescent="0.25">
      <c r="A82" s="68"/>
      <c r="B82" s="70"/>
      <c r="C82" s="25"/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1</v>
      </c>
      <c r="J82" s="26">
        <v>0</v>
      </c>
      <c r="K82">
        <f t="shared" si="25"/>
        <v>1</v>
      </c>
      <c r="L82" s="17"/>
    </row>
    <row r="83" spans="1:12" x14ac:dyDescent="0.25">
      <c r="A83" s="68"/>
      <c r="B83" s="70"/>
      <c r="C83" s="25"/>
      <c r="D83" s="20">
        <v>1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>
        <f t="shared" si="25"/>
        <v>1</v>
      </c>
      <c r="L83" s="17"/>
    </row>
    <row r="84" spans="1:12" x14ac:dyDescent="0.25">
      <c r="A84" s="68"/>
      <c r="B84" s="70"/>
      <c r="C84" s="25"/>
      <c r="D84" s="20">
        <v>1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>
        <f t="shared" si="25"/>
        <v>1</v>
      </c>
      <c r="L84" s="17"/>
    </row>
    <row r="85" spans="1:12" s="29" customFormat="1" x14ac:dyDescent="0.25">
      <c r="A85" s="68"/>
      <c r="B85" s="70" t="s">
        <v>82</v>
      </c>
      <c r="C85" s="25"/>
      <c r="D85" s="36">
        <v>0</v>
      </c>
      <c r="E85" s="36">
        <v>0</v>
      </c>
      <c r="F85" s="36">
        <v>0</v>
      </c>
      <c r="G85" s="36">
        <v>0</v>
      </c>
      <c r="H85" s="36">
        <v>0</v>
      </c>
      <c r="I85" s="36">
        <v>1</v>
      </c>
      <c r="J85" s="36">
        <v>0</v>
      </c>
      <c r="K85" s="29">
        <f t="shared" si="25"/>
        <v>1</v>
      </c>
    </row>
    <row r="86" spans="1:12" x14ac:dyDescent="0.25">
      <c r="A86" s="68"/>
      <c r="B86" s="71"/>
      <c r="C86" s="38"/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1</v>
      </c>
      <c r="J86" s="20">
        <v>0</v>
      </c>
      <c r="K86">
        <f t="shared" si="25"/>
        <v>1</v>
      </c>
      <c r="L86" s="17"/>
    </row>
    <row r="87" spans="1:12" x14ac:dyDescent="0.25">
      <c r="A87" s="68"/>
      <c r="B87" s="71"/>
      <c r="C87" s="38"/>
      <c r="D87" s="20">
        <v>0</v>
      </c>
      <c r="E87" s="20">
        <v>0</v>
      </c>
      <c r="F87" s="20">
        <v>1</v>
      </c>
      <c r="G87" s="20">
        <v>0</v>
      </c>
      <c r="H87" s="20">
        <v>0</v>
      </c>
      <c r="I87" s="20">
        <v>0</v>
      </c>
      <c r="J87" s="20">
        <v>0</v>
      </c>
      <c r="K87">
        <f t="shared" si="25"/>
        <v>1</v>
      </c>
      <c r="L87" s="17"/>
    </row>
    <row r="88" spans="1:12" x14ac:dyDescent="0.25">
      <c r="A88" s="68"/>
      <c r="B88" s="71"/>
      <c r="C88" s="38"/>
      <c r="D88" s="20">
        <v>0</v>
      </c>
      <c r="E88" s="20">
        <v>0</v>
      </c>
      <c r="F88" s="20">
        <v>0</v>
      </c>
      <c r="G88" s="20">
        <v>0</v>
      </c>
      <c r="H88" s="20">
        <v>1</v>
      </c>
      <c r="I88" s="20">
        <v>0</v>
      </c>
      <c r="J88" s="20">
        <v>0</v>
      </c>
      <c r="K88">
        <f t="shared" si="25"/>
        <v>1</v>
      </c>
      <c r="L88" s="17"/>
    </row>
    <row r="89" spans="1:12" s="31" customFormat="1" x14ac:dyDescent="0.25">
      <c r="A89" s="68"/>
      <c r="B89" s="71"/>
      <c r="C89" s="38"/>
      <c r="D89" s="35">
        <v>0</v>
      </c>
      <c r="E89" s="35">
        <v>0</v>
      </c>
      <c r="F89" s="35">
        <v>0</v>
      </c>
      <c r="G89" s="35">
        <v>0</v>
      </c>
      <c r="H89" s="35">
        <v>1</v>
      </c>
      <c r="I89" s="35">
        <v>0</v>
      </c>
      <c r="J89" s="35">
        <v>0</v>
      </c>
      <c r="K89" s="31">
        <f t="shared" si="25"/>
        <v>1</v>
      </c>
    </row>
    <row r="90" spans="1:12" x14ac:dyDescent="0.25">
      <c r="L90" s="17"/>
    </row>
    <row r="91" spans="1:12" x14ac:dyDescent="0.25">
      <c r="L91" s="17"/>
    </row>
    <row r="92" spans="1:12" x14ac:dyDescent="0.25">
      <c r="L92" s="17"/>
    </row>
    <row r="93" spans="1:12" x14ac:dyDescent="0.25">
      <c r="L93" s="17"/>
    </row>
    <row r="94" spans="1:12" x14ac:dyDescent="0.25">
      <c r="L94" s="17"/>
    </row>
    <row r="95" spans="1:12" x14ac:dyDescent="0.25">
      <c r="L95" s="17"/>
    </row>
    <row r="96" spans="1:12" x14ac:dyDescent="0.25">
      <c r="L96" s="17"/>
    </row>
    <row r="97" spans="12:12" x14ac:dyDescent="0.25">
      <c r="L97" s="17"/>
    </row>
    <row r="98" spans="12:12" x14ac:dyDescent="0.25">
      <c r="L98" s="17"/>
    </row>
    <row r="99" spans="12:12" x14ac:dyDescent="0.25">
      <c r="L99" s="17"/>
    </row>
    <row r="100" spans="12:12" x14ac:dyDescent="0.25">
      <c r="L100" s="17"/>
    </row>
    <row r="101" spans="12:12" x14ac:dyDescent="0.25">
      <c r="L101" s="17"/>
    </row>
    <row r="102" spans="12:12" x14ac:dyDescent="0.25">
      <c r="L102" s="17"/>
    </row>
    <row r="103" spans="12:12" x14ac:dyDescent="0.25">
      <c r="L103" s="17"/>
    </row>
    <row r="104" spans="12:12" x14ac:dyDescent="0.25">
      <c r="L104" s="17"/>
    </row>
    <row r="105" spans="12:12" x14ac:dyDescent="0.25">
      <c r="L105" s="17"/>
    </row>
    <row r="106" spans="12:12" x14ac:dyDescent="0.25">
      <c r="L106" s="17"/>
    </row>
    <row r="107" spans="12:12" x14ac:dyDescent="0.25">
      <c r="L107" s="17"/>
    </row>
    <row r="108" spans="12:12" x14ac:dyDescent="0.25">
      <c r="L108" s="17"/>
    </row>
    <row r="109" spans="12:12" x14ac:dyDescent="0.25">
      <c r="L109" s="17"/>
    </row>
    <row r="110" spans="12:12" x14ac:dyDescent="0.25">
      <c r="L110" s="17"/>
    </row>
    <row r="111" spans="12:12" x14ac:dyDescent="0.25">
      <c r="L111" s="17"/>
    </row>
    <row r="112" spans="12:12" x14ac:dyDescent="0.25">
      <c r="L112" s="17"/>
    </row>
    <row r="113" spans="12:12" x14ac:dyDescent="0.25">
      <c r="L113" s="17"/>
    </row>
    <row r="114" spans="12:12" x14ac:dyDescent="0.25">
      <c r="L114" s="17"/>
    </row>
    <row r="115" spans="12:12" x14ac:dyDescent="0.25">
      <c r="L115" s="17"/>
    </row>
    <row r="116" spans="12:12" x14ac:dyDescent="0.25">
      <c r="L116" s="17"/>
    </row>
    <row r="117" spans="12:12" x14ac:dyDescent="0.25">
      <c r="L117" s="17"/>
    </row>
    <row r="118" spans="12:12" x14ac:dyDescent="0.25">
      <c r="L118" s="17"/>
    </row>
    <row r="119" spans="12:12" x14ac:dyDescent="0.25">
      <c r="L119" s="17"/>
    </row>
    <row r="120" spans="12:12" x14ac:dyDescent="0.25">
      <c r="L120" s="17"/>
    </row>
    <row r="121" spans="12:12" x14ac:dyDescent="0.25">
      <c r="L121" s="17"/>
    </row>
    <row r="122" spans="12:12" x14ac:dyDescent="0.25">
      <c r="L122" s="17"/>
    </row>
    <row r="123" spans="12:12" x14ac:dyDescent="0.25">
      <c r="L123" s="17"/>
    </row>
    <row r="124" spans="12:12" x14ac:dyDescent="0.25">
      <c r="L124" s="17"/>
    </row>
    <row r="125" spans="12:12" x14ac:dyDescent="0.25">
      <c r="L125" s="17"/>
    </row>
    <row r="126" spans="12:12" x14ac:dyDescent="0.25">
      <c r="L126" s="17"/>
    </row>
    <row r="127" spans="12:12" x14ac:dyDescent="0.25">
      <c r="L127" s="17"/>
    </row>
    <row r="128" spans="12:12" x14ac:dyDescent="0.25">
      <c r="L128" s="17"/>
    </row>
    <row r="129" spans="12:12" x14ac:dyDescent="0.25">
      <c r="L129" s="17"/>
    </row>
    <row r="130" spans="12:12" x14ac:dyDescent="0.25">
      <c r="L130" s="17"/>
    </row>
    <row r="131" spans="12:12" x14ac:dyDescent="0.25">
      <c r="L131" s="17"/>
    </row>
    <row r="132" spans="12:12" x14ac:dyDescent="0.25">
      <c r="L132" s="17"/>
    </row>
    <row r="133" spans="12:12" x14ac:dyDescent="0.25">
      <c r="L133" s="17"/>
    </row>
    <row r="134" spans="12:12" x14ac:dyDescent="0.25">
      <c r="L134" s="17"/>
    </row>
    <row r="135" spans="12:12" x14ac:dyDescent="0.25">
      <c r="L135" s="17"/>
    </row>
    <row r="136" spans="12:12" x14ac:dyDescent="0.25">
      <c r="L136" s="17"/>
    </row>
    <row r="137" spans="12:12" x14ac:dyDescent="0.25">
      <c r="L137" s="17"/>
    </row>
    <row r="138" spans="12:12" x14ac:dyDescent="0.25">
      <c r="L138" s="17"/>
    </row>
    <row r="139" spans="12:12" x14ac:dyDescent="0.25">
      <c r="L139" s="17"/>
    </row>
    <row r="140" spans="12:12" x14ac:dyDescent="0.25">
      <c r="L140" s="17"/>
    </row>
    <row r="141" spans="12:12" x14ac:dyDescent="0.25">
      <c r="L141" s="17"/>
    </row>
    <row r="142" spans="12:12" x14ac:dyDescent="0.25">
      <c r="L142" s="17"/>
    </row>
    <row r="143" spans="12:12" x14ac:dyDescent="0.25">
      <c r="L143" s="17"/>
    </row>
    <row r="144" spans="12:12" x14ac:dyDescent="0.25">
      <c r="L144" s="17"/>
    </row>
    <row r="145" spans="12:12" x14ac:dyDescent="0.25">
      <c r="L145" s="17"/>
    </row>
    <row r="146" spans="12:12" x14ac:dyDescent="0.25">
      <c r="L146" s="17"/>
    </row>
    <row r="147" spans="12:12" x14ac:dyDescent="0.25">
      <c r="L147" s="17"/>
    </row>
  </sheetData>
  <mergeCells count="34">
    <mergeCell ref="AB30:AJ30"/>
    <mergeCell ref="AB34:AG34"/>
    <mergeCell ref="AI34:AN34"/>
    <mergeCell ref="Y16:AG16"/>
    <mergeCell ref="Y20:AA20"/>
    <mergeCell ref="AC20:AF20"/>
    <mergeCell ref="G2:J2"/>
    <mergeCell ref="K2:R2"/>
    <mergeCell ref="S2:U2"/>
    <mergeCell ref="Q12:S12"/>
    <mergeCell ref="B56:B58"/>
    <mergeCell ref="T26:X26"/>
    <mergeCell ref="A44:A58"/>
    <mergeCell ref="G12:N12"/>
    <mergeCell ref="O12:P12"/>
    <mergeCell ref="B59:B66"/>
    <mergeCell ref="B44:B47"/>
    <mergeCell ref="B33:E33"/>
    <mergeCell ref="A33:A34"/>
    <mergeCell ref="G26:N26"/>
    <mergeCell ref="O26:S26"/>
    <mergeCell ref="A43:C43"/>
    <mergeCell ref="B48:B55"/>
    <mergeCell ref="B72:B79"/>
    <mergeCell ref="B80:B84"/>
    <mergeCell ref="B85:B89"/>
    <mergeCell ref="A72:A89"/>
    <mergeCell ref="B67:B68"/>
    <mergeCell ref="B69:B71"/>
    <mergeCell ref="A59:A71"/>
    <mergeCell ref="AD1:AD2"/>
    <mergeCell ref="AI1:AJ1"/>
    <mergeCell ref="AD11:AD12"/>
    <mergeCell ref="AI11:AJ11"/>
  </mergeCells>
  <hyperlinks>
    <hyperlink ref="R7" r:id="rId1" xr:uid="{490DAB22-898D-4606-8848-F8566BC2D8B4}"/>
    <hyperlink ref="S7" r:id="rId2" xr:uid="{C425E61B-4C3D-4A2E-937E-EE04C60E00DF}"/>
    <hyperlink ref="N7" r:id="rId3" xr:uid="{BF9783BC-B5AF-4BB3-B02A-C0BA3D030550}"/>
    <hyperlink ref="T7" r:id="rId4" xr:uid="{E4737F89-5491-4B43-95FE-8C31057ADFE3}"/>
    <hyperlink ref="U7" r:id="rId5" xr:uid="{C86D3079-BCAB-4254-871C-01CAA5618051}"/>
    <hyperlink ref="R21" r:id="rId6" xr:uid="{5D635EBA-CDB3-45DA-88E6-A9734A1951DC}"/>
    <hyperlink ref="U33" r:id="rId7" xr:uid="{BB56A08C-47FA-4B0F-947D-867F686BA172}"/>
    <hyperlink ref="W33" r:id="rId8" xr:uid="{14A94C4E-F2DA-480C-8C94-99387531996F}"/>
    <hyperlink ref="I7" r:id="rId9" xr:uid="{7EEAE6A9-3218-4236-A665-73825CA779C5}"/>
  </hyperlinks>
  <pageMargins left="0.7" right="0.7" top="0.75" bottom="0.75" header="0.3" footer="0.3"/>
  <pageSetup paperSize="9" orientation="portrait" horizontalDpi="0" verticalDpi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4EB9-F30F-4408-8F50-CB57150B9196}">
  <dimension ref="A1:AM40"/>
  <sheetViews>
    <sheetView topLeftCell="F25" zoomScale="73" workbookViewId="0">
      <selection activeCell="AG43" sqref="AG43"/>
    </sheetView>
  </sheetViews>
  <sheetFormatPr defaultRowHeight="13.2" x14ac:dyDescent="0.25"/>
  <sheetData>
    <row r="1" spans="1:39" ht="172.2" thickBot="1" x14ac:dyDescent="0.3">
      <c r="A1" s="9" t="s">
        <v>0</v>
      </c>
      <c r="B1" s="9" t="s">
        <v>1</v>
      </c>
      <c r="C1" s="9"/>
      <c r="D1" s="9" t="s">
        <v>2</v>
      </c>
      <c r="E1" s="9" t="s">
        <v>3</v>
      </c>
      <c r="F1" s="9" t="s">
        <v>4</v>
      </c>
      <c r="G1" s="15" t="s">
        <v>5</v>
      </c>
      <c r="H1" s="15" t="s">
        <v>6</v>
      </c>
      <c r="I1" s="15" t="s">
        <v>19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2" t="s">
        <v>20</v>
      </c>
      <c r="W1" s="2" t="s">
        <v>21</v>
      </c>
      <c r="Z1" s="44" t="s">
        <v>84</v>
      </c>
      <c r="AA1" s="44" t="s">
        <v>85</v>
      </c>
      <c r="AB1" s="44" t="s">
        <v>86</v>
      </c>
      <c r="AE1" s="44" t="s">
        <v>84</v>
      </c>
      <c r="AF1" s="44" t="s">
        <v>85</v>
      </c>
      <c r="AG1" s="44" t="s">
        <v>86</v>
      </c>
    </row>
    <row r="2" spans="1:39" ht="13.8" thickBot="1" x14ac:dyDescent="0.3">
      <c r="A2" s="22"/>
      <c r="B2" s="22"/>
      <c r="C2" s="22"/>
      <c r="D2" s="22"/>
      <c r="E2" s="22"/>
      <c r="F2" s="22"/>
      <c r="G2" s="80" t="s">
        <v>80</v>
      </c>
      <c r="H2" s="80"/>
      <c r="I2" s="80"/>
      <c r="J2" s="81"/>
      <c r="K2" s="82" t="s">
        <v>81</v>
      </c>
      <c r="L2" s="83"/>
      <c r="M2" s="83"/>
      <c r="N2" s="83"/>
      <c r="O2" s="83"/>
      <c r="P2" s="83"/>
      <c r="Q2" s="83"/>
      <c r="R2" s="83"/>
      <c r="S2" s="84" t="s">
        <v>82</v>
      </c>
      <c r="T2" s="80"/>
      <c r="U2" s="85"/>
      <c r="V2" s="40"/>
      <c r="W2" s="41"/>
      <c r="Y2" s="21" t="s">
        <v>101</v>
      </c>
      <c r="Z2">
        <f>SUM(AJ11:AM11)/(12*4)</f>
        <v>0.85416666666666663</v>
      </c>
      <c r="AA2">
        <f>SUM(Z11:AG11)/(12*8)</f>
        <v>0.64583333333333337</v>
      </c>
      <c r="AB2">
        <f>SUM(Z8:AB8)/(12*3)</f>
        <v>0.58333333333333337</v>
      </c>
      <c r="AD2" s="21" t="s">
        <v>101</v>
      </c>
      <c r="AE2">
        <f>4/4</f>
        <v>1</v>
      </c>
      <c r="AF2">
        <f>7/8</f>
        <v>0.875</v>
      </c>
      <c r="AG2">
        <f>3/3</f>
        <v>1</v>
      </c>
    </row>
    <row r="3" spans="1:39" x14ac:dyDescent="0.25">
      <c r="A3" s="6">
        <v>35</v>
      </c>
      <c r="B3" s="6" t="s">
        <v>57</v>
      </c>
      <c r="D3" s="6" t="s">
        <v>60</v>
      </c>
      <c r="E3" s="6" t="s">
        <v>62</v>
      </c>
      <c r="F3" s="7">
        <v>0.66736111111094942</v>
      </c>
      <c r="G3" s="6">
        <v>7</v>
      </c>
      <c r="H3" s="6">
        <v>1</v>
      </c>
      <c r="I3" s="6">
        <v>2</v>
      </c>
      <c r="J3" s="6">
        <v>1</v>
      </c>
      <c r="K3" s="6">
        <v>6</v>
      </c>
      <c r="L3" s="6">
        <v>6</v>
      </c>
      <c r="M3" s="6">
        <v>1</v>
      </c>
      <c r="N3" s="6">
        <v>1</v>
      </c>
      <c r="O3" s="6">
        <v>3</v>
      </c>
      <c r="P3" s="6">
        <v>7</v>
      </c>
      <c r="Q3" s="6">
        <v>1</v>
      </c>
      <c r="R3" s="6">
        <v>5</v>
      </c>
      <c r="S3" s="6">
        <v>6</v>
      </c>
      <c r="T3" s="6">
        <v>6</v>
      </c>
      <c r="U3" s="6">
        <v>1</v>
      </c>
      <c r="V3" s="19">
        <v>5</v>
      </c>
      <c r="W3" s="19">
        <v>7</v>
      </c>
      <c r="X3" s="21"/>
      <c r="Y3" s="21" t="s">
        <v>102</v>
      </c>
      <c r="Z3">
        <f t="shared" ref="Z3:Z4" si="0">SUM(AJ12:AM12)/(12*4)</f>
        <v>8.3333333333333329E-2</v>
      </c>
      <c r="AA3">
        <f>22/(12*8)</f>
        <v>0.22916666666666666</v>
      </c>
      <c r="AB3">
        <f t="shared" ref="AB3:AB4" si="1">SUM(Z9:AB9)/(12*3)</f>
        <v>0.25</v>
      </c>
      <c r="AD3" s="21" t="s">
        <v>102</v>
      </c>
      <c r="AE3">
        <v>0</v>
      </c>
      <c r="AF3">
        <f>1/8</f>
        <v>0.125</v>
      </c>
      <c r="AG3">
        <v>0</v>
      </c>
    </row>
    <row r="4" spans="1:39" x14ac:dyDescent="0.25">
      <c r="A4" s="6">
        <v>33</v>
      </c>
      <c r="B4" s="6" t="s">
        <v>57</v>
      </c>
      <c r="D4" s="6" t="s">
        <v>63</v>
      </c>
      <c r="E4" s="6" t="s">
        <v>62</v>
      </c>
      <c r="F4" s="7">
        <v>0.65486111110658385</v>
      </c>
      <c r="G4" s="6">
        <v>7</v>
      </c>
      <c r="H4" s="6">
        <v>1</v>
      </c>
      <c r="I4" s="6">
        <v>5</v>
      </c>
      <c r="J4" s="6">
        <v>1</v>
      </c>
      <c r="K4" s="6">
        <v>5</v>
      </c>
      <c r="L4" s="6">
        <v>1</v>
      </c>
      <c r="M4" s="6">
        <v>7</v>
      </c>
      <c r="N4" s="6">
        <v>1</v>
      </c>
      <c r="O4" s="6">
        <v>1</v>
      </c>
      <c r="P4" s="6">
        <v>1</v>
      </c>
      <c r="Q4" s="6">
        <v>4</v>
      </c>
      <c r="R4" s="6">
        <v>4</v>
      </c>
      <c r="S4" s="6">
        <v>2</v>
      </c>
      <c r="T4" s="6">
        <v>4</v>
      </c>
      <c r="U4" s="6">
        <v>1</v>
      </c>
      <c r="V4" s="19">
        <v>6</v>
      </c>
      <c r="W4" s="19">
        <v>7</v>
      </c>
      <c r="X4" s="21"/>
      <c r="Y4" s="21" t="s">
        <v>103</v>
      </c>
      <c r="Z4">
        <f t="shared" si="0"/>
        <v>6.25E-2</v>
      </c>
      <c r="AA4">
        <f>12/(12*8)</f>
        <v>0.125</v>
      </c>
      <c r="AB4">
        <f t="shared" si="1"/>
        <v>0.16666666666666666</v>
      </c>
      <c r="AD4" s="21" t="s">
        <v>103</v>
      </c>
      <c r="AE4">
        <v>0</v>
      </c>
      <c r="AF4">
        <f>0/8</f>
        <v>0</v>
      </c>
      <c r="AG4">
        <v>0</v>
      </c>
    </row>
    <row r="5" spans="1:39" x14ac:dyDescent="0.25">
      <c r="A5" s="6">
        <v>28</v>
      </c>
      <c r="B5" s="6" t="s">
        <v>57</v>
      </c>
      <c r="D5" s="6" t="s">
        <v>64</v>
      </c>
      <c r="E5" s="6" t="s">
        <v>65</v>
      </c>
      <c r="F5" s="7">
        <v>0.73124999999708962</v>
      </c>
      <c r="G5" s="6">
        <v>7</v>
      </c>
      <c r="H5" s="6">
        <v>1</v>
      </c>
      <c r="I5" s="6">
        <v>7</v>
      </c>
      <c r="J5" s="6">
        <v>1</v>
      </c>
      <c r="K5" s="6">
        <v>5</v>
      </c>
      <c r="L5" s="6">
        <v>5</v>
      </c>
      <c r="M5" s="6">
        <v>4</v>
      </c>
      <c r="N5" s="6">
        <v>2</v>
      </c>
      <c r="O5" s="6">
        <v>5</v>
      </c>
      <c r="P5" s="6">
        <v>4</v>
      </c>
      <c r="Q5" s="6">
        <v>4</v>
      </c>
      <c r="R5" s="6">
        <v>1</v>
      </c>
      <c r="S5" s="6">
        <v>1</v>
      </c>
      <c r="T5" s="6">
        <v>4</v>
      </c>
      <c r="U5" s="6">
        <v>1</v>
      </c>
      <c r="V5" s="19">
        <v>6</v>
      </c>
      <c r="W5" s="19">
        <v>7</v>
      </c>
      <c r="X5" s="21"/>
    </row>
    <row r="6" spans="1:39" x14ac:dyDescent="0.25">
      <c r="A6" s="6">
        <v>24</v>
      </c>
      <c r="B6" s="6" t="s">
        <v>66</v>
      </c>
      <c r="D6" s="6" t="s">
        <v>67</v>
      </c>
      <c r="E6" s="11" t="s">
        <v>62</v>
      </c>
      <c r="F6" s="7">
        <v>0.72083333333284827</v>
      </c>
      <c r="G6" s="6">
        <v>7</v>
      </c>
      <c r="H6" s="6">
        <v>2</v>
      </c>
      <c r="I6" s="6">
        <v>7</v>
      </c>
      <c r="J6" s="6">
        <v>1</v>
      </c>
      <c r="K6" s="6">
        <v>5</v>
      </c>
      <c r="L6" s="6">
        <v>4</v>
      </c>
      <c r="M6" s="6">
        <v>7</v>
      </c>
      <c r="N6" s="6">
        <v>1</v>
      </c>
      <c r="O6" s="6">
        <v>6</v>
      </c>
      <c r="P6" s="6">
        <v>7</v>
      </c>
      <c r="Q6" s="6">
        <v>1</v>
      </c>
      <c r="R6" s="6">
        <v>5</v>
      </c>
      <c r="S6" s="6">
        <v>4</v>
      </c>
      <c r="T6" s="6">
        <v>3</v>
      </c>
      <c r="U6" s="6">
        <v>6</v>
      </c>
      <c r="V6" s="19">
        <v>5</v>
      </c>
      <c r="W6" s="19">
        <v>4</v>
      </c>
      <c r="X6" s="21"/>
      <c r="AI6" s="20"/>
    </row>
    <row r="7" spans="1:39" x14ac:dyDescent="0.25">
      <c r="A7" s="6">
        <v>26</v>
      </c>
      <c r="B7" s="6" t="s">
        <v>57</v>
      </c>
      <c r="D7" s="6" t="s">
        <v>64</v>
      </c>
      <c r="E7" s="6" t="s">
        <v>59</v>
      </c>
      <c r="F7" s="7">
        <v>0.74513888888759539</v>
      </c>
      <c r="G7" s="6">
        <v>7</v>
      </c>
      <c r="H7" s="6">
        <v>1</v>
      </c>
      <c r="I7" s="6">
        <v>1</v>
      </c>
      <c r="J7" s="6">
        <v>1</v>
      </c>
      <c r="K7" s="6">
        <v>6</v>
      </c>
      <c r="L7" s="6">
        <v>1</v>
      </c>
      <c r="M7" s="6">
        <v>7</v>
      </c>
      <c r="N7" s="6">
        <v>1</v>
      </c>
      <c r="O7" s="6">
        <v>1</v>
      </c>
      <c r="P7" s="6">
        <v>6</v>
      </c>
      <c r="Q7" s="6">
        <v>1</v>
      </c>
      <c r="R7" s="6">
        <v>4</v>
      </c>
      <c r="S7" s="6">
        <v>2</v>
      </c>
      <c r="T7" s="6">
        <v>1</v>
      </c>
      <c r="U7" s="6">
        <v>1</v>
      </c>
      <c r="V7" s="19">
        <v>7</v>
      </c>
      <c r="W7" s="19">
        <v>7</v>
      </c>
      <c r="X7" s="20"/>
      <c r="Y7" s="20"/>
    </row>
    <row r="8" spans="1:39" x14ac:dyDescent="0.25">
      <c r="A8" s="6">
        <v>39</v>
      </c>
      <c r="B8" s="6" t="s">
        <v>57</v>
      </c>
      <c r="D8" s="6" t="s">
        <v>63</v>
      </c>
      <c r="E8" s="6" t="s">
        <v>65</v>
      </c>
      <c r="F8" s="7">
        <v>0.82847222222335404</v>
      </c>
      <c r="G8" s="6">
        <v>7</v>
      </c>
      <c r="H8" s="6">
        <v>1</v>
      </c>
      <c r="I8" s="6">
        <v>4</v>
      </c>
      <c r="J8" s="6">
        <v>1</v>
      </c>
      <c r="K8" s="6">
        <v>7</v>
      </c>
      <c r="L8" s="6">
        <v>2</v>
      </c>
      <c r="M8" s="6">
        <v>7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19">
        <v>6</v>
      </c>
      <c r="W8" s="19">
        <v>7</v>
      </c>
      <c r="X8" s="20"/>
      <c r="Y8" s="20" t="s">
        <v>101</v>
      </c>
      <c r="Z8">
        <f>COUNTIF(S3:S14,"&gt;4")</f>
        <v>4</v>
      </c>
      <c r="AA8">
        <f>COUNTIF(T3:T14,"&lt;4")</f>
        <v>7</v>
      </c>
      <c r="AB8">
        <f>COUNTIF(U3:U14,"&lt;4")</f>
        <v>10</v>
      </c>
    </row>
    <row r="9" spans="1:39" x14ac:dyDescent="0.25">
      <c r="A9" s="6">
        <v>34</v>
      </c>
      <c r="B9" s="6" t="s">
        <v>57</v>
      </c>
      <c r="D9" s="6" t="s">
        <v>60</v>
      </c>
      <c r="E9" s="6" t="s">
        <v>59</v>
      </c>
      <c r="F9" s="7">
        <v>0.9493055555576575</v>
      </c>
      <c r="G9" s="6">
        <v>7</v>
      </c>
      <c r="H9" s="6">
        <v>1</v>
      </c>
      <c r="I9" s="6">
        <v>7</v>
      </c>
      <c r="J9" s="6">
        <v>1</v>
      </c>
      <c r="K9" s="6">
        <v>4</v>
      </c>
      <c r="L9" s="6">
        <v>3</v>
      </c>
      <c r="M9" s="6">
        <v>7</v>
      </c>
      <c r="N9" s="6">
        <v>1</v>
      </c>
      <c r="O9" s="6">
        <v>4</v>
      </c>
      <c r="P9" s="6">
        <v>7</v>
      </c>
      <c r="Q9" s="6">
        <v>1</v>
      </c>
      <c r="R9" s="6">
        <v>1</v>
      </c>
      <c r="S9" s="6">
        <v>7</v>
      </c>
      <c r="T9" s="6">
        <v>1</v>
      </c>
      <c r="U9" s="6">
        <v>1</v>
      </c>
      <c r="V9" s="19">
        <v>5</v>
      </c>
      <c r="W9" s="19">
        <v>4</v>
      </c>
      <c r="X9" s="20"/>
      <c r="Y9" s="20" t="s">
        <v>102</v>
      </c>
      <c r="Z9">
        <f>COUNTIF(S3:S14,"&lt;4")</f>
        <v>6</v>
      </c>
      <c r="AA9">
        <f>COUNTIF(T3:T14,"&gt;4")</f>
        <v>2</v>
      </c>
      <c r="AB9">
        <f>COUNTIF(U3:U14,"&gt;4")</f>
        <v>1</v>
      </c>
    </row>
    <row r="10" spans="1:39" x14ac:dyDescent="0.25">
      <c r="A10" s="6">
        <v>31</v>
      </c>
      <c r="B10" s="6" t="s">
        <v>66</v>
      </c>
      <c r="D10" s="6" t="s">
        <v>60</v>
      </c>
      <c r="E10" s="6" t="s">
        <v>68</v>
      </c>
      <c r="F10" s="7">
        <v>0.961111111115315</v>
      </c>
      <c r="G10" s="6">
        <v>7</v>
      </c>
      <c r="H10" s="6">
        <v>2</v>
      </c>
      <c r="I10" s="6">
        <v>4</v>
      </c>
      <c r="J10" s="6">
        <v>1</v>
      </c>
      <c r="K10" s="6">
        <v>4</v>
      </c>
      <c r="L10" s="6">
        <v>6</v>
      </c>
      <c r="M10" s="6">
        <v>7</v>
      </c>
      <c r="N10" s="6">
        <v>7</v>
      </c>
      <c r="O10" s="6">
        <v>1</v>
      </c>
      <c r="P10" s="6">
        <v>5</v>
      </c>
      <c r="Q10" s="6">
        <v>3</v>
      </c>
      <c r="R10" s="6">
        <v>3</v>
      </c>
      <c r="S10" s="6">
        <v>4</v>
      </c>
      <c r="T10" s="6">
        <v>3</v>
      </c>
      <c r="U10" s="6">
        <v>4</v>
      </c>
      <c r="V10" s="19">
        <v>4</v>
      </c>
      <c r="W10" s="19">
        <v>4</v>
      </c>
      <c r="X10" s="20"/>
      <c r="Y10" s="20" t="s">
        <v>103</v>
      </c>
      <c r="Z10">
        <f>12-(Z8+Z9)</f>
        <v>2</v>
      </c>
      <c r="AA10">
        <f t="shared" ref="AA10:AB10" si="2">12-(AA8+AA9)</f>
        <v>3</v>
      </c>
      <c r="AB10">
        <f t="shared" si="2"/>
        <v>1</v>
      </c>
    </row>
    <row r="11" spans="1:39" x14ac:dyDescent="0.25">
      <c r="A11" s="6">
        <v>26</v>
      </c>
      <c r="B11" s="6" t="s">
        <v>57</v>
      </c>
      <c r="D11" s="6" t="s">
        <v>63</v>
      </c>
      <c r="E11" s="6" t="s">
        <v>65</v>
      </c>
      <c r="F11" s="7">
        <v>0.4375</v>
      </c>
      <c r="G11" s="6">
        <v>7</v>
      </c>
      <c r="H11" s="6">
        <v>1</v>
      </c>
      <c r="I11" s="6">
        <v>1</v>
      </c>
      <c r="J11" s="6">
        <v>1</v>
      </c>
      <c r="K11" s="6">
        <v>7</v>
      </c>
      <c r="L11" s="6">
        <v>6</v>
      </c>
      <c r="M11" s="6">
        <v>7</v>
      </c>
      <c r="N11" s="6">
        <v>1</v>
      </c>
      <c r="O11" s="6">
        <v>6</v>
      </c>
      <c r="P11" s="6">
        <v>1</v>
      </c>
      <c r="Q11" s="6">
        <v>1</v>
      </c>
      <c r="R11" s="6">
        <v>3</v>
      </c>
      <c r="S11" s="6">
        <v>1</v>
      </c>
      <c r="T11" s="6">
        <v>2</v>
      </c>
      <c r="U11" s="6">
        <v>1</v>
      </c>
      <c r="V11" s="19">
        <v>7</v>
      </c>
      <c r="W11" s="19">
        <v>7</v>
      </c>
      <c r="X11" s="20"/>
      <c r="Y11" s="20" t="s">
        <v>101</v>
      </c>
      <c r="Z11">
        <f>COUNTIF(K3:K14,"&gt;4")</f>
        <v>10</v>
      </c>
      <c r="AA11">
        <f>COUNTIF(L3:L14,"&lt;4")</f>
        <v>5</v>
      </c>
      <c r="AB11">
        <f t="shared" ref="AB11:AE11" si="3">COUNTIF(M3:M14,"&gt;4")</f>
        <v>10</v>
      </c>
      <c r="AC11">
        <f>COUNTIF(N3:N14,"&lt;4")</f>
        <v>10</v>
      </c>
      <c r="AD11">
        <f t="shared" si="3"/>
        <v>4</v>
      </c>
      <c r="AE11">
        <f t="shared" si="3"/>
        <v>8</v>
      </c>
      <c r="AF11">
        <f>COUNTIF(Q3:Q14,"&lt;4")</f>
        <v>9</v>
      </c>
      <c r="AG11">
        <f>COUNTIF(R3:R14,"&lt;4")</f>
        <v>6</v>
      </c>
      <c r="AI11" s="20" t="s">
        <v>101</v>
      </c>
      <c r="AJ11">
        <f>COUNTIF(G3:G14,"&gt;4")</f>
        <v>12</v>
      </c>
      <c r="AK11">
        <f>COUNTIF(H3:H14,"&lt;4")</f>
        <v>11</v>
      </c>
      <c r="AL11">
        <f t="shared" ref="AL11" si="4">COUNTIF(I3:I14,"&gt;4")</f>
        <v>6</v>
      </c>
      <c r="AM11">
        <f>COUNTIF(J3:J14,"&lt;4")</f>
        <v>12</v>
      </c>
    </row>
    <row r="12" spans="1:39" x14ac:dyDescent="0.25">
      <c r="A12" s="6">
        <v>24</v>
      </c>
      <c r="B12" s="6" t="s">
        <v>57</v>
      </c>
      <c r="D12" s="6" t="s">
        <v>63</v>
      </c>
      <c r="E12" s="6" t="s">
        <v>65</v>
      </c>
      <c r="F12" s="7">
        <v>0.39930555555474712</v>
      </c>
      <c r="G12" s="6">
        <v>7</v>
      </c>
      <c r="H12" s="6">
        <v>4</v>
      </c>
      <c r="I12" s="6">
        <v>7</v>
      </c>
      <c r="J12" s="6">
        <v>1</v>
      </c>
      <c r="K12" s="6">
        <v>7</v>
      </c>
      <c r="L12" s="6">
        <v>6</v>
      </c>
      <c r="M12" s="6">
        <v>7</v>
      </c>
      <c r="N12" s="6">
        <v>1</v>
      </c>
      <c r="O12" s="6">
        <v>3</v>
      </c>
      <c r="P12" s="6">
        <v>6</v>
      </c>
      <c r="Q12" s="6">
        <v>4</v>
      </c>
      <c r="R12" s="6">
        <v>4</v>
      </c>
      <c r="S12" s="6">
        <v>2</v>
      </c>
      <c r="T12" s="6">
        <v>4</v>
      </c>
      <c r="U12" s="6">
        <v>1</v>
      </c>
      <c r="V12" s="19">
        <v>6</v>
      </c>
      <c r="W12" s="19">
        <v>5</v>
      </c>
      <c r="X12" s="20"/>
      <c r="Y12" s="20" t="s">
        <v>102</v>
      </c>
      <c r="Z12">
        <f>COUNTIF(K3:K14,"&lt;4")</f>
        <v>0</v>
      </c>
      <c r="AA12">
        <f>COUNTIF(L3:L14,"&gt;4")</f>
        <v>6</v>
      </c>
      <c r="AB12">
        <f t="shared" ref="AB12:AE12" si="5">COUNTIF(M3:M14,"&lt;4")</f>
        <v>1</v>
      </c>
      <c r="AC12">
        <f>COUNTIF(N3:N14,"&gt;4")</f>
        <v>2</v>
      </c>
      <c r="AD12">
        <f t="shared" si="5"/>
        <v>7</v>
      </c>
      <c r="AE12">
        <f t="shared" si="5"/>
        <v>3</v>
      </c>
      <c r="AF12">
        <f>COUNTIF(Q3:Q14,"&gt;4")</f>
        <v>0</v>
      </c>
      <c r="AG12">
        <f>COUNTIF(R3:R14,"&gt;4")</f>
        <v>3</v>
      </c>
      <c r="AI12" s="20" t="s">
        <v>102</v>
      </c>
      <c r="AJ12">
        <f>COUNTIF(G3:G14,"&lt;4")</f>
        <v>0</v>
      </c>
      <c r="AK12">
        <f>COUNTIF(H3:H14,"&gt;4")</f>
        <v>0</v>
      </c>
      <c r="AL12">
        <f t="shared" ref="AL12" si="6">COUNTIF(I3:I14,"&lt;4")</f>
        <v>4</v>
      </c>
      <c r="AM12">
        <f>COUNTIF(J3:J14,"&gt;4")</f>
        <v>0</v>
      </c>
    </row>
    <row r="13" spans="1:39" x14ac:dyDescent="0.25">
      <c r="A13" s="6">
        <v>32</v>
      </c>
      <c r="B13" s="6" t="s">
        <v>57</v>
      </c>
      <c r="D13" s="6" t="s">
        <v>60</v>
      </c>
      <c r="E13" s="6" t="s">
        <v>65</v>
      </c>
      <c r="F13" s="7">
        <v>0.53055555555329192</v>
      </c>
      <c r="G13" s="6">
        <v>7</v>
      </c>
      <c r="H13" s="6">
        <v>3</v>
      </c>
      <c r="I13" s="6">
        <v>3</v>
      </c>
      <c r="J13" s="6">
        <v>1</v>
      </c>
      <c r="K13" s="6">
        <v>7</v>
      </c>
      <c r="L13" s="6">
        <v>5</v>
      </c>
      <c r="M13" s="6">
        <v>7</v>
      </c>
      <c r="N13" s="6">
        <v>1</v>
      </c>
      <c r="O13" s="6">
        <v>2</v>
      </c>
      <c r="P13" s="6">
        <v>7</v>
      </c>
      <c r="Q13" s="6">
        <v>1</v>
      </c>
      <c r="R13" s="6">
        <v>1</v>
      </c>
      <c r="S13" s="6">
        <v>7</v>
      </c>
      <c r="T13" s="6">
        <v>1</v>
      </c>
      <c r="U13" s="6">
        <v>1</v>
      </c>
      <c r="V13" s="19">
        <v>6</v>
      </c>
      <c r="W13" s="19">
        <v>5</v>
      </c>
      <c r="X13" s="20"/>
      <c r="Y13" s="20" t="s">
        <v>103</v>
      </c>
      <c r="Z13">
        <f>12-(Z11+Z12)</f>
        <v>2</v>
      </c>
      <c r="AA13">
        <f t="shared" ref="AA13:AG13" si="7">12-(AA11+AA12)</f>
        <v>1</v>
      </c>
      <c r="AB13">
        <f t="shared" si="7"/>
        <v>1</v>
      </c>
      <c r="AC13">
        <f t="shared" si="7"/>
        <v>0</v>
      </c>
      <c r="AD13">
        <f t="shared" si="7"/>
        <v>1</v>
      </c>
      <c r="AE13">
        <f t="shared" si="7"/>
        <v>1</v>
      </c>
      <c r="AF13">
        <f t="shared" si="7"/>
        <v>3</v>
      </c>
      <c r="AG13">
        <f t="shared" si="7"/>
        <v>3</v>
      </c>
      <c r="AI13" s="20" t="s">
        <v>103</v>
      </c>
      <c r="AJ13">
        <f>12-(AJ11+AJ12)</f>
        <v>0</v>
      </c>
      <c r="AK13">
        <f t="shared" ref="AK13:AM13" si="8">12-(AK11+AK12)</f>
        <v>1</v>
      </c>
      <c r="AL13">
        <f t="shared" si="8"/>
        <v>2</v>
      </c>
      <c r="AM13">
        <f t="shared" si="8"/>
        <v>0</v>
      </c>
    </row>
    <row r="14" spans="1:39" x14ac:dyDescent="0.25">
      <c r="A14" s="6">
        <v>28</v>
      </c>
      <c r="B14" s="6" t="s">
        <v>57</v>
      </c>
      <c r="D14" s="6" t="s">
        <v>58</v>
      </c>
      <c r="E14" s="6" t="s">
        <v>59</v>
      </c>
      <c r="F14" s="7">
        <v>0.45972222222189885</v>
      </c>
      <c r="G14" s="6">
        <v>7</v>
      </c>
      <c r="H14" s="6">
        <v>1</v>
      </c>
      <c r="I14" s="6">
        <v>7</v>
      </c>
      <c r="J14" s="6">
        <v>1</v>
      </c>
      <c r="K14" s="6">
        <v>5</v>
      </c>
      <c r="L14" s="6">
        <v>1</v>
      </c>
      <c r="M14" s="6">
        <v>7</v>
      </c>
      <c r="N14" s="6">
        <v>7</v>
      </c>
      <c r="O14" s="6">
        <v>6</v>
      </c>
      <c r="P14" s="6">
        <v>7</v>
      </c>
      <c r="Q14" s="6">
        <v>3</v>
      </c>
      <c r="R14" s="6">
        <v>6</v>
      </c>
      <c r="S14" s="6">
        <v>6</v>
      </c>
      <c r="T14" s="6">
        <v>6</v>
      </c>
      <c r="U14" s="6">
        <v>1</v>
      </c>
      <c r="V14" s="19">
        <v>7</v>
      </c>
      <c r="W14" s="19">
        <v>7</v>
      </c>
      <c r="X14" s="21"/>
    </row>
    <row r="15" spans="1:39" x14ac:dyDescent="0.25">
      <c r="A15" s="6"/>
      <c r="B15" s="6"/>
      <c r="C15" s="6"/>
      <c r="D15" s="6"/>
      <c r="E15" s="6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11"/>
      <c r="W15" s="11"/>
    </row>
    <row r="16" spans="1:39" x14ac:dyDescent="0.25">
      <c r="E16" s="21"/>
      <c r="F16" s="21" t="s">
        <v>75</v>
      </c>
      <c r="G16">
        <f>AVERAGE(G3:G14)</f>
        <v>7</v>
      </c>
      <c r="H16">
        <f t="shared" ref="H16:U16" si="9">AVERAGE(H3:H14)</f>
        <v>1.5833333333333333</v>
      </c>
      <c r="I16">
        <f t="shared" si="9"/>
        <v>4.583333333333333</v>
      </c>
      <c r="J16">
        <f t="shared" si="9"/>
        <v>1</v>
      </c>
      <c r="K16">
        <f t="shared" si="9"/>
        <v>5.666666666666667</v>
      </c>
      <c r="L16">
        <f t="shared" si="9"/>
        <v>3.8333333333333335</v>
      </c>
      <c r="M16">
        <f t="shared" si="9"/>
        <v>6.25</v>
      </c>
      <c r="N16">
        <f t="shared" si="9"/>
        <v>2.0833333333333335</v>
      </c>
      <c r="O16">
        <f t="shared" si="9"/>
        <v>3.25</v>
      </c>
      <c r="P16">
        <f t="shared" si="9"/>
        <v>4.916666666666667</v>
      </c>
      <c r="Q16">
        <f t="shared" si="9"/>
        <v>2.0833333333333335</v>
      </c>
      <c r="R16">
        <f t="shared" si="9"/>
        <v>3.1666666666666665</v>
      </c>
      <c r="S16">
        <f t="shared" si="9"/>
        <v>3.5833333333333335</v>
      </c>
      <c r="T16">
        <f t="shared" si="9"/>
        <v>3</v>
      </c>
      <c r="U16">
        <f t="shared" si="9"/>
        <v>1.6666666666666667</v>
      </c>
    </row>
    <row r="17" spans="1:33" x14ac:dyDescent="0.25">
      <c r="E17" s="21"/>
      <c r="F17" s="21" t="s">
        <v>94</v>
      </c>
      <c r="G17" s="20" t="s">
        <v>96</v>
      </c>
      <c r="H17" s="20" t="s">
        <v>95</v>
      </c>
      <c r="I17" s="20" t="s">
        <v>96</v>
      </c>
      <c r="J17" s="20" t="s">
        <v>95</v>
      </c>
      <c r="K17" s="20" t="s">
        <v>96</v>
      </c>
      <c r="L17" s="20" t="s">
        <v>95</v>
      </c>
      <c r="M17" s="20" t="s">
        <v>96</v>
      </c>
      <c r="N17" s="20" t="s">
        <v>95</v>
      </c>
      <c r="O17" s="20" t="s">
        <v>96</v>
      </c>
      <c r="P17" s="20" t="s">
        <v>96</v>
      </c>
      <c r="Q17" s="20" t="s">
        <v>95</v>
      </c>
      <c r="R17" s="20" t="s">
        <v>95</v>
      </c>
      <c r="S17" s="20" t="s">
        <v>96</v>
      </c>
      <c r="T17" s="20" t="s">
        <v>95</v>
      </c>
      <c r="U17" s="20" t="s">
        <v>95</v>
      </c>
    </row>
    <row r="18" spans="1:33" x14ac:dyDescent="0.25">
      <c r="F18" s="21" t="s">
        <v>98</v>
      </c>
      <c r="G18" s="20" t="s">
        <v>97</v>
      </c>
      <c r="H18" s="20" t="s">
        <v>97</v>
      </c>
      <c r="I18" s="20" t="s">
        <v>97</v>
      </c>
      <c r="J18" s="20" t="s">
        <v>97</v>
      </c>
      <c r="K18" s="20" t="s">
        <v>97</v>
      </c>
      <c r="L18" s="20" t="s">
        <v>97</v>
      </c>
      <c r="M18" s="20" t="s">
        <v>97</v>
      </c>
      <c r="N18" s="20" t="s">
        <v>97</v>
      </c>
      <c r="O18" s="20" t="s">
        <v>99</v>
      </c>
      <c r="P18" s="20" t="s">
        <v>97</v>
      </c>
      <c r="Q18" s="20" t="s">
        <v>97</v>
      </c>
      <c r="R18" s="20" t="s">
        <v>97</v>
      </c>
      <c r="S18" s="20" t="s">
        <v>97</v>
      </c>
      <c r="T18" s="20" t="s">
        <v>97</v>
      </c>
      <c r="U18" s="20" t="s">
        <v>97</v>
      </c>
    </row>
    <row r="20" spans="1:33" ht="145.80000000000001" thickBot="1" x14ac:dyDescent="0.3">
      <c r="A20" s="9" t="s">
        <v>0</v>
      </c>
      <c r="B20" s="9" t="s">
        <v>1</v>
      </c>
      <c r="C20" s="9"/>
      <c r="D20" s="9" t="s">
        <v>2</v>
      </c>
      <c r="E20" s="9" t="s">
        <v>3</v>
      </c>
      <c r="F20" s="9" t="s">
        <v>4</v>
      </c>
      <c r="G20" s="14" t="s">
        <v>22</v>
      </c>
      <c r="H20" s="14" t="s">
        <v>23</v>
      </c>
      <c r="I20" s="14" t="s">
        <v>32</v>
      </c>
      <c r="J20" s="14" t="s">
        <v>33</v>
      </c>
      <c r="K20" s="14" t="s">
        <v>34</v>
      </c>
      <c r="L20" s="14" t="s">
        <v>28</v>
      </c>
      <c r="M20" s="14" t="s">
        <v>30</v>
      </c>
      <c r="N20" s="14" t="s">
        <v>24</v>
      </c>
      <c r="O20" s="14" t="s">
        <v>29</v>
      </c>
      <c r="P20" s="14" t="s">
        <v>25</v>
      </c>
      <c r="Q20" s="14" t="s">
        <v>26</v>
      </c>
      <c r="R20" s="14" t="s">
        <v>27</v>
      </c>
      <c r="S20" s="14" t="s">
        <v>31</v>
      </c>
      <c r="T20" s="3" t="s">
        <v>35</v>
      </c>
      <c r="U20" s="3" t="s">
        <v>36</v>
      </c>
      <c r="X20" s="44" t="s">
        <v>84</v>
      </c>
      <c r="Y20" s="44" t="s">
        <v>85</v>
      </c>
      <c r="Z20" s="44" t="s">
        <v>86</v>
      </c>
      <c r="AE20" s="44" t="s">
        <v>84</v>
      </c>
      <c r="AF20" s="44" t="s">
        <v>85</v>
      </c>
      <c r="AG20" s="44" t="s">
        <v>86</v>
      </c>
    </row>
    <row r="21" spans="1:33" ht="13.8" thickBot="1" x14ac:dyDescent="0.3">
      <c r="A21" s="10"/>
      <c r="B21" s="10"/>
      <c r="C21" s="10"/>
      <c r="D21" s="10"/>
      <c r="E21" s="10"/>
      <c r="F21" s="10"/>
      <c r="G21" s="72" t="s">
        <v>80</v>
      </c>
      <c r="H21" s="73"/>
      <c r="I21" s="73"/>
      <c r="J21" s="73"/>
      <c r="K21" s="73"/>
      <c r="L21" s="73"/>
      <c r="M21" s="73"/>
      <c r="N21" s="74"/>
      <c r="O21" s="72" t="s">
        <v>81</v>
      </c>
      <c r="P21" s="74"/>
      <c r="Q21" s="72" t="s">
        <v>82</v>
      </c>
      <c r="R21" s="73"/>
      <c r="S21" s="74"/>
      <c r="T21" s="28"/>
      <c r="U21" s="28"/>
      <c r="W21" s="21" t="s">
        <v>101</v>
      </c>
      <c r="X21">
        <f>SUM(Z26:AG26)/(4*8)</f>
        <v>0.84375</v>
      </c>
      <c r="Y21">
        <f>SUM(Z30:AA30)/(4*2)</f>
        <v>1</v>
      </c>
      <c r="Z21">
        <f>SUM(AD30:AF30)/(4*3)</f>
        <v>0.16666666666666666</v>
      </c>
      <c r="AD21" s="21" t="s">
        <v>101</v>
      </c>
      <c r="AE21">
        <f>7/8</f>
        <v>0.875</v>
      </c>
      <c r="AF21">
        <v>1</v>
      </c>
      <c r="AG21">
        <f>1/3</f>
        <v>0.33333333333333331</v>
      </c>
    </row>
    <row r="22" spans="1:33" x14ac:dyDescent="0.25">
      <c r="A22" s="6">
        <v>30</v>
      </c>
      <c r="B22" s="6" t="s">
        <v>66</v>
      </c>
      <c r="D22" s="6" t="s">
        <v>64</v>
      </c>
      <c r="E22" s="6" t="s">
        <v>62</v>
      </c>
      <c r="F22" s="7">
        <v>0.81666666666569654</v>
      </c>
      <c r="G22" s="6">
        <v>3</v>
      </c>
      <c r="H22" s="6">
        <v>3</v>
      </c>
      <c r="I22" s="6">
        <v>7</v>
      </c>
      <c r="J22" s="6">
        <v>7</v>
      </c>
      <c r="K22" s="6">
        <v>7</v>
      </c>
      <c r="L22" s="6">
        <v>1</v>
      </c>
      <c r="M22" s="6">
        <v>1</v>
      </c>
      <c r="N22" s="6">
        <v>1</v>
      </c>
      <c r="O22" s="6">
        <v>7</v>
      </c>
      <c r="P22" s="6">
        <v>7</v>
      </c>
      <c r="Q22" s="6">
        <v>3</v>
      </c>
      <c r="R22" s="6">
        <v>7</v>
      </c>
      <c r="S22" s="6">
        <v>5</v>
      </c>
      <c r="T22" s="19">
        <v>4</v>
      </c>
      <c r="U22" s="19">
        <v>5</v>
      </c>
      <c r="W22" s="21" t="s">
        <v>102</v>
      </c>
      <c r="X22">
        <f t="shared" ref="X22:X23" si="10">SUM(Z27:AG27)/(4*8)</f>
        <v>0.125</v>
      </c>
      <c r="Y22">
        <f t="shared" ref="Y22:Y23" si="11">SUM(Z31:AA31)/(4*2)</f>
        <v>0</v>
      </c>
      <c r="Z22">
        <f t="shared" ref="Z22:Z23" si="12">SUM(AD31:AF31)/(4*3)</f>
        <v>0.33333333333333331</v>
      </c>
      <c r="AD22" s="21" t="s">
        <v>102</v>
      </c>
      <c r="AE22">
        <f>1/8</f>
        <v>0.125</v>
      </c>
      <c r="AF22">
        <v>0</v>
      </c>
      <c r="AG22">
        <f>2/3</f>
        <v>0.66666666666666663</v>
      </c>
    </row>
    <row r="23" spans="1:33" x14ac:dyDescent="0.25">
      <c r="A23" s="6">
        <v>25</v>
      </c>
      <c r="B23" s="6" t="s">
        <v>66</v>
      </c>
      <c r="D23" s="6" t="s">
        <v>60</v>
      </c>
      <c r="E23" s="6" t="s">
        <v>61</v>
      </c>
      <c r="F23" s="7">
        <v>0.67291666666278616</v>
      </c>
      <c r="G23" s="6">
        <v>7</v>
      </c>
      <c r="H23" s="6">
        <v>1</v>
      </c>
      <c r="I23" s="6">
        <v>7</v>
      </c>
      <c r="J23" s="6">
        <v>6</v>
      </c>
      <c r="K23" s="6">
        <v>7</v>
      </c>
      <c r="L23" s="6">
        <v>1</v>
      </c>
      <c r="M23" s="6">
        <v>4</v>
      </c>
      <c r="N23" s="6">
        <v>1</v>
      </c>
      <c r="O23" s="6">
        <v>5</v>
      </c>
      <c r="P23" s="6">
        <v>6</v>
      </c>
      <c r="Q23" s="6">
        <v>4</v>
      </c>
      <c r="R23" s="6">
        <v>4</v>
      </c>
      <c r="S23" s="6">
        <v>5</v>
      </c>
      <c r="T23" s="19">
        <v>6</v>
      </c>
      <c r="U23" s="19">
        <v>6</v>
      </c>
      <c r="W23" s="21" t="s">
        <v>103</v>
      </c>
      <c r="X23">
        <f t="shared" si="10"/>
        <v>3.125E-2</v>
      </c>
      <c r="Y23">
        <f t="shared" si="11"/>
        <v>0</v>
      </c>
      <c r="Z23">
        <f t="shared" si="12"/>
        <v>0.5</v>
      </c>
      <c r="AD23" s="21" t="s">
        <v>103</v>
      </c>
      <c r="AE23">
        <v>0</v>
      </c>
      <c r="AF23">
        <v>0</v>
      </c>
      <c r="AG23">
        <v>0</v>
      </c>
    </row>
    <row r="24" spans="1:33" x14ac:dyDescent="0.25">
      <c r="A24" s="6">
        <v>26</v>
      </c>
      <c r="B24" s="6" t="s">
        <v>57</v>
      </c>
      <c r="D24" s="6" t="s">
        <v>63</v>
      </c>
      <c r="E24" s="6" t="s">
        <v>65</v>
      </c>
      <c r="F24" s="7">
        <v>0.4375</v>
      </c>
      <c r="G24" s="6">
        <v>7</v>
      </c>
      <c r="H24" s="6">
        <v>1</v>
      </c>
      <c r="I24" s="6">
        <v>7</v>
      </c>
      <c r="J24" s="6">
        <v>7</v>
      </c>
      <c r="K24" s="6">
        <v>7</v>
      </c>
      <c r="L24" s="6">
        <v>1</v>
      </c>
      <c r="M24" s="6">
        <v>2</v>
      </c>
      <c r="N24" s="6">
        <v>1</v>
      </c>
      <c r="O24" s="6">
        <v>6</v>
      </c>
      <c r="P24" s="6">
        <v>5</v>
      </c>
      <c r="Q24" s="6">
        <v>4</v>
      </c>
      <c r="R24" s="6">
        <v>4</v>
      </c>
      <c r="S24" s="6">
        <v>2</v>
      </c>
      <c r="T24" s="19">
        <v>4</v>
      </c>
      <c r="U24" s="19">
        <v>5</v>
      </c>
    </row>
    <row r="25" spans="1:33" x14ac:dyDescent="0.25">
      <c r="A25" s="6">
        <v>28</v>
      </c>
      <c r="B25" s="6" t="s">
        <v>57</v>
      </c>
      <c r="D25" s="6" t="s">
        <v>58</v>
      </c>
      <c r="E25" s="6" t="s">
        <v>59</v>
      </c>
      <c r="F25" s="7">
        <v>0.45972222222189885</v>
      </c>
      <c r="G25" s="6">
        <v>7</v>
      </c>
      <c r="H25" s="6">
        <v>1</v>
      </c>
      <c r="I25" s="6">
        <v>5</v>
      </c>
      <c r="J25" s="6">
        <v>2</v>
      </c>
      <c r="K25" s="6">
        <v>7</v>
      </c>
      <c r="L25" s="6">
        <v>1</v>
      </c>
      <c r="M25" s="6">
        <v>6</v>
      </c>
      <c r="N25" s="6">
        <v>1</v>
      </c>
      <c r="O25" s="6">
        <v>7</v>
      </c>
      <c r="P25" s="6">
        <v>6</v>
      </c>
      <c r="Q25" s="6">
        <v>3</v>
      </c>
      <c r="R25" s="6">
        <v>4</v>
      </c>
      <c r="S25" s="6">
        <v>4</v>
      </c>
      <c r="T25" s="19">
        <v>7</v>
      </c>
      <c r="U25" s="19">
        <v>7</v>
      </c>
      <c r="Y25" s="87" t="s">
        <v>84</v>
      </c>
      <c r="Z25" s="87"/>
      <c r="AA25" s="87"/>
      <c r="AB25" s="87"/>
      <c r="AC25" s="87"/>
      <c r="AD25" s="87"/>
      <c r="AE25" s="87"/>
      <c r="AF25" s="87"/>
      <c r="AG25" s="87"/>
    </row>
    <row r="26" spans="1:33" x14ac:dyDescent="0.25">
      <c r="T26" s="21"/>
      <c r="U26" s="21"/>
      <c r="Y26" s="21" t="s">
        <v>101</v>
      </c>
      <c r="Z26">
        <f>COUNTIF(G22:G25,"&gt;4")</f>
        <v>3</v>
      </c>
      <c r="AA26">
        <f>COUNTIF(H22:H26,"&lt;4")</f>
        <v>4</v>
      </c>
      <c r="AB26">
        <f t="shared" ref="AB26:AF26" si="13">COUNTIF(I22:I26,"&gt;4")</f>
        <v>4</v>
      </c>
      <c r="AC26">
        <f t="shared" si="13"/>
        <v>3</v>
      </c>
      <c r="AD26">
        <f t="shared" si="13"/>
        <v>4</v>
      </c>
      <c r="AE26">
        <f>COUNTIF(L22:L26,"&lt;4")</f>
        <v>4</v>
      </c>
      <c r="AF26">
        <f t="shared" si="13"/>
        <v>1</v>
      </c>
      <c r="AG26">
        <f>COUNTIF(N22:N26,"&lt;4")</f>
        <v>4</v>
      </c>
    </row>
    <row r="27" spans="1:33" x14ac:dyDescent="0.25">
      <c r="F27" s="21" t="s">
        <v>75</v>
      </c>
      <c r="G27">
        <f>AVERAGE(G22:G25)</f>
        <v>6</v>
      </c>
      <c r="H27">
        <f t="shared" ref="H27:S27" si="14">AVERAGE(H22:H25)</f>
        <v>1.5</v>
      </c>
      <c r="I27">
        <f t="shared" si="14"/>
        <v>6.5</v>
      </c>
      <c r="J27">
        <f t="shared" si="14"/>
        <v>5.5</v>
      </c>
      <c r="K27">
        <f t="shared" si="14"/>
        <v>7</v>
      </c>
      <c r="L27">
        <f t="shared" si="14"/>
        <v>1</v>
      </c>
      <c r="M27">
        <f t="shared" si="14"/>
        <v>3.25</v>
      </c>
      <c r="N27">
        <f t="shared" si="14"/>
        <v>1</v>
      </c>
      <c r="O27">
        <f t="shared" si="14"/>
        <v>6.25</v>
      </c>
      <c r="P27">
        <f t="shared" si="14"/>
        <v>6</v>
      </c>
      <c r="Q27">
        <f t="shared" si="14"/>
        <v>3.5</v>
      </c>
      <c r="R27">
        <f t="shared" si="14"/>
        <v>4.75</v>
      </c>
      <c r="S27">
        <f t="shared" si="14"/>
        <v>4</v>
      </c>
      <c r="Y27" s="21" t="s">
        <v>102</v>
      </c>
      <c r="Z27">
        <f>COUNTIF(G22:G26,"&lt;4")</f>
        <v>1</v>
      </c>
      <c r="AA27">
        <f>COUNTIF(H22:H26,"&gt;4")</f>
        <v>0</v>
      </c>
      <c r="AB27">
        <f t="shared" ref="AB27:AF27" si="15">COUNTIF(I22:I26,"&lt;4")</f>
        <v>0</v>
      </c>
      <c r="AC27">
        <f t="shared" si="15"/>
        <v>1</v>
      </c>
      <c r="AD27">
        <f t="shared" si="15"/>
        <v>0</v>
      </c>
      <c r="AE27">
        <f>COUNTIF(L22:L26,"&gt;4")</f>
        <v>0</v>
      </c>
      <c r="AF27">
        <f t="shared" si="15"/>
        <v>2</v>
      </c>
      <c r="AG27">
        <f>COUNTIF(N22:N26,"&gt;4")</f>
        <v>0</v>
      </c>
    </row>
    <row r="28" spans="1:33" x14ac:dyDescent="0.25">
      <c r="E28" s="21"/>
      <c r="F28" s="21" t="s">
        <v>94</v>
      </c>
      <c r="G28" s="20" t="s">
        <v>96</v>
      </c>
      <c r="H28" s="20" t="s">
        <v>95</v>
      </c>
      <c r="I28" s="20" t="s">
        <v>96</v>
      </c>
      <c r="J28" s="20" t="s">
        <v>96</v>
      </c>
      <c r="K28" s="20" t="s">
        <v>96</v>
      </c>
      <c r="L28" s="20" t="s">
        <v>95</v>
      </c>
      <c r="M28" s="20" t="s">
        <v>96</v>
      </c>
      <c r="N28" s="20" t="s">
        <v>95</v>
      </c>
      <c r="O28" s="20" t="s">
        <v>96</v>
      </c>
      <c r="P28" s="20" t="s">
        <v>96</v>
      </c>
      <c r="Q28" s="20" t="s">
        <v>96</v>
      </c>
      <c r="R28" s="20" t="s">
        <v>95</v>
      </c>
      <c r="S28" s="20" t="s">
        <v>96</v>
      </c>
      <c r="T28" s="20"/>
      <c r="U28" s="20"/>
      <c r="Y28" s="21" t="s">
        <v>103</v>
      </c>
      <c r="Z28">
        <f>4-(Z26+Z27)</f>
        <v>0</v>
      </c>
      <c r="AA28">
        <f t="shared" ref="AA28:AG28" si="16">4-(AA26+AA27)</f>
        <v>0</v>
      </c>
      <c r="AB28">
        <f t="shared" si="16"/>
        <v>0</v>
      </c>
      <c r="AC28">
        <f t="shared" si="16"/>
        <v>0</v>
      </c>
      <c r="AD28">
        <f t="shared" si="16"/>
        <v>0</v>
      </c>
      <c r="AE28">
        <f t="shared" si="16"/>
        <v>0</v>
      </c>
      <c r="AF28">
        <f t="shared" si="16"/>
        <v>1</v>
      </c>
      <c r="AG28">
        <f t="shared" si="16"/>
        <v>0</v>
      </c>
    </row>
    <row r="29" spans="1:33" x14ac:dyDescent="0.25">
      <c r="F29" s="21" t="s">
        <v>98</v>
      </c>
      <c r="G29" s="20" t="s">
        <v>97</v>
      </c>
      <c r="H29" s="20" t="s">
        <v>97</v>
      </c>
      <c r="I29" s="20" t="s">
        <v>97</v>
      </c>
      <c r="J29" s="20" t="s">
        <v>97</v>
      </c>
      <c r="K29" s="20" t="s">
        <v>97</v>
      </c>
      <c r="L29" s="20" t="s">
        <v>97</v>
      </c>
      <c r="M29" s="20" t="s">
        <v>99</v>
      </c>
      <c r="N29" s="20" t="s">
        <v>97</v>
      </c>
      <c r="O29" s="20" t="s">
        <v>97</v>
      </c>
      <c r="P29" s="20" t="s">
        <v>97</v>
      </c>
      <c r="Q29" s="20" t="s">
        <v>99</v>
      </c>
      <c r="R29" s="20" t="s">
        <v>99</v>
      </c>
      <c r="S29" s="20" t="s">
        <v>97</v>
      </c>
      <c r="Y29" s="87" t="s">
        <v>85</v>
      </c>
      <c r="Z29" s="87"/>
      <c r="AA29" s="87"/>
      <c r="AC29" s="87" t="s">
        <v>86</v>
      </c>
      <c r="AD29" s="87"/>
      <c r="AE29" s="87"/>
      <c r="AF29" s="87"/>
    </row>
    <row r="30" spans="1:33" x14ac:dyDescent="0.25">
      <c r="F30" s="21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Y30" s="21" t="s">
        <v>101</v>
      </c>
      <c r="Z30">
        <f>COUNTIF(O22:O26,"&gt;4")</f>
        <v>4</v>
      </c>
      <c r="AA30">
        <f>COUNTIF(P22:P26,"&gt;4")</f>
        <v>4</v>
      </c>
      <c r="AC30" s="21" t="s">
        <v>101</v>
      </c>
      <c r="AD30" s="20">
        <f>COUNTIF(Q22:Q26,"&gt;4")</f>
        <v>0</v>
      </c>
      <c r="AE30" s="20">
        <f>COUNTIF(R22:R26,"&lt;4")</f>
        <v>0</v>
      </c>
      <c r="AF30" s="20">
        <f t="shared" ref="AF30" si="17">COUNTIF(S22:S26,"&gt;4")</f>
        <v>2</v>
      </c>
    </row>
    <row r="31" spans="1:33" x14ac:dyDescent="0.25">
      <c r="F31" s="21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Y31" s="21" t="s">
        <v>102</v>
      </c>
      <c r="Z31">
        <f>COUNTIF(O22:O26,"&lt;4")</f>
        <v>0</v>
      </c>
      <c r="AA31">
        <f>COUNTIF(P22:P26,"&lt;4")</f>
        <v>0</v>
      </c>
      <c r="AC31" s="21" t="s">
        <v>102</v>
      </c>
      <c r="AD31">
        <f>COUNTIF(Q22:Q26,"&lt;4")</f>
        <v>2</v>
      </c>
      <c r="AE31">
        <f>COUNTIF(R22:R26,"&gt;4")</f>
        <v>1</v>
      </c>
      <c r="AF31">
        <f t="shared" ref="AF31" si="18">COUNTIF(S22:S26,"&lt;4")</f>
        <v>1</v>
      </c>
    </row>
    <row r="32" spans="1:33" x14ac:dyDescent="0.25">
      <c r="F32" s="21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Y32" s="21" t="s">
        <v>103</v>
      </c>
      <c r="Z32">
        <f>4-(Z30+Z31)</f>
        <v>0</v>
      </c>
      <c r="AA32">
        <f>4-(AA30+AA31)</f>
        <v>0</v>
      </c>
      <c r="AC32" s="21" t="s">
        <v>103</v>
      </c>
      <c r="AD32">
        <f>4-(AD30+AD31)</f>
        <v>2</v>
      </c>
      <c r="AE32">
        <f t="shared" ref="AE32:AF32" si="19">4-(AE30+AE31)</f>
        <v>3</v>
      </c>
      <c r="AF32">
        <f t="shared" si="19"/>
        <v>1</v>
      </c>
    </row>
    <row r="34" spans="1:36" ht="172.2" thickBot="1" x14ac:dyDescent="0.3">
      <c r="A34" s="9" t="s">
        <v>0</v>
      </c>
      <c r="B34" s="9" t="s">
        <v>1</v>
      </c>
      <c r="C34" s="9"/>
      <c r="D34" s="9" t="s">
        <v>2</v>
      </c>
      <c r="E34" s="9" t="s">
        <v>3</v>
      </c>
      <c r="F34" s="9" t="s">
        <v>4</v>
      </c>
      <c r="G34" s="12" t="s">
        <v>37</v>
      </c>
      <c r="H34" s="12" t="s">
        <v>38</v>
      </c>
      <c r="I34" s="12" t="s">
        <v>49</v>
      </c>
      <c r="J34" s="12" t="s">
        <v>39</v>
      </c>
      <c r="K34" s="12" t="s">
        <v>50</v>
      </c>
      <c r="L34" s="12" t="s">
        <v>51</v>
      </c>
      <c r="M34" s="12" t="s">
        <v>52</v>
      </c>
      <c r="N34" s="12" t="s">
        <v>53</v>
      </c>
      <c r="O34" s="12" t="s">
        <v>40</v>
      </c>
      <c r="P34" s="12" t="s">
        <v>41</v>
      </c>
      <c r="Q34" s="12" t="s">
        <v>42</v>
      </c>
      <c r="R34" s="12" t="s">
        <v>43</v>
      </c>
      <c r="S34" s="12" t="s">
        <v>10</v>
      </c>
      <c r="T34" s="12" t="s">
        <v>44</v>
      </c>
      <c r="U34" s="12" t="s">
        <v>45</v>
      </c>
      <c r="V34" s="12" t="s">
        <v>46</v>
      </c>
      <c r="W34" s="12" t="s">
        <v>47</v>
      </c>
      <c r="X34" s="12" t="s">
        <v>48</v>
      </c>
      <c r="Y34" s="4" t="s">
        <v>54</v>
      </c>
      <c r="Z34" s="4" t="s">
        <v>55</v>
      </c>
      <c r="AC34" s="44" t="s">
        <v>80</v>
      </c>
      <c r="AD34" s="44" t="s">
        <v>81</v>
      </c>
      <c r="AE34" s="44" t="s">
        <v>82</v>
      </c>
      <c r="AH34" s="44" t="s">
        <v>80</v>
      </c>
      <c r="AI34" s="44" t="s">
        <v>81</v>
      </c>
      <c r="AJ34" s="44" t="s">
        <v>82</v>
      </c>
    </row>
    <row r="35" spans="1:36" ht="13.8" thickBot="1" x14ac:dyDescent="0.3">
      <c r="A35" s="22"/>
      <c r="B35" s="22"/>
      <c r="C35" s="22"/>
      <c r="D35" s="22"/>
      <c r="E35" s="22"/>
      <c r="F35" s="22"/>
      <c r="G35" s="76" t="s">
        <v>80</v>
      </c>
      <c r="H35" s="77"/>
      <c r="I35" s="77"/>
      <c r="J35" s="77"/>
      <c r="K35" s="77"/>
      <c r="L35" s="77"/>
      <c r="M35" s="77"/>
      <c r="N35" s="78"/>
      <c r="O35" s="76" t="s">
        <v>81</v>
      </c>
      <c r="P35" s="77"/>
      <c r="Q35" s="77"/>
      <c r="R35" s="77"/>
      <c r="S35" s="78"/>
      <c r="T35" s="76" t="s">
        <v>82</v>
      </c>
      <c r="U35" s="77"/>
      <c r="V35" s="77"/>
      <c r="W35" s="77"/>
      <c r="X35" s="78"/>
      <c r="Y35" s="34"/>
      <c r="Z35" s="34"/>
      <c r="AB35" s="21" t="s">
        <v>101</v>
      </c>
      <c r="AC35">
        <f>7/8</f>
        <v>0.875</v>
      </c>
      <c r="AD35">
        <f>1/5</f>
        <v>0.2</v>
      </c>
      <c r="AE35">
        <f>1/5</f>
        <v>0.2</v>
      </c>
      <c r="AG35" s="21" t="s">
        <v>101</v>
      </c>
      <c r="AH35">
        <f>7/8</f>
        <v>0.875</v>
      </c>
      <c r="AI35">
        <f>1/5</f>
        <v>0.2</v>
      </c>
      <c r="AJ35">
        <f>1/5</f>
        <v>0.2</v>
      </c>
    </row>
    <row r="36" spans="1:36" x14ac:dyDescent="0.25">
      <c r="A36" s="6">
        <v>28</v>
      </c>
      <c r="B36" s="6" t="s">
        <v>57</v>
      </c>
      <c r="D36" s="6" t="s">
        <v>58</v>
      </c>
      <c r="E36" s="6" t="s">
        <v>59</v>
      </c>
      <c r="F36" s="7">
        <v>0.45972222222189885</v>
      </c>
      <c r="G36" s="6">
        <v>7</v>
      </c>
      <c r="H36" s="6">
        <v>1</v>
      </c>
      <c r="I36" s="6">
        <v>5</v>
      </c>
      <c r="J36" s="6">
        <v>1</v>
      </c>
      <c r="K36" s="6">
        <v>7</v>
      </c>
      <c r="L36" s="6">
        <v>6</v>
      </c>
      <c r="M36" s="6">
        <v>7</v>
      </c>
      <c r="N36" s="6">
        <v>7</v>
      </c>
      <c r="O36" s="6">
        <v>4</v>
      </c>
      <c r="P36" s="6">
        <v>2</v>
      </c>
      <c r="Q36" s="6">
        <v>4</v>
      </c>
      <c r="R36" s="6">
        <v>6</v>
      </c>
      <c r="S36" s="6">
        <v>7</v>
      </c>
      <c r="T36" s="6">
        <v>3</v>
      </c>
      <c r="U36" s="6">
        <v>2</v>
      </c>
      <c r="V36" s="6">
        <v>4</v>
      </c>
      <c r="W36" s="6">
        <v>4</v>
      </c>
      <c r="X36" s="6">
        <v>4</v>
      </c>
      <c r="Y36" s="19">
        <v>7</v>
      </c>
      <c r="Z36" s="19">
        <v>5</v>
      </c>
      <c r="AB36" s="21" t="s">
        <v>102</v>
      </c>
      <c r="AC36">
        <f>1/8</f>
        <v>0.125</v>
      </c>
      <c r="AD36">
        <f>2/5</f>
        <v>0.4</v>
      </c>
      <c r="AE36">
        <f>1/5</f>
        <v>0.2</v>
      </c>
      <c r="AG36" s="21" t="s">
        <v>102</v>
      </c>
      <c r="AH36">
        <f>1/8</f>
        <v>0.125</v>
      </c>
      <c r="AI36">
        <f>2/5</f>
        <v>0.4</v>
      </c>
      <c r="AJ36">
        <f>1/5</f>
        <v>0.2</v>
      </c>
    </row>
    <row r="37" spans="1:36" x14ac:dyDescent="0.25">
      <c r="AB37" s="21" t="s">
        <v>103</v>
      </c>
      <c r="AC37">
        <v>0</v>
      </c>
      <c r="AD37">
        <f>2/5</f>
        <v>0.4</v>
      </c>
      <c r="AE37">
        <f>3/5</f>
        <v>0.6</v>
      </c>
      <c r="AG37" s="21" t="s">
        <v>103</v>
      </c>
      <c r="AH37">
        <v>0</v>
      </c>
      <c r="AI37">
        <f>2/5</f>
        <v>0.4</v>
      </c>
      <c r="AJ37">
        <f>3/5</f>
        <v>0.6</v>
      </c>
    </row>
    <row r="38" spans="1:36" x14ac:dyDescent="0.25">
      <c r="F38" s="21" t="s">
        <v>75</v>
      </c>
      <c r="G38">
        <f>AVERAGE(G34:G36)</f>
        <v>7</v>
      </c>
      <c r="H38">
        <f t="shared" ref="H38:X38" si="20">AVERAGE(H34:H36)</f>
        <v>1</v>
      </c>
      <c r="I38">
        <f t="shared" si="20"/>
        <v>5</v>
      </c>
      <c r="J38">
        <f t="shared" si="20"/>
        <v>1</v>
      </c>
      <c r="K38">
        <f t="shared" si="20"/>
        <v>7</v>
      </c>
      <c r="L38">
        <f t="shared" si="20"/>
        <v>6</v>
      </c>
      <c r="M38">
        <f t="shared" si="20"/>
        <v>7</v>
      </c>
      <c r="N38">
        <f t="shared" si="20"/>
        <v>7</v>
      </c>
      <c r="O38">
        <f t="shared" si="20"/>
        <v>4</v>
      </c>
      <c r="P38">
        <f t="shared" si="20"/>
        <v>2</v>
      </c>
      <c r="Q38">
        <f t="shared" si="20"/>
        <v>4</v>
      </c>
      <c r="R38">
        <f t="shared" si="20"/>
        <v>6</v>
      </c>
      <c r="S38">
        <f t="shared" si="20"/>
        <v>7</v>
      </c>
      <c r="T38">
        <f t="shared" si="20"/>
        <v>3</v>
      </c>
      <c r="U38">
        <f t="shared" si="20"/>
        <v>2</v>
      </c>
      <c r="V38">
        <f t="shared" si="20"/>
        <v>4</v>
      </c>
      <c r="W38">
        <f t="shared" si="20"/>
        <v>4</v>
      </c>
      <c r="X38">
        <f t="shared" si="20"/>
        <v>4</v>
      </c>
    </row>
    <row r="39" spans="1:36" x14ac:dyDescent="0.25">
      <c r="E39" s="21"/>
      <c r="F39" s="21" t="s">
        <v>94</v>
      </c>
      <c r="G39" s="20" t="s">
        <v>96</v>
      </c>
      <c r="H39" s="20" t="s">
        <v>95</v>
      </c>
      <c r="I39" s="20" t="s">
        <v>96</v>
      </c>
      <c r="J39" s="20" t="s">
        <v>95</v>
      </c>
      <c r="K39" s="20" t="s">
        <v>96</v>
      </c>
      <c r="L39" s="20" t="s">
        <v>95</v>
      </c>
      <c r="M39" s="20" t="s">
        <v>96</v>
      </c>
      <c r="N39" s="20" t="s">
        <v>96</v>
      </c>
      <c r="O39" s="20" t="s">
        <v>96</v>
      </c>
      <c r="P39" s="20" t="s">
        <v>95</v>
      </c>
      <c r="Q39" s="20" t="s">
        <v>95</v>
      </c>
      <c r="R39" s="20" t="s">
        <v>95</v>
      </c>
      <c r="S39" s="20" t="s">
        <v>95</v>
      </c>
      <c r="T39" s="20" t="s">
        <v>96</v>
      </c>
      <c r="U39" s="20" t="s">
        <v>95</v>
      </c>
      <c r="V39" s="20" t="s">
        <v>96</v>
      </c>
      <c r="W39" s="20" t="s">
        <v>96</v>
      </c>
      <c r="X39" s="20" t="s">
        <v>95</v>
      </c>
    </row>
    <row r="40" spans="1:36" x14ac:dyDescent="0.25">
      <c r="F40" s="21" t="s">
        <v>98</v>
      </c>
      <c r="G40" s="20" t="s">
        <v>97</v>
      </c>
      <c r="H40" s="20" t="s">
        <v>97</v>
      </c>
      <c r="I40" s="20" t="s">
        <v>97</v>
      </c>
      <c r="J40" s="20" t="s">
        <v>97</v>
      </c>
      <c r="K40" s="20" t="s">
        <v>97</v>
      </c>
      <c r="L40" s="20" t="s">
        <v>99</v>
      </c>
      <c r="M40" s="20" t="s">
        <v>97</v>
      </c>
      <c r="N40" s="20" t="s">
        <v>97</v>
      </c>
      <c r="O40" s="43" t="s">
        <v>100</v>
      </c>
      <c r="P40" s="20" t="s">
        <v>97</v>
      </c>
      <c r="Q40" s="43" t="s">
        <v>100</v>
      </c>
      <c r="R40" s="20" t="s">
        <v>99</v>
      </c>
      <c r="S40" s="20" t="s">
        <v>99</v>
      </c>
      <c r="T40" s="20" t="s">
        <v>99</v>
      </c>
      <c r="U40" s="20" t="s">
        <v>97</v>
      </c>
      <c r="V40" s="43" t="s">
        <v>100</v>
      </c>
      <c r="W40" s="43" t="s">
        <v>100</v>
      </c>
      <c r="X40" s="43" t="s">
        <v>100</v>
      </c>
    </row>
  </sheetData>
  <mergeCells count="12">
    <mergeCell ref="Y25:AG25"/>
    <mergeCell ref="Y29:AA29"/>
    <mergeCell ref="AC29:AF29"/>
    <mergeCell ref="G35:N35"/>
    <mergeCell ref="O35:S35"/>
    <mergeCell ref="T35:X35"/>
    <mergeCell ref="G2:J2"/>
    <mergeCell ref="K2:R2"/>
    <mergeCell ref="S2:U2"/>
    <mergeCell ref="G21:N21"/>
    <mergeCell ref="O21:P21"/>
    <mergeCell ref="Q21:S21"/>
  </mergeCells>
  <hyperlinks>
    <hyperlink ref="O40" r:id="rId1" xr:uid="{E08D2C0E-78BB-4021-9404-F02D9828AA59}"/>
    <hyperlink ref="Q40" r:id="rId2" xr:uid="{D6BA22BC-D8B8-4E3B-B36F-9A20AA1B620E}"/>
    <hyperlink ref="V40" r:id="rId3" xr:uid="{E0D64443-4356-49DF-8519-51D9A910CFA2}"/>
    <hyperlink ref="W40" r:id="rId4" xr:uid="{0A52E1BE-25DB-4784-BEEA-07560FA09D80}"/>
    <hyperlink ref="X40" r:id="rId5" xr:uid="{D4D96DAF-BB01-474F-9E7E-1471F747D480}"/>
  </hyperlinks>
  <pageMargins left="0.7" right="0.7" top="0.75" bottom="0.75" header="0.3" footer="0.3"/>
  <pageSetup paperSize="9" orientation="portrait" horizontalDpi="0" verticalDpi="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58A4-C827-4EE3-B95F-93FB21BF3512}">
  <dimension ref="A1:AN42"/>
  <sheetViews>
    <sheetView topLeftCell="Q29" zoomScale="86" workbookViewId="0">
      <selection activeCell="AB35" sqref="AB35:AN42"/>
    </sheetView>
  </sheetViews>
  <sheetFormatPr defaultRowHeight="13.2" x14ac:dyDescent="0.25"/>
  <sheetData>
    <row r="1" spans="1:38" ht="172.2" thickBot="1" x14ac:dyDescent="0.3">
      <c r="A1" s="9" t="s">
        <v>0</v>
      </c>
      <c r="B1" s="9" t="s">
        <v>1</v>
      </c>
      <c r="C1" s="9"/>
      <c r="D1" s="9" t="s">
        <v>2</v>
      </c>
      <c r="E1" s="9" t="s">
        <v>3</v>
      </c>
      <c r="F1" s="9" t="s">
        <v>4</v>
      </c>
      <c r="G1" s="15" t="s">
        <v>5</v>
      </c>
      <c r="H1" s="15" t="s">
        <v>6</v>
      </c>
      <c r="I1" s="15" t="s">
        <v>19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2" t="s">
        <v>20</v>
      </c>
      <c r="W1" s="2" t="s">
        <v>21</v>
      </c>
      <c r="Z1" s="44" t="s">
        <v>84</v>
      </c>
      <c r="AA1" s="44" t="s">
        <v>85</v>
      </c>
      <c r="AB1" s="44" t="s">
        <v>86</v>
      </c>
      <c r="AG1" s="44" t="s">
        <v>84</v>
      </c>
      <c r="AH1" s="44" t="s">
        <v>85</v>
      </c>
      <c r="AI1" s="44" t="s">
        <v>86</v>
      </c>
    </row>
    <row r="2" spans="1:38" ht="13.8" thickBot="1" x14ac:dyDescent="0.3">
      <c r="A2" s="22"/>
      <c r="B2" s="22"/>
      <c r="C2" s="22"/>
      <c r="D2" s="22"/>
      <c r="E2" s="22"/>
      <c r="F2" s="22"/>
      <c r="G2" s="80" t="s">
        <v>80</v>
      </c>
      <c r="H2" s="80"/>
      <c r="I2" s="80"/>
      <c r="J2" s="81"/>
      <c r="K2" s="82" t="s">
        <v>81</v>
      </c>
      <c r="L2" s="83"/>
      <c r="M2" s="83"/>
      <c r="N2" s="83"/>
      <c r="O2" s="83"/>
      <c r="P2" s="83"/>
      <c r="Q2" s="83"/>
      <c r="R2" s="83"/>
      <c r="S2" s="84" t="s">
        <v>82</v>
      </c>
      <c r="T2" s="80"/>
      <c r="U2" s="85"/>
      <c r="V2" s="24"/>
      <c r="W2" s="23"/>
      <c r="Y2" s="21" t="s">
        <v>101</v>
      </c>
      <c r="Z2">
        <f>SUM(Z6:AC6)/(4*4)</f>
        <v>0.8125</v>
      </c>
      <c r="AA2">
        <f>SUM(Z10:AG10)/(4*8)</f>
        <v>0.46875</v>
      </c>
      <c r="AB2">
        <f>SUM(AJ10:AL10)/(4*3)</f>
        <v>0.5</v>
      </c>
      <c r="AF2" s="21" t="s">
        <v>101</v>
      </c>
      <c r="AG2">
        <f>4/4</f>
        <v>1</v>
      </c>
      <c r="AH2">
        <f>5/8</f>
        <v>0.625</v>
      </c>
      <c r="AI2">
        <f>1/3</f>
        <v>0.33333333333333331</v>
      </c>
    </row>
    <row r="3" spans="1:38" x14ac:dyDescent="0.25">
      <c r="A3" s="6">
        <v>28</v>
      </c>
      <c r="B3" s="6" t="s">
        <v>57</v>
      </c>
      <c r="D3" s="6" t="s">
        <v>60</v>
      </c>
      <c r="E3" s="6" t="s">
        <v>65</v>
      </c>
      <c r="F3" s="7">
        <v>0.80763888888759539</v>
      </c>
      <c r="G3" s="6">
        <v>7</v>
      </c>
      <c r="H3" s="6">
        <v>1</v>
      </c>
      <c r="I3" s="6">
        <v>1</v>
      </c>
      <c r="J3" s="6">
        <v>1</v>
      </c>
      <c r="K3" s="6">
        <v>4</v>
      </c>
      <c r="L3" s="6">
        <v>2</v>
      </c>
      <c r="M3" s="6">
        <v>7</v>
      </c>
      <c r="N3" s="6">
        <v>1</v>
      </c>
      <c r="O3" s="6">
        <v>1</v>
      </c>
      <c r="P3" s="6">
        <v>4</v>
      </c>
      <c r="Q3" s="6">
        <v>4</v>
      </c>
      <c r="R3" s="6">
        <v>3</v>
      </c>
      <c r="S3" s="6">
        <v>7</v>
      </c>
      <c r="T3" s="6">
        <v>1</v>
      </c>
      <c r="U3" s="6">
        <v>1</v>
      </c>
      <c r="V3" s="19">
        <v>2</v>
      </c>
      <c r="W3" s="19">
        <v>7</v>
      </c>
      <c r="Y3" s="21" t="s">
        <v>102</v>
      </c>
      <c r="Z3">
        <f t="shared" ref="Z3:Z4" si="0">SUM(Z7:AC7)/(4*4)</f>
        <v>6.25E-2</v>
      </c>
      <c r="AA3">
        <f t="shared" ref="AA3:AA4" si="1">SUM(Z11:AG11)/(4*8)</f>
        <v>0.1875</v>
      </c>
      <c r="AB3">
        <f t="shared" ref="AB3:AB4" si="2">SUM(AJ11:AL11)/(4*3)</f>
        <v>0.33333333333333331</v>
      </c>
      <c r="AF3" s="21" t="s">
        <v>102</v>
      </c>
      <c r="AG3">
        <v>0</v>
      </c>
      <c r="AH3">
        <f>2/8</f>
        <v>0.25</v>
      </c>
      <c r="AI3">
        <v>0</v>
      </c>
    </row>
    <row r="4" spans="1:38" x14ac:dyDescent="0.25">
      <c r="A4" s="6">
        <v>27</v>
      </c>
      <c r="B4" s="6" t="s">
        <v>57</v>
      </c>
      <c r="D4" s="6" t="s">
        <v>60</v>
      </c>
      <c r="E4" s="6" t="s">
        <v>61</v>
      </c>
      <c r="F4" s="7">
        <v>0.64791666666860692</v>
      </c>
      <c r="G4" s="6">
        <v>7</v>
      </c>
      <c r="H4" s="6">
        <v>1</v>
      </c>
      <c r="I4" s="6">
        <v>6</v>
      </c>
      <c r="J4" s="6">
        <v>1</v>
      </c>
      <c r="K4" s="6">
        <v>4</v>
      </c>
      <c r="L4" s="6">
        <v>6</v>
      </c>
      <c r="M4" s="6">
        <v>1</v>
      </c>
      <c r="N4" s="6">
        <v>1</v>
      </c>
      <c r="O4" s="6">
        <v>5</v>
      </c>
      <c r="P4" s="6">
        <v>4</v>
      </c>
      <c r="Q4" s="6">
        <v>4</v>
      </c>
      <c r="R4" s="6">
        <v>3</v>
      </c>
      <c r="S4" s="6">
        <v>2</v>
      </c>
      <c r="T4" s="6">
        <v>7</v>
      </c>
      <c r="U4" s="6">
        <v>1</v>
      </c>
      <c r="V4" s="19">
        <v>2</v>
      </c>
      <c r="W4" s="19">
        <v>5</v>
      </c>
      <c r="Y4" s="21" t="s">
        <v>103</v>
      </c>
      <c r="Z4">
        <f t="shared" si="0"/>
        <v>0.125</v>
      </c>
      <c r="AA4">
        <f t="shared" si="1"/>
        <v>0.34375</v>
      </c>
      <c r="AB4">
        <f t="shared" si="2"/>
        <v>0.16666666666666666</v>
      </c>
      <c r="AF4" s="21" t="s">
        <v>103</v>
      </c>
      <c r="AG4">
        <v>0</v>
      </c>
      <c r="AH4">
        <f>1/8</f>
        <v>0.125</v>
      </c>
      <c r="AI4">
        <f>2/3</f>
        <v>0.66666666666666663</v>
      </c>
    </row>
    <row r="5" spans="1:38" x14ac:dyDescent="0.25">
      <c r="A5" s="6">
        <v>32</v>
      </c>
      <c r="B5" s="6" t="s">
        <v>57</v>
      </c>
      <c r="D5" s="6" t="s">
        <v>63</v>
      </c>
      <c r="E5" s="6" t="s">
        <v>61</v>
      </c>
      <c r="F5" s="7">
        <v>0.75069444444670808</v>
      </c>
      <c r="G5" s="6">
        <v>7</v>
      </c>
      <c r="H5" s="6">
        <v>4</v>
      </c>
      <c r="I5" s="6">
        <v>4</v>
      </c>
      <c r="J5" s="6">
        <v>1</v>
      </c>
      <c r="K5" s="6">
        <v>4</v>
      </c>
      <c r="L5" s="6">
        <v>4</v>
      </c>
      <c r="M5" s="6">
        <v>7</v>
      </c>
      <c r="N5" s="6">
        <v>3</v>
      </c>
      <c r="O5" s="6">
        <v>1</v>
      </c>
      <c r="P5" s="6">
        <v>4</v>
      </c>
      <c r="Q5" s="6">
        <v>3</v>
      </c>
      <c r="R5" s="6">
        <v>1</v>
      </c>
      <c r="S5" s="6">
        <v>4</v>
      </c>
      <c r="T5" s="6">
        <v>3</v>
      </c>
      <c r="U5" s="6">
        <v>5</v>
      </c>
      <c r="V5" s="19">
        <v>3</v>
      </c>
      <c r="W5" s="19">
        <v>4</v>
      </c>
      <c r="Y5" s="21"/>
    </row>
    <row r="6" spans="1:38" x14ac:dyDescent="0.25">
      <c r="A6" s="6">
        <v>27</v>
      </c>
      <c r="B6" s="6" t="s">
        <v>66</v>
      </c>
      <c r="D6" s="6" t="s">
        <v>60</v>
      </c>
      <c r="E6" s="6" t="s">
        <v>61</v>
      </c>
      <c r="F6" s="7">
        <v>0.78263888889341615</v>
      </c>
      <c r="G6" s="6">
        <v>7</v>
      </c>
      <c r="H6" s="6">
        <v>1</v>
      </c>
      <c r="I6" s="6">
        <v>6</v>
      </c>
      <c r="J6" s="6">
        <v>1</v>
      </c>
      <c r="K6" s="6">
        <v>4</v>
      </c>
      <c r="L6" s="6">
        <v>1</v>
      </c>
      <c r="M6" s="6">
        <v>7</v>
      </c>
      <c r="N6" s="6">
        <v>1</v>
      </c>
      <c r="O6" s="6">
        <v>3</v>
      </c>
      <c r="P6" s="6">
        <v>2</v>
      </c>
      <c r="Q6" s="6">
        <v>4</v>
      </c>
      <c r="R6" s="6">
        <v>3</v>
      </c>
      <c r="S6" s="6">
        <v>6</v>
      </c>
      <c r="T6" s="6">
        <v>6</v>
      </c>
      <c r="U6" s="6">
        <v>4</v>
      </c>
      <c r="V6" s="19">
        <v>1</v>
      </c>
      <c r="W6" s="19">
        <v>4</v>
      </c>
      <c r="Y6" s="21" t="s">
        <v>101</v>
      </c>
      <c r="Z6">
        <f>COUNTIF(G3:G6,"&gt;4")</f>
        <v>4</v>
      </c>
      <c r="AA6">
        <f>COUNTIF(H3:H6,"&lt;4")</f>
        <v>3</v>
      </c>
      <c r="AB6">
        <f t="shared" ref="AB6" si="3">COUNTIF(I3:I6,"&gt;4")</f>
        <v>2</v>
      </c>
      <c r="AC6">
        <f>COUNTIF(J3:J6,"&lt;4")</f>
        <v>4</v>
      </c>
    </row>
    <row r="7" spans="1:38" x14ac:dyDescent="0.25">
      <c r="A7" s="6"/>
      <c r="B7" s="6"/>
      <c r="D7" s="6"/>
      <c r="E7" s="6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9"/>
      <c r="W7" s="19"/>
      <c r="Y7" s="21" t="s">
        <v>102</v>
      </c>
      <c r="Z7">
        <f>COUNTIF(G3:G6,"&lt;4")</f>
        <v>0</v>
      </c>
      <c r="AA7">
        <f>COUNTIF(H3:H6,"&gt;4")</f>
        <v>0</v>
      </c>
      <c r="AB7">
        <f t="shared" ref="AB7" si="4">COUNTIF(I3:I6,"&lt;4")</f>
        <v>1</v>
      </c>
      <c r="AC7">
        <f>COUNTIF(J3:J6,"&gt;4")</f>
        <v>0</v>
      </c>
    </row>
    <row r="8" spans="1:38" x14ac:dyDescent="0.25">
      <c r="E8" s="21"/>
      <c r="F8" s="21" t="s">
        <v>75</v>
      </c>
      <c r="G8">
        <f>AVERAGE(G3:G6)</f>
        <v>7</v>
      </c>
      <c r="H8">
        <f t="shared" ref="H8:U8" si="5">AVERAGE(H3:H6)</f>
        <v>1.75</v>
      </c>
      <c r="I8">
        <f t="shared" si="5"/>
        <v>4.25</v>
      </c>
      <c r="J8">
        <f t="shared" si="5"/>
        <v>1</v>
      </c>
      <c r="K8">
        <f t="shared" si="5"/>
        <v>4</v>
      </c>
      <c r="L8">
        <f t="shared" si="5"/>
        <v>3.25</v>
      </c>
      <c r="M8">
        <f t="shared" si="5"/>
        <v>5.5</v>
      </c>
      <c r="N8">
        <f t="shared" si="5"/>
        <v>1.5</v>
      </c>
      <c r="O8">
        <f t="shared" si="5"/>
        <v>2.5</v>
      </c>
      <c r="P8">
        <f t="shared" si="5"/>
        <v>3.5</v>
      </c>
      <c r="Q8">
        <f t="shared" si="5"/>
        <v>3.75</v>
      </c>
      <c r="R8">
        <f t="shared" si="5"/>
        <v>2.5</v>
      </c>
      <c r="S8">
        <f t="shared" si="5"/>
        <v>4.75</v>
      </c>
      <c r="T8">
        <f t="shared" si="5"/>
        <v>4.25</v>
      </c>
      <c r="U8">
        <f t="shared" si="5"/>
        <v>2.75</v>
      </c>
      <c r="Y8" s="21" t="s">
        <v>103</v>
      </c>
      <c r="Z8">
        <f>4-(Z6+Z7)</f>
        <v>0</v>
      </c>
      <c r="AA8">
        <f t="shared" ref="AA8:AC8" si="6">4-(AA6+AA7)</f>
        <v>1</v>
      </c>
      <c r="AB8">
        <f t="shared" si="6"/>
        <v>1</v>
      </c>
      <c r="AC8">
        <f t="shared" si="6"/>
        <v>0</v>
      </c>
    </row>
    <row r="9" spans="1:38" x14ac:dyDescent="0.25">
      <c r="E9" s="21"/>
      <c r="F9" s="21" t="s">
        <v>94</v>
      </c>
      <c r="G9" s="20" t="s">
        <v>96</v>
      </c>
      <c r="H9" s="20" t="s">
        <v>95</v>
      </c>
      <c r="I9" s="20" t="s">
        <v>96</v>
      </c>
      <c r="J9" s="20" t="s">
        <v>95</v>
      </c>
      <c r="K9" s="20" t="s">
        <v>96</v>
      </c>
      <c r="L9" s="20" t="s">
        <v>95</v>
      </c>
      <c r="M9" s="20" t="s">
        <v>96</v>
      </c>
      <c r="N9" s="20" t="s">
        <v>95</v>
      </c>
      <c r="O9" s="20" t="s">
        <v>96</v>
      </c>
      <c r="P9" s="20" t="s">
        <v>96</v>
      </c>
      <c r="Q9" s="20" t="s">
        <v>95</v>
      </c>
      <c r="R9" s="20" t="s">
        <v>95</v>
      </c>
      <c r="S9" s="20" t="s">
        <v>96</v>
      </c>
      <c r="T9" s="20" t="s">
        <v>95</v>
      </c>
      <c r="U9" s="20" t="s">
        <v>95</v>
      </c>
    </row>
    <row r="10" spans="1:38" x14ac:dyDescent="0.25">
      <c r="F10" s="21" t="s">
        <v>98</v>
      </c>
      <c r="G10" s="20" t="s">
        <v>97</v>
      </c>
      <c r="H10" s="20" t="s">
        <v>97</v>
      </c>
      <c r="I10" s="20" t="s">
        <v>97</v>
      </c>
      <c r="J10" s="20" t="s">
        <v>97</v>
      </c>
      <c r="K10" s="43" t="s">
        <v>100</v>
      </c>
      <c r="L10" s="20" t="s">
        <v>97</v>
      </c>
      <c r="M10" s="20" t="s">
        <v>97</v>
      </c>
      <c r="N10" s="20" t="s">
        <v>97</v>
      </c>
      <c r="O10" s="20" t="s">
        <v>99</v>
      </c>
      <c r="P10" s="20" t="s">
        <v>99</v>
      </c>
      <c r="Q10" s="20" t="s">
        <v>97</v>
      </c>
      <c r="R10" s="20" t="s">
        <v>97</v>
      </c>
      <c r="S10" s="43" t="s">
        <v>100</v>
      </c>
      <c r="T10" s="43" t="s">
        <v>100</v>
      </c>
      <c r="U10" s="20" t="s">
        <v>97</v>
      </c>
      <c r="Y10" s="21" t="s">
        <v>101</v>
      </c>
      <c r="Z10">
        <f>COUNTIF(K3:K6,"&gt;4")</f>
        <v>0</v>
      </c>
      <c r="AA10">
        <f>COUNTIF(L3:L6,"&lt;4")</f>
        <v>2</v>
      </c>
      <c r="AB10">
        <f t="shared" ref="AB10:AE10" si="7">COUNTIF(M3:M6,"&gt;4")</f>
        <v>3</v>
      </c>
      <c r="AC10">
        <f>COUNTIF(N3:N6,"&lt;4")</f>
        <v>4</v>
      </c>
      <c r="AD10">
        <f t="shared" si="7"/>
        <v>1</v>
      </c>
      <c r="AE10">
        <f t="shared" si="7"/>
        <v>0</v>
      </c>
      <c r="AF10">
        <f>COUNTIF(Q3:Q6,"&lt;4")</f>
        <v>1</v>
      </c>
      <c r="AG10">
        <f>COUNTIF(R3:R6,"&lt;4")</f>
        <v>4</v>
      </c>
      <c r="AI10" s="21" t="s">
        <v>101</v>
      </c>
      <c r="AJ10">
        <f>COUNTIF(S3:S6,"&gt;4")</f>
        <v>2</v>
      </c>
      <c r="AK10">
        <f>COUNTIF(T3:T6,"&lt;4")</f>
        <v>2</v>
      </c>
      <c r="AL10">
        <f>COUNTIF(U3:U6,"&lt;4")</f>
        <v>2</v>
      </c>
    </row>
    <row r="11" spans="1:38" x14ac:dyDescent="0.25">
      <c r="A11" s="6"/>
      <c r="B11" s="6"/>
      <c r="D11" s="6"/>
      <c r="E11" s="6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19"/>
      <c r="W11" s="19"/>
      <c r="Y11" s="21" t="s">
        <v>102</v>
      </c>
      <c r="Z11">
        <f>COUNTIF(K3:K6,"&lt;4")</f>
        <v>0</v>
      </c>
      <c r="AA11">
        <f>COUNTIF(L3:L6,"&gt;4")</f>
        <v>1</v>
      </c>
      <c r="AB11">
        <f t="shared" ref="AB11:AE11" si="8">COUNTIF(M3:M6,"&lt;4")</f>
        <v>1</v>
      </c>
      <c r="AC11">
        <f>COUNTIF(N3:N6,"&gt;4")</f>
        <v>0</v>
      </c>
      <c r="AD11">
        <f t="shared" si="8"/>
        <v>3</v>
      </c>
      <c r="AE11">
        <f t="shared" si="8"/>
        <v>1</v>
      </c>
      <c r="AF11">
        <f>COUNTIF(Q3:Q6,"&gt;4")</f>
        <v>0</v>
      </c>
      <c r="AG11">
        <f>COUNTIF(R3:R6,"&gt;4")</f>
        <v>0</v>
      </c>
      <c r="AI11" s="21" t="s">
        <v>102</v>
      </c>
      <c r="AJ11">
        <f>COUNTIF(S3:S6,"&lt;4")</f>
        <v>1</v>
      </c>
      <c r="AK11">
        <f>COUNTIF(T3:T6,"&gt;4")</f>
        <v>2</v>
      </c>
      <c r="AL11">
        <f>COUNTIF(U3:U6,"&gt;4")</f>
        <v>1</v>
      </c>
    </row>
    <row r="12" spans="1:38" x14ac:dyDescent="0.25">
      <c r="A12" s="6"/>
      <c r="B12" s="6"/>
      <c r="D12" s="6"/>
      <c r="E12" s="6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9"/>
      <c r="W12" s="19"/>
      <c r="Y12" s="21" t="s">
        <v>103</v>
      </c>
      <c r="Z12">
        <f>4-(Z10+Z11)</f>
        <v>4</v>
      </c>
      <c r="AA12">
        <f t="shared" ref="AA12:AG12" si="9">4-(AA10+AA11)</f>
        <v>1</v>
      </c>
      <c r="AB12">
        <f t="shared" si="9"/>
        <v>0</v>
      </c>
      <c r="AC12">
        <f t="shared" si="9"/>
        <v>0</v>
      </c>
      <c r="AD12">
        <f t="shared" si="9"/>
        <v>0</v>
      </c>
      <c r="AE12">
        <f t="shared" si="9"/>
        <v>3</v>
      </c>
      <c r="AF12">
        <f t="shared" si="9"/>
        <v>3</v>
      </c>
      <c r="AG12">
        <f t="shared" si="9"/>
        <v>0</v>
      </c>
      <c r="AI12" s="21" t="s">
        <v>103</v>
      </c>
      <c r="AJ12">
        <f>4-(AJ10+AJ11)</f>
        <v>1</v>
      </c>
      <c r="AK12">
        <f t="shared" ref="AK12:AL12" si="10">4-(AK10+AK11)</f>
        <v>0</v>
      </c>
      <c r="AL12">
        <f t="shared" si="10"/>
        <v>1</v>
      </c>
    </row>
    <row r="13" spans="1:38" x14ac:dyDescent="0.25">
      <c r="A13" s="6"/>
      <c r="B13" s="6"/>
      <c r="D13" s="6"/>
      <c r="E13" s="6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19"/>
      <c r="W13" s="19"/>
    </row>
    <row r="14" spans="1:38" x14ac:dyDescent="0.25">
      <c r="A14" s="6"/>
      <c r="B14" s="6"/>
      <c r="C14" s="6"/>
      <c r="D14" s="6"/>
      <c r="E14" s="6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19"/>
      <c r="W14" s="19"/>
    </row>
    <row r="15" spans="1:38" x14ac:dyDescent="0.25">
      <c r="W15" s="19"/>
    </row>
    <row r="16" spans="1:38" ht="145.80000000000001" thickBot="1" x14ac:dyDescent="0.3">
      <c r="A16" s="9" t="s">
        <v>0</v>
      </c>
      <c r="B16" s="9" t="s">
        <v>1</v>
      </c>
      <c r="C16" s="9"/>
      <c r="D16" s="9" t="s">
        <v>2</v>
      </c>
      <c r="E16" s="9" t="s">
        <v>3</v>
      </c>
      <c r="F16" s="9" t="s">
        <v>4</v>
      </c>
      <c r="G16" s="14" t="s">
        <v>22</v>
      </c>
      <c r="H16" s="14" t="s">
        <v>23</v>
      </c>
      <c r="I16" s="14" t="s">
        <v>32</v>
      </c>
      <c r="J16" s="14" t="s">
        <v>33</v>
      </c>
      <c r="K16" s="14" t="s">
        <v>34</v>
      </c>
      <c r="L16" s="14" t="s">
        <v>28</v>
      </c>
      <c r="M16" s="14" t="s">
        <v>30</v>
      </c>
      <c r="N16" s="14" t="s">
        <v>24</v>
      </c>
      <c r="O16" s="14" t="s">
        <v>29</v>
      </c>
      <c r="P16" s="14" t="s">
        <v>25</v>
      </c>
      <c r="Q16" s="14" t="s">
        <v>26</v>
      </c>
      <c r="R16" s="14" t="s">
        <v>27</v>
      </c>
      <c r="S16" s="14" t="s">
        <v>31</v>
      </c>
      <c r="T16" s="3" t="s">
        <v>35</v>
      </c>
      <c r="U16" s="3" t="s">
        <v>36</v>
      </c>
      <c r="X16" s="44" t="s">
        <v>84</v>
      </c>
      <c r="Y16" s="44" t="s">
        <v>85</v>
      </c>
      <c r="Z16" s="44" t="s">
        <v>86</v>
      </c>
      <c r="AD16" s="44" t="s">
        <v>84</v>
      </c>
      <c r="AE16" s="44" t="s">
        <v>85</v>
      </c>
      <c r="AF16" s="44" t="s">
        <v>86</v>
      </c>
    </row>
    <row r="17" spans="1:36" ht="13.8" thickBot="1" x14ac:dyDescent="0.3">
      <c r="A17" s="10"/>
      <c r="B17" s="10"/>
      <c r="C17" s="10"/>
      <c r="D17" s="10"/>
      <c r="E17" s="10"/>
      <c r="F17" s="10"/>
      <c r="G17" s="72" t="s">
        <v>80</v>
      </c>
      <c r="H17" s="73"/>
      <c r="I17" s="73"/>
      <c r="J17" s="73"/>
      <c r="K17" s="73"/>
      <c r="L17" s="73"/>
      <c r="M17" s="73"/>
      <c r="N17" s="74"/>
      <c r="O17" s="72" t="s">
        <v>81</v>
      </c>
      <c r="P17" s="74"/>
      <c r="Q17" s="72" t="s">
        <v>82</v>
      </c>
      <c r="R17" s="73"/>
      <c r="S17" s="74"/>
      <c r="T17" s="28"/>
      <c r="U17" s="28"/>
      <c r="W17" s="21" t="s">
        <v>101</v>
      </c>
      <c r="X17">
        <f>SUM(Z22:AG22)/(7*8)</f>
        <v>0.7678571428571429</v>
      </c>
      <c r="Y17">
        <f>SUM(Z26:AA26)/(2*7)</f>
        <v>0.6428571428571429</v>
      </c>
      <c r="Z17">
        <f>SUM(AD26:AF26)/(3*7)</f>
        <v>0.19047619047619047</v>
      </c>
      <c r="AC17" s="21" t="s">
        <v>101</v>
      </c>
      <c r="AD17">
        <f>7/8</f>
        <v>0.875</v>
      </c>
      <c r="AE17">
        <v>1</v>
      </c>
      <c r="AF17">
        <f>0/3</f>
        <v>0</v>
      </c>
    </row>
    <row r="18" spans="1:36" x14ac:dyDescent="0.25">
      <c r="A18" s="6">
        <v>27</v>
      </c>
      <c r="B18" s="6" t="s">
        <v>57</v>
      </c>
      <c r="D18" s="6" t="s">
        <v>60</v>
      </c>
      <c r="E18" s="6" t="s">
        <v>61</v>
      </c>
      <c r="F18" s="7">
        <v>0.64791666666860692</v>
      </c>
      <c r="G18" s="6">
        <v>6</v>
      </c>
      <c r="H18" s="6">
        <v>1</v>
      </c>
      <c r="I18" s="6">
        <v>7</v>
      </c>
      <c r="J18" s="6">
        <v>6</v>
      </c>
      <c r="K18" s="6">
        <v>7</v>
      </c>
      <c r="L18" s="6">
        <v>1</v>
      </c>
      <c r="M18" s="6">
        <v>5</v>
      </c>
      <c r="N18" s="6">
        <v>2</v>
      </c>
      <c r="O18" s="6">
        <v>7</v>
      </c>
      <c r="P18" s="6">
        <v>7</v>
      </c>
      <c r="Q18" s="6">
        <v>4</v>
      </c>
      <c r="R18" s="6">
        <v>4</v>
      </c>
      <c r="S18" s="6">
        <v>1</v>
      </c>
      <c r="T18" s="19">
        <v>3</v>
      </c>
      <c r="U18" s="19">
        <v>5</v>
      </c>
      <c r="W18" s="21" t="s">
        <v>102</v>
      </c>
      <c r="X18">
        <f t="shared" ref="X18:X19" si="11">SUM(Z23:AG23)/(7*8)</f>
        <v>7.1428571428571425E-2</v>
      </c>
      <c r="Y18">
        <f t="shared" ref="Y18:Y19" si="12">SUM(Z27:AA27)/(2*7)</f>
        <v>7.1428571428571425E-2</v>
      </c>
      <c r="Z18">
        <f t="shared" ref="Z18:Z19" si="13">SUM(AD27:AF27)/(3*7)</f>
        <v>0.14285714285714285</v>
      </c>
      <c r="AC18" s="21" t="s">
        <v>102</v>
      </c>
      <c r="AD18">
        <f>1/8</f>
        <v>0.125</v>
      </c>
      <c r="AE18">
        <v>0</v>
      </c>
      <c r="AF18">
        <f>0/3</f>
        <v>0</v>
      </c>
    </row>
    <row r="19" spans="1:36" x14ac:dyDescent="0.25">
      <c r="A19" s="6">
        <v>34</v>
      </c>
      <c r="B19" s="6" t="s">
        <v>66</v>
      </c>
      <c r="D19" s="6" t="s">
        <v>63</v>
      </c>
      <c r="E19" s="6" t="s">
        <v>65</v>
      </c>
      <c r="F19" s="7">
        <v>0.47569444444525288</v>
      </c>
      <c r="G19" s="6">
        <v>7</v>
      </c>
      <c r="H19" s="6">
        <v>2</v>
      </c>
      <c r="I19" s="6">
        <v>7</v>
      </c>
      <c r="J19" s="6">
        <v>7</v>
      </c>
      <c r="K19" s="6">
        <v>7</v>
      </c>
      <c r="L19" s="6">
        <v>1</v>
      </c>
      <c r="M19" s="6">
        <v>4</v>
      </c>
      <c r="N19" s="6">
        <v>2</v>
      </c>
      <c r="O19" s="6">
        <v>6</v>
      </c>
      <c r="P19" s="6">
        <v>7</v>
      </c>
      <c r="Q19" s="6">
        <v>5</v>
      </c>
      <c r="R19" s="6">
        <v>2</v>
      </c>
      <c r="S19" s="6">
        <v>6</v>
      </c>
      <c r="T19" s="19">
        <v>2</v>
      </c>
      <c r="U19" s="19">
        <v>6</v>
      </c>
      <c r="W19" s="21" t="s">
        <v>103</v>
      </c>
      <c r="X19">
        <f t="shared" si="11"/>
        <v>0.16071428571428573</v>
      </c>
      <c r="Y19">
        <f t="shared" si="12"/>
        <v>0.2857142857142857</v>
      </c>
      <c r="Z19">
        <f t="shared" si="13"/>
        <v>0.66666666666666663</v>
      </c>
      <c r="AC19" s="21" t="s">
        <v>103</v>
      </c>
      <c r="AD19">
        <v>0</v>
      </c>
      <c r="AE19">
        <v>0</v>
      </c>
      <c r="AF19">
        <f>3/3</f>
        <v>1</v>
      </c>
    </row>
    <row r="20" spans="1:36" x14ac:dyDescent="0.25">
      <c r="A20" s="6">
        <v>30</v>
      </c>
      <c r="B20" s="6" t="s">
        <v>66</v>
      </c>
      <c r="D20" s="6" t="s">
        <v>63</v>
      </c>
      <c r="E20" s="6" t="s">
        <v>65</v>
      </c>
      <c r="F20" s="7">
        <v>0.67430555555620231</v>
      </c>
      <c r="G20" s="6">
        <v>7</v>
      </c>
      <c r="H20" s="6">
        <v>1</v>
      </c>
      <c r="I20" s="6">
        <v>7</v>
      </c>
      <c r="J20" s="6">
        <v>5</v>
      </c>
      <c r="K20" s="6">
        <v>7</v>
      </c>
      <c r="L20" s="6">
        <v>1</v>
      </c>
      <c r="M20" s="6">
        <v>7</v>
      </c>
      <c r="N20" s="6">
        <v>1</v>
      </c>
      <c r="O20" s="6">
        <v>7</v>
      </c>
      <c r="P20" s="6">
        <v>1</v>
      </c>
      <c r="Q20" s="6">
        <v>7</v>
      </c>
      <c r="R20" s="6">
        <v>4</v>
      </c>
      <c r="S20" s="6">
        <v>1</v>
      </c>
      <c r="T20" s="19">
        <v>2</v>
      </c>
      <c r="U20" s="19">
        <v>5</v>
      </c>
    </row>
    <row r="21" spans="1:36" x14ac:dyDescent="0.25">
      <c r="A21" s="6">
        <v>34</v>
      </c>
      <c r="B21" s="6" t="s">
        <v>57</v>
      </c>
      <c r="D21" s="6" t="s">
        <v>60</v>
      </c>
      <c r="E21" s="6" t="s">
        <v>59</v>
      </c>
      <c r="F21" s="7">
        <v>0.9493055555576575</v>
      </c>
      <c r="G21" s="6">
        <v>7</v>
      </c>
      <c r="H21" s="6">
        <v>5</v>
      </c>
      <c r="I21" s="6">
        <v>7</v>
      </c>
      <c r="J21" s="6">
        <v>5</v>
      </c>
      <c r="K21" s="6">
        <v>7</v>
      </c>
      <c r="L21" s="6">
        <v>2</v>
      </c>
      <c r="M21" s="6">
        <v>4</v>
      </c>
      <c r="N21" s="6">
        <v>1</v>
      </c>
      <c r="O21" s="6">
        <v>5</v>
      </c>
      <c r="P21" s="6">
        <v>7</v>
      </c>
      <c r="Q21" s="6">
        <v>4</v>
      </c>
      <c r="R21" s="6">
        <v>4</v>
      </c>
      <c r="S21" s="6">
        <v>4</v>
      </c>
      <c r="T21" s="19">
        <v>1</v>
      </c>
      <c r="U21" s="19">
        <v>4</v>
      </c>
      <c r="Y21" s="87" t="s">
        <v>84</v>
      </c>
      <c r="Z21" s="87"/>
      <c r="AA21" s="87"/>
      <c r="AB21" s="87"/>
      <c r="AC21" s="87"/>
      <c r="AD21" s="87"/>
      <c r="AE21" s="87"/>
      <c r="AF21" s="87"/>
      <c r="AG21" s="87"/>
    </row>
    <row r="22" spans="1:36" x14ac:dyDescent="0.25">
      <c r="A22" s="6">
        <v>31</v>
      </c>
      <c r="B22" s="6" t="s">
        <v>66</v>
      </c>
      <c r="D22" s="6" t="s">
        <v>60</v>
      </c>
      <c r="E22" s="6" t="s">
        <v>68</v>
      </c>
      <c r="F22" s="7">
        <v>0.961111111115315</v>
      </c>
      <c r="G22" s="6">
        <v>7</v>
      </c>
      <c r="H22" s="6">
        <v>6</v>
      </c>
      <c r="I22" s="6">
        <v>4</v>
      </c>
      <c r="J22" s="6">
        <v>4</v>
      </c>
      <c r="K22" s="6">
        <v>6</v>
      </c>
      <c r="L22" s="6">
        <v>2</v>
      </c>
      <c r="M22" s="6">
        <v>4</v>
      </c>
      <c r="N22" s="6">
        <v>4</v>
      </c>
      <c r="O22" s="6">
        <v>4</v>
      </c>
      <c r="P22" s="6">
        <v>4</v>
      </c>
      <c r="Q22" s="6">
        <v>4</v>
      </c>
      <c r="R22" s="6">
        <v>4</v>
      </c>
      <c r="S22" s="6">
        <v>4</v>
      </c>
      <c r="T22" s="19">
        <v>1</v>
      </c>
      <c r="U22" s="19">
        <v>4</v>
      </c>
      <c r="Y22" s="21" t="s">
        <v>101</v>
      </c>
      <c r="Z22">
        <f>COUNTIF(G18:G24,"&gt;4")</f>
        <v>7</v>
      </c>
      <c r="AA22">
        <f>COUNTIF(H18:H24,"&lt;4")</f>
        <v>5</v>
      </c>
      <c r="AB22">
        <f>COUNTIF(I18:I24,"&gt;4")</f>
        <v>4</v>
      </c>
      <c r="AC22">
        <f>COUNTIF(J18:J24,"&gt;4")</f>
        <v>5</v>
      </c>
      <c r="AD22">
        <f>COUNTIF(K18:K24,"&gt;4")</f>
        <v>7</v>
      </c>
      <c r="AE22">
        <f>COUNTIF(L18:L24,"&lt;4")</f>
        <v>6</v>
      </c>
      <c r="AF22">
        <f>COUNTIF(M18:M24,"&gt;4")</f>
        <v>3</v>
      </c>
      <c r="AG22">
        <f>COUNTIF(N18:N24,"&lt;4")</f>
        <v>6</v>
      </c>
    </row>
    <row r="23" spans="1:36" x14ac:dyDescent="0.25">
      <c r="A23" s="6">
        <v>32</v>
      </c>
      <c r="B23" s="6" t="s">
        <v>57</v>
      </c>
      <c r="D23" s="6" t="s">
        <v>63</v>
      </c>
      <c r="E23" s="6" t="s">
        <v>61</v>
      </c>
      <c r="F23" s="7">
        <v>0.75069444444670808</v>
      </c>
      <c r="G23" s="6">
        <v>7</v>
      </c>
      <c r="H23" s="6">
        <v>1</v>
      </c>
      <c r="I23" s="6">
        <v>4</v>
      </c>
      <c r="J23" s="6">
        <v>5</v>
      </c>
      <c r="K23" s="6">
        <v>7</v>
      </c>
      <c r="L23" s="6">
        <v>4</v>
      </c>
      <c r="M23" s="6">
        <v>7</v>
      </c>
      <c r="N23" s="6">
        <v>1</v>
      </c>
      <c r="O23" s="6">
        <v>7</v>
      </c>
      <c r="P23" s="6">
        <v>7</v>
      </c>
      <c r="Q23" s="6">
        <v>3</v>
      </c>
      <c r="R23" s="6">
        <v>4</v>
      </c>
      <c r="S23" s="6">
        <v>4</v>
      </c>
      <c r="T23" s="19">
        <v>2</v>
      </c>
      <c r="U23" s="19">
        <v>7</v>
      </c>
      <c r="Y23" s="21" t="s">
        <v>102</v>
      </c>
      <c r="Z23">
        <f>COUNTIF(G18:G24,"&lt;4")</f>
        <v>0</v>
      </c>
      <c r="AA23">
        <f>COUNTIF(H18:H24,"&gt;4")</f>
        <v>2</v>
      </c>
      <c r="AB23">
        <f>COUNTIF(I18:I24,"&lt;4")</f>
        <v>1</v>
      </c>
      <c r="AC23">
        <f>COUNTIF(J18:J24,"&lt;4")</f>
        <v>1</v>
      </c>
      <c r="AD23">
        <f>COUNTIF(K18:K24,"&lt;4")</f>
        <v>0</v>
      </c>
      <c r="AE23">
        <f>COUNTIF(L18:L24,"&gt;4")</f>
        <v>0</v>
      </c>
      <c r="AF23">
        <f>COUNTIF(M18:M24,"&lt;4")</f>
        <v>0</v>
      </c>
      <c r="AG23">
        <f>COUNTIF(N18:N24,"&gt;4")</f>
        <v>0</v>
      </c>
    </row>
    <row r="24" spans="1:36" x14ac:dyDescent="0.25">
      <c r="A24" s="6">
        <v>27</v>
      </c>
      <c r="B24" s="6" t="s">
        <v>66</v>
      </c>
      <c r="D24" s="6" t="s">
        <v>60</v>
      </c>
      <c r="E24" s="6" t="s">
        <v>61</v>
      </c>
      <c r="F24" s="7">
        <v>0.78263888889341615</v>
      </c>
      <c r="G24" s="6">
        <v>7</v>
      </c>
      <c r="H24" s="6">
        <v>1</v>
      </c>
      <c r="I24" s="6">
        <v>3</v>
      </c>
      <c r="J24" s="6">
        <v>2</v>
      </c>
      <c r="K24" s="6">
        <v>7</v>
      </c>
      <c r="L24" s="6">
        <v>1</v>
      </c>
      <c r="M24" s="6">
        <v>4</v>
      </c>
      <c r="N24" s="6">
        <v>1</v>
      </c>
      <c r="O24" s="6">
        <v>4</v>
      </c>
      <c r="P24" s="6">
        <v>4</v>
      </c>
      <c r="Q24" s="6">
        <v>4</v>
      </c>
      <c r="R24" s="6">
        <v>4</v>
      </c>
      <c r="S24" s="6">
        <v>4</v>
      </c>
      <c r="T24" s="19">
        <v>1</v>
      </c>
      <c r="U24" s="19">
        <v>4</v>
      </c>
      <c r="Y24" s="21" t="s">
        <v>103</v>
      </c>
      <c r="Z24">
        <f>7-(Z22+Z23)</f>
        <v>0</v>
      </c>
      <c r="AA24">
        <f t="shared" ref="AA24:AG24" si="14">7-(AA22+AA23)</f>
        <v>0</v>
      </c>
      <c r="AB24">
        <f t="shared" si="14"/>
        <v>2</v>
      </c>
      <c r="AC24">
        <f t="shared" si="14"/>
        <v>1</v>
      </c>
      <c r="AD24">
        <f t="shared" si="14"/>
        <v>0</v>
      </c>
      <c r="AE24">
        <f t="shared" si="14"/>
        <v>1</v>
      </c>
      <c r="AF24">
        <f t="shared" si="14"/>
        <v>4</v>
      </c>
      <c r="AG24">
        <f t="shared" si="14"/>
        <v>1</v>
      </c>
    </row>
    <row r="25" spans="1:36" x14ac:dyDescent="0.25">
      <c r="A25" s="6"/>
      <c r="B25" s="6"/>
      <c r="D25" s="6"/>
      <c r="E25" s="6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87" t="s">
        <v>85</v>
      </c>
      <c r="Z25" s="87"/>
      <c r="AA25" s="87"/>
      <c r="AC25" s="87" t="s">
        <v>86</v>
      </c>
      <c r="AD25" s="87"/>
      <c r="AE25" s="87"/>
      <c r="AF25" s="87"/>
    </row>
    <row r="26" spans="1:36" x14ac:dyDescent="0.25">
      <c r="F26" s="21" t="s">
        <v>75</v>
      </c>
      <c r="G26">
        <f>AVERAGE(G18:G24)</f>
        <v>6.8571428571428568</v>
      </c>
      <c r="H26">
        <f t="shared" ref="H26:S26" si="15">AVERAGE(H18:H24)</f>
        <v>2.4285714285714284</v>
      </c>
      <c r="I26">
        <f t="shared" si="15"/>
        <v>5.5714285714285712</v>
      </c>
      <c r="J26">
        <f t="shared" si="15"/>
        <v>4.8571428571428568</v>
      </c>
      <c r="K26">
        <f t="shared" si="15"/>
        <v>6.8571428571428568</v>
      </c>
      <c r="L26">
        <f t="shared" si="15"/>
        <v>1.7142857142857142</v>
      </c>
      <c r="M26">
        <f t="shared" si="15"/>
        <v>5</v>
      </c>
      <c r="N26">
        <f t="shared" si="15"/>
        <v>1.7142857142857142</v>
      </c>
      <c r="O26">
        <f t="shared" si="15"/>
        <v>5.7142857142857144</v>
      </c>
      <c r="P26">
        <f t="shared" si="15"/>
        <v>5.2857142857142856</v>
      </c>
      <c r="Q26">
        <f t="shared" si="15"/>
        <v>4.4285714285714288</v>
      </c>
      <c r="R26">
        <f t="shared" si="15"/>
        <v>3.7142857142857144</v>
      </c>
      <c r="S26">
        <f t="shared" si="15"/>
        <v>3.4285714285714284</v>
      </c>
      <c r="Y26" s="21" t="s">
        <v>101</v>
      </c>
      <c r="Z26">
        <f>COUNTIF(O18:O24,"&gt;4")</f>
        <v>5</v>
      </c>
      <c r="AA26">
        <f>COUNTIF(P18:P24,"&gt;4")</f>
        <v>4</v>
      </c>
      <c r="AC26" s="21" t="s">
        <v>101</v>
      </c>
      <c r="AD26" s="20">
        <f>COUNTIF(Q18:Q24,"&gt;4")</f>
        <v>2</v>
      </c>
      <c r="AE26" s="20">
        <f>COUNTIF(R18:R24,"&lt;4")</f>
        <v>1</v>
      </c>
      <c r="AF26" s="20">
        <f>COUNTIF(S18:S24,"&gt;4")</f>
        <v>1</v>
      </c>
    </row>
    <row r="27" spans="1:36" x14ac:dyDescent="0.25">
      <c r="E27" s="21"/>
      <c r="F27" s="21" t="s">
        <v>94</v>
      </c>
      <c r="G27" s="20" t="s">
        <v>96</v>
      </c>
      <c r="H27" s="20" t="s">
        <v>95</v>
      </c>
      <c r="I27" s="20" t="s">
        <v>96</v>
      </c>
      <c r="J27" s="20" t="s">
        <v>96</v>
      </c>
      <c r="K27" s="20" t="s">
        <v>96</v>
      </c>
      <c r="L27" s="20" t="s">
        <v>95</v>
      </c>
      <c r="M27" s="20" t="s">
        <v>96</v>
      </c>
      <c r="N27" s="20" t="s">
        <v>95</v>
      </c>
      <c r="O27" s="20" t="s">
        <v>96</v>
      </c>
      <c r="P27" s="20" t="s">
        <v>96</v>
      </c>
      <c r="Q27" s="20" t="s">
        <v>96</v>
      </c>
      <c r="R27" s="20" t="s">
        <v>95</v>
      </c>
      <c r="S27" s="20" t="s">
        <v>96</v>
      </c>
      <c r="T27" s="20"/>
      <c r="U27" s="20"/>
      <c r="Y27" s="21" t="s">
        <v>102</v>
      </c>
      <c r="Z27">
        <f>COUNTIF(O18:O24,"&lt;4")</f>
        <v>0</v>
      </c>
      <c r="AA27">
        <f>COUNTIF(P18:P24,"&lt;4")</f>
        <v>1</v>
      </c>
      <c r="AC27" s="21" t="s">
        <v>102</v>
      </c>
      <c r="AD27">
        <f>COUNTIF(Q18:Q24,"&lt;4")</f>
        <v>1</v>
      </c>
      <c r="AE27">
        <f>COUNTIF(R18:R24,"&gt;4")</f>
        <v>0</v>
      </c>
      <c r="AF27">
        <f>COUNTIF(S18:S24,"&lt;4")</f>
        <v>2</v>
      </c>
    </row>
    <row r="28" spans="1:36" x14ac:dyDescent="0.25">
      <c r="F28" s="21" t="s">
        <v>98</v>
      </c>
      <c r="G28" s="20" t="s">
        <v>97</v>
      </c>
      <c r="H28" s="20" t="s">
        <v>97</v>
      </c>
      <c r="I28" s="20" t="s">
        <v>97</v>
      </c>
      <c r="J28" s="20" t="s">
        <v>97</v>
      </c>
      <c r="K28" s="20" t="s">
        <v>97</v>
      </c>
      <c r="L28" s="20" t="s">
        <v>97</v>
      </c>
      <c r="M28" s="20" t="s">
        <v>99</v>
      </c>
      <c r="N28" s="20" t="s">
        <v>97</v>
      </c>
      <c r="O28" s="20" t="s">
        <v>97</v>
      </c>
      <c r="P28" s="20" t="s">
        <v>97</v>
      </c>
      <c r="Q28" s="43" t="s">
        <v>100</v>
      </c>
      <c r="R28" s="43" t="s">
        <v>100</v>
      </c>
      <c r="S28" s="43" t="s">
        <v>100</v>
      </c>
      <c r="Y28" s="21" t="s">
        <v>103</v>
      </c>
      <c r="Z28">
        <f>7-(Z26+Z27)</f>
        <v>2</v>
      </c>
      <c r="AA28">
        <f>7-(AA26+AA27)</f>
        <v>2</v>
      </c>
      <c r="AC28" s="21" t="s">
        <v>103</v>
      </c>
      <c r="AD28">
        <f>7-(AD26+AD27)</f>
        <v>4</v>
      </c>
      <c r="AE28">
        <f t="shared" ref="AE28:AF28" si="16">7-(AE26+AE27)</f>
        <v>6</v>
      </c>
      <c r="AF28">
        <f t="shared" si="16"/>
        <v>4</v>
      </c>
    </row>
    <row r="30" spans="1:36" ht="172.2" thickBot="1" x14ac:dyDescent="0.3">
      <c r="A30" s="9" t="s">
        <v>0</v>
      </c>
      <c r="B30" s="9" t="s">
        <v>1</v>
      </c>
      <c r="C30" s="9"/>
      <c r="D30" s="9" t="s">
        <v>2</v>
      </c>
      <c r="E30" s="9" t="s">
        <v>3</v>
      </c>
      <c r="F30" s="9" t="s">
        <v>4</v>
      </c>
      <c r="G30" s="12" t="s">
        <v>37</v>
      </c>
      <c r="H30" s="12" t="s">
        <v>38</v>
      </c>
      <c r="I30" s="12" t="s">
        <v>49</v>
      </c>
      <c r="J30" s="12" t="s">
        <v>39</v>
      </c>
      <c r="K30" s="12" t="s">
        <v>50</v>
      </c>
      <c r="L30" s="12" t="s">
        <v>51</v>
      </c>
      <c r="M30" s="12" t="s">
        <v>52</v>
      </c>
      <c r="N30" s="12" t="s">
        <v>53</v>
      </c>
      <c r="O30" s="12" t="s">
        <v>40</v>
      </c>
      <c r="P30" s="12" t="s">
        <v>41</v>
      </c>
      <c r="Q30" s="12" t="s">
        <v>42</v>
      </c>
      <c r="R30" s="12" t="s">
        <v>43</v>
      </c>
      <c r="S30" s="12" t="s">
        <v>10</v>
      </c>
      <c r="T30" s="12" t="s">
        <v>44</v>
      </c>
      <c r="U30" s="12" t="s">
        <v>45</v>
      </c>
      <c r="V30" s="12" t="s">
        <v>46</v>
      </c>
      <c r="W30" s="12" t="s">
        <v>47</v>
      </c>
      <c r="X30" s="12" t="s">
        <v>48</v>
      </c>
      <c r="Y30" s="4" t="s">
        <v>54</v>
      </c>
      <c r="Z30" s="4" t="s">
        <v>55</v>
      </c>
      <c r="AC30" s="44" t="s">
        <v>80</v>
      </c>
      <c r="AD30" s="44" t="s">
        <v>81</v>
      </c>
      <c r="AE30" s="44" t="s">
        <v>82</v>
      </c>
      <c r="AH30" s="44" t="s">
        <v>80</v>
      </c>
      <c r="AI30" s="44" t="s">
        <v>81</v>
      </c>
      <c r="AJ30" s="44" t="s">
        <v>82</v>
      </c>
    </row>
    <row r="31" spans="1:36" ht="13.8" thickBot="1" x14ac:dyDescent="0.3">
      <c r="A31" s="22"/>
      <c r="B31" s="22"/>
      <c r="C31" s="22"/>
      <c r="D31" s="22"/>
      <c r="E31" s="22"/>
      <c r="F31" s="22"/>
      <c r="G31" s="76" t="s">
        <v>80</v>
      </c>
      <c r="H31" s="77"/>
      <c r="I31" s="77"/>
      <c r="J31" s="77"/>
      <c r="K31" s="77"/>
      <c r="L31" s="77"/>
      <c r="M31" s="77"/>
      <c r="N31" s="78"/>
      <c r="O31" s="76" t="s">
        <v>81</v>
      </c>
      <c r="P31" s="77"/>
      <c r="Q31" s="77"/>
      <c r="R31" s="77"/>
      <c r="S31" s="78"/>
      <c r="T31" s="76" t="s">
        <v>82</v>
      </c>
      <c r="U31" s="77"/>
      <c r="V31" s="77"/>
      <c r="W31" s="77"/>
      <c r="X31" s="78"/>
      <c r="Y31" s="34"/>
      <c r="Z31" s="34"/>
      <c r="AB31" s="21" t="s">
        <v>101</v>
      </c>
      <c r="AC31">
        <f>SUM(AC36:AJ36)/(8*7)</f>
        <v>0.39285714285714285</v>
      </c>
      <c r="AD31">
        <f>SUM(AC40:AG40)/(5*7)</f>
        <v>0.42857142857142855</v>
      </c>
      <c r="AE31">
        <f>SUM(AJ40:AN40)/(7*5)</f>
        <v>0.22857142857142856</v>
      </c>
      <c r="AG31" s="21" t="s">
        <v>101</v>
      </c>
      <c r="AH31">
        <f>3/8</f>
        <v>0.375</v>
      </c>
      <c r="AI31">
        <f>3/5</f>
        <v>0.6</v>
      </c>
      <c r="AJ31">
        <f>1/5</f>
        <v>0.2</v>
      </c>
    </row>
    <row r="32" spans="1:36" x14ac:dyDescent="0.25">
      <c r="A32" s="6">
        <v>28</v>
      </c>
      <c r="B32" s="6" t="s">
        <v>57</v>
      </c>
      <c r="D32" s="6" t="s">
        <v>60</v>
      </c>
      <c r="E32" s="6" t="s">
        <v>65</v>
      </c>
      <c r="F32" s="7">
        <v>0.80763888888759539</v>
      </c>
      <c r="G32" s="6">
        <v>7</v>
      </c>
      <c r="H32" s="6">
        <v>1</v>
      </c>
      <c r="I32" s="6">
        <v>7</v>
      </c>
      <c r="J32" s="6">
        <v>1</v>
      </c>
      <c r="K32" s="6">
        <v>4</v>
      </c>
      <c r="L32" s="6">
        <v>4</v>
      </c>
      <c r="M32" s="6">
        <v>4</v>
      </c>
      <c r="N32" s="6">
        <v>4</v>
      </c>
      <c r="O32" s="6">
        <v>4</v>
      </c>
      <c r="P32" s="6">
        <v>4</v>
      </c>
      <c r="Q32" s="6">
        <v>4</v>
      </c>
      <c r="R32" s="6">
        <v>1</v>
      </c>
      <c r="S32" s="6">
        <v>7</v>
      </c>
      <c r="T32" s="6">
        <v>4</v>
      </c>
      <c r="U32" s="6">
        <v>4</v>
      </c>
      <c r="V32" s="6">
        <v>4</v>
      </c>
      <c r="W32" s="6">
        <v>4</v>
      </c>
      <c r="X32" s="6">
        <v>4</v>
      </c>
      <c r="Y32" s="19">
        <v>1</v>
      </c>
      <c r="Z32" s="19">
        <v>4</v>
      </c>
      <c r="AB32" s="21" t="s">
        <v>102</v>
      </c>
      <c r="AC32">
        <f t="shared" ref="AC32:AC33" si="17">SUM(AC37:AJ37)/(8*7)</f>
        <v>0.14285714285714285</v>
      </c>
      <c r="AD32">
        <f t="shared" ref="AD32:AD33" si="18">SUM(AC41:AG41)/(5*7)</f>
        <v>0.22857142857142856</v>
      </c>
      <c r="AE32">
        <f t="shared" ref="AE32:AE33" si="19">SUM(AJ41:AN41)/(7*5)</f>
        <v>0.31428571428571428</v>
      </c>
      <c r="AG32" s="21" t="s">
        <v>102</v>
      </c>
      <c r="AH32">
        <f>1/8</f>
        <v>0.125</v>
      </c>
      <c r="AI32">
        <f>2/5</f>
        <v>0.4</v>
      </c>
      <c r="AJ32">
        <f>1/5</f>
        <v>0.2</v>
      </c>
    </row>
    <row r="33" spans="1:40" x14ac:dyDescent="0.25">
      <c r="A33" s="6">
        <v>26</v>
      </c>
      <c r="B33" s="6" t="s">
        <v>57</v>
      </c>
      <c r="D33" s="6" t="s">
        <v>64</v>
      </c>
      <c r="E33" s="6" t="s">
        <v>59</v>
      </c>
      <c r="F33" s="7">
        <v>0.74513888888759539</v>
      </c>
      <c r="G33" s="6">
        <v>7</v>
      </c>
      <c r="H33" s="6">
        <v>7</v>
      </c>
      <c r="I33" s="6">
        <v>7</v>
      </c>
      <c r="J33" s="6">
        <v>1</v>
      </c>
      <c r="K33" s="6">
        <v>4</v>
      </c>
      <c r="L33" s="6">
        <v>4</v>
      </c>
      <c r="M33" s="6">
        <v>6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7</v>
      </c>
      <c r="V33" s="6">
        <v>1</v>
      </c>
      <c r="W33" s="6">
        <v>5</v>
      </c>
      <c r="X33" s="6">
        <v>3</v>
      </c>
      <c r="Y33" s="19">
        <v>2</v>
      </c>
      <c r="Z33" s="19">
        <v>5</v>
      </c>
      <c r="AB33" s="21" t="s">
        <v>103</v>
      </c>
      <c r="AC33">
        <f t="shared" si="17"/>
        <v>0.4642857142857143</v>
      </c>
      <c r="AD33">
        <f t="shared" si="18"/>
        <v>0.34285714285714286</v>
      </c>
      <c r="AE33">
        <f t="shared" si="19"/>
        <v>0.45714285714285713</v>
      </c>
      <c r="AG33" s="21" t="s">
        <v>103</v>
      </c>
      <c r="AH33">
        <f>4/8</f>
        <v>0.5</v>
      </c>
      <c r="AI33">
        <f>0/5</f>
        <v>0</v>
      </c>
      <c r="AJ33">
        <f>3/5</f>
        <v>0.6</v>
      </c>
    </row>
    <row r="34" spans="1:40" x14ac:dyDescent="0.25">
      <c r="A34" s="6">
        <v>34</v>
      </c>
      <c r="B34" s="6" t="s">
        <v>57</v>
      </c>
      <c r="D34" s="6" t="s">
        <v>60</v>
      </c>
      <c r="E34" s="6" t="s">
        <v>59</v>
      </c>
      <c r="F34" s="7">
        <v>0.9493055555576575</v>
      </c>
      <c r="G34" s="6">
        <v>7</v>
      </c>
      <c r="H34" s="6">
        <v>4</v>
      </c>
      <c r="I34" s="6">
        <v>4</v>
      </c>
      <c r="J34" s="6">
        <v>1</v>
      </c>
      <c r="K34" s="6">
        <v>4</v>
      </c>
      <c r="L34" s="6">
        <v>4</v>
      </c>
      <c r="M34" s="6">
        <v>4</v>
      </c>
      <c r="N34" s="6">
        <v>4</v>
      </c>
      <c r="O34" s="6">
        <v>4</v>
      </c>
      <c r="P34" s="6">
        <v>4</v>
      </c>
      <c r="Q34" s="6">
        <v>4</v>
      </c>
      <c r="R34" s="6">
        <v>7</v>
      </c>
      <c r="S34" s="6">
        <v>1</v>
      </c>
      <c r="T34" s="6">
        <v>7</v>
      </c>
      <c r="U34" s="6">
        <v>1</v>
      </c>
      <c r="V34" s="6">
        <v>4</v>
      </c>
      <c r="W34" s="6">
        <v>4</v>
      </c>
      <c r="X34" s="6">
        <v>4</v>
      </c>
      <c r="Y34" s="19">
        <v>1</v>
      </c>
      <c r="Z34" s="19">
        <v>4</v>
      </c>
    </row>
    <row r="35" spans="1:40" x14ac:dyDescent="0.25">
      <c r="A35" s="6">
        <v>31</v>
      </c>
      <c r="B35" s="6" t="s">
        <v>66</v>
      </c>
      <c r="D35" s="6" t="s">
        <v>60</v>
      </c>
      <c r="E35" s="6" t="s">
        <v>68</v>
      </c>
      <c r="F35" s="7">
        <v>0.961111111115315</v>
      </c>
      <c r="G35" s="6">
        <v>4</v>
      </c>
      <c r="H35" s="6">
        <v>4</v>
      </c>
      <c r="I35" s="6">
        <v>4</v>
      </c>
      <c r="J35" s="6">
        <v>4</v>
      </c>
      <c r="K35" s="6">
        <v>4</v>
      </c>
      <c r="L35" s="6">
        <v>4</v>
      </c>
      <c r="M35" s="6">
        <v>4</v>
      </c>
      <c r="N35" s="6">
        <v>4</v>
      </c>
      <c r="O35" s="6">
        <v>4</v>
      </c>
      <c r="P35" s="6">
        <v>4</v>
      </c>
      <c r="Q35" s="6">
        <v>4</v>
      </c>
      <c r="R35" s="6">
        <v>4</v>
      </c>
      <c r="S35" s="6">
        <v>4</v>
      </c>
      <c r="T35" s="6">
        <v>4</v>
      </c>
      <c r="U35" s="6">
        <v>4</v>
      </c>
      <c r="V35" s="6">
        <v>4</v>
      </c>
      <c r="W35" s="6">
        <v>4</v>
      </c>
      <c r="X35" s="6">
        <v>4</v>
      </c>
      <c r="Y35" s="19">
        <v>1</v>
      </c>
      <c r="Z35" s="19">
        <v>4</v>
      </c>
      <c r="AB35" s="87" t="s">
        <v>84</v>
      </c>
      <c r="AC35" s="87"/>
      <c r="AD35" s="87"/>
      <c r="AE35" s="87"/>
      <c r="AF35" s="87"/>
      <c r="AG35" s="87"/>
      <c r="AH35" s="87"/>
      <c r="AI35" s="87"/>
      <c r="AJ35" s="87"/>
    </row>
    <row r="36" spans="1:40" x14ac:dyDescent="0.25">
      <c r="A36" s="6">
        <v>27</v>
      </c>
      <c r="B36" s="6" t="s">
        <v>66</v>
      </c>
      <c r="D36" s="6" t="s">
        <v>60</v>
      </c>
      <c r="E36" s="6" t="s">
        <v>61</v>
      </c>
      <c r="F36" s="7">
        <v>0.78263888889341615</v>
      </c>
      <c r="G36" s="6">
        <v>7</v>
      </c>
      <c r="H36" s="6">
        <v>6</v>
      </c>
      <c r="I36" s="6">
        <v>1</v>
      </c>
      <c r="J36" s="6">
        <v>1</v>
      </c>
      <c r="K36" s="6">
        <v>4</v>
      </c>
      <c r="L36" s="6">
        <v>4</v>
      </c>
      <c r="M36" s="6">
        <v>4</v>
      </c>
      <c r="N36" s="6">
        <v>4</v>
      </c>
      <c r="O36" s="6">
        <v>5</v>
      </c>
      <c r="P36" s="6">
        <v>4</v>
      </c>
      <c r="Q36" s="6">
        <v>3</v>
      </c>
      <c r="R36" s="6">
        <v>1</v>
      </c>
      <c r="S36" s="6">
        <v>5</v>
      </c>
      <c r="T36" s="6">
        <v>2</v>
      </c>
      <c r="U36" s="6">
        <v>6</v>
      </c>
      <c r="V36" s="6">
        <v>4</v>
      </c>
      <c r="W36" s="6">
        <v>4</v>
      </c>
      <c r="X36" s="6">
        <v>4</v>
      </c>
      <c r="Y36" s="19">
        <v>1</v>
      </c>
      <c r="Z36" s="19">
        <v>4</v>
      </c>
      <c r="AB36" s="21" t="s">
        <v>101</v>
      </c>
      <c r="AC36">
        <f>COUNTIF(G32:G38,"&gt;4")</f>
        <v>6</v>
      </c>
      <c r="AD36">
        <f>COUNTIF(H32:H38,"&lt;4")</f>
        <v>2</v>
      </c>
      <c r="AE36">
        <f>COUNTIF(I32:I38,"&gt;4")</f>
        <v>3</v>
      </c>
      <c r="AF36">
        <f>COUNTIF(J32:J38,"&lt;4")</f>
        <v>5</v>
      </c>
      <c r="AG36">
        <f>COUNTIF(K32:K38,"&gt;4")</f>
        <v>1</v>
      </c>
      <c r="AH36">
        <f>COUNTIF(L32:L38,"&lt;4")</f>
        <v>0</v>
      </c>
      <c r="AI36">
        <f>COUNTIF(M32:M38,"&gt;4")</f>
        <v>3</v>
      </c>
      <c r="AJ36">
        <f>COUNTIF(N32:N38,"&gt;4")</f>
        <v>2</v>
      </c>
    </row>
    <row r="37" spans="1:40" x14ac:dyDescent="0.25">
      <c r="A37" s="6">
        <v>59</v>
      </c>
      <c r="B37" s="6" t="s">
        <v>66</v>
      </c>
      <c r="D37" s="6" t="s">
        <v>60</v>
      </c>
      <c r="E37" s="6" t="s">
        <v>61</v>
      </c>
      <c r="F37" s="7">
        <v>0.91111111111240461</v>
      </c>
      <c r="G37" s="6">
        <v>6</v>
      </c>
      <c r="H37" s="6">
        <v>6</v>
      </c>
      <c r="I37" s="6">
        <v>2</v>
      </c>
      <c r="J37" s="6">
        <v>2</v>
      </c>
      <c r="K37" s="6">
        <v>5</v>
      </c>
      <c r="L37" s="6">
        <v>4</v>
      </c>
      <c r="M37" s="6">
        <v>5</v>
      </c>
      <c r="N37" s="6">
        <v>6</v>
      </c>
      <c r="O37" s="6">
        <v>1</v>
      </c>
      <c r="P37" s="6">
        <v>2</v>
      </c>
      <c r="Q37" s="6">
        <v>2</v>
      </c>
      <c r="R37" s="6">
        <v>1</v>
      </c>
      <c r="S37" s="6">
        <v>6</v>
      </c>
      <c r="T37" s="6">
        <v>2</v>
      </c>
      <c r="U37" s="6">
        <v>2</v>
      </c>
      <c r="V37" s="6">
        <v>6</v>
      </c>
      <c r="W37" s="6">
        <v>3</v>
      </c>
      <c r="X37" s="6">
        <v>5</v>
      </c>
      <c r="Y37" s="19">
        <v>1</v>
      </c>
      <c r="Z37" s="19">
        <v>4</v>
      </c>
      <c r="AB37" s="21" t="s">
        <v>102</v>
      </c>
      <c r="AC37">
        <f>COUNTIF(G32:G38,"&lt;4")</f>
        <v>0</v>
      </c>
      <c r="AD37">
        <f>COUNTIF(H32:H38,"&gt;4")</f>
        <v>3</v>
      </c>
      <c r="AE37">
        <f>COUNTIF(I32:I38,"&lt;4")</f>
        <v>2</v>
      </c>
      <c r="AF37">
        <f>COUNTIF(J32:J38,"&gt;4")</f>
        <v>1</v>
      </c>
      <c r="AG37">
        <f>COUNTIF(K32:K38,"&lt;4")</f>
        <v>1</v>
      </c>
      <c r="AH37">
        <f>COUNTIF(L32:L38,"&gt;4")</f>
        <v>0</v>
      </c>
      <c r="AI37">
        <f>COUNTIF(M32:M38,"&lt;4")</f>
        <v>0</v>
      </c>
      <c r="AJ37">
        <f>COUNTIF(N32:N38,"&lt;4")</f>
        <v>1</v>
      </c>
    </row>
    <row r="38" spans="1:40" x14ac:dyDescent="0.25">
      <c r="A38" s="6">
        <v>30</v>
      </c>
      <c r="B38" s="6" t="s">
        <v>66</v>
      </c>
      <c r="D38" s="6" t="s">
        <v>60</v>
      </c>
      <c r="E38" s="6" t="s">
        <v>61</v>
      </c>
      <c r="F38" s="7">
        <v>0.33333333333575865</v>
      </c>
      <c r="G38" s="6">
        <v>7</v>
      </c>
      <c r="H38" s="6">
        <v>1</v>
      </c>
      <c r="I38" s="6">
        <v>7</v>
      </c>
      <c r="J38" s="6">
        <v>7</v>
      </c>
      <c r="K38" s="6">
        <v>3</v>
      </c>
      <c r="L38" s="6">
        <v>4</v>
      </c>
      <c r="M38" s="6">
        <v>7</v>
      </c>
      <c r="N38" s="6">
        <v>7</v>
      </c>
      <c r="O38" s="6">
        <v>1</v>
      </c>
      <c r="P38" s="6">
        <v>1</v>
      </c>
      <c r="Q38" s="6">
        <v>1</v>
      </c>
      <c r="R38" s="6">
        <v>1</v>
      </c>
      <c r="S38" s="6">
        <v>7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19">
        <v>3</v>
      </c>
      <c r="Z38" s="19">
        <v>4</v>
      </c>
      <c r="AB38" s="21" t="s">
        <v>103</v>
      </c>
      <c r="AC38">
        <f>7-(AC36+AC37)</f>
        <v>1</v>
      </c>
      <c r="AD38">
        <f t="shared" ref="AD38:AJ38" si="20">7-(AD36+AD37)</f>
        <v>2</v>
      </c>
      <c r="AE38">
        <f t="shared" si="20"/>
        <v>2</v>
      </c>
      <c r="AF38">
        <f t="shared" si="20"/>
        <v>1</v>
      </c>
      <c r="AG38">
        <f t="shared" si="20"/>
        <v>5</v>
      </c>
      <c r="AH38">
        <f t="shared" si="20"/>
        <v>7</v>
      </c>
      <c r="AI38">
        <f t="shared" si="20"/>
        <v>4</v>
      </c>
      <c r="AJ38">
        <f t="shared" si="20"/>
        <v>4</v>
      </c>
    </row>
    <row r="39" spans="1:40" x14ac:dyDescent="0.25">
      <c r="AB39" s="87" t="s">
        <v>85</v>
      </c>
      <c r="AC39" s="87"/>
      <c r="AD39" s="87"/>
      <c r="AE39" s="87"/>
      <c r="AF39" s="87"/>
      <c r="AG39" s="87"/>
      <c r="AI39" s="87" t="s">
        <v>86</v>
      </c>
      <c r="AJ39" s="87"/>
      <c r="AK39" s="87"/>
      <c r="AL39" s="87"/>
      <c r="AM39" s="87"/>
      <c r="AN39" s="87"/>
    </row>
    <row r="40" spans="1:40" x14ac:dyDescent="0.25">
      <c r="F40" s="21" t="s">
        <v>75</v>
      </c>
      <c r="G40">
        <f>AVERAGE(G32:G38)</f>
        <v>6.4285714285714288</v>
      </c>
      <c r="H40">
        <f t="shared" ref="H40:X40" si="21">AVERAGE(H32:H38)</f>
        <v>4.1428571428571432</v>
      </c>
      <c r="I40">
        <f t="shared" si="21"/>
        <v>4.5714285714285712</v>
      </c>
      <c r="J40">
        <f t="shared" si="21"/>
        <v>2.4285714285714284</v>
      </c>
      <c r="K40">
        <f t="shared" si="21"/>
        <v>4</v>
      </c>
      <c r="L40">
        <f t="shared" si="21"/>
        <v>4</v>
      </c>
      <c r="M40">
        <f t="shared" si="21"/>
        <v>4.8571428571428568</v>
      </c>
      <c r="N40">
        <f t="shared" si="21"/>
        <v>4.2857142857142856</v>
      </c>
      <c r="O40">
        <f t="shared" si="21"/>
        <v>2.8571428571428572</v>
      </c>
      <c r="P40">
        <f t="shared" si="21"/>
        <v>2.8571428571428572</v>
      </c>
      <c r="Q40">
        <f t="shared" si="21"/>
        <v>2.7142857142857144</v>
      </c>
      <c r="R40">
        <f t="shared" si="21"/>
        <v>2.2857142857142856</v>
      </c>
      <c r="S40">
        <f t="shared" si="21"/>
        <v>4.4285714285714288</v>
      </c>
      <c r="T40">
        <f t="shared" si="21"/>
        <v>3</v>
      </c>
      <c r="U40">
        <f t="shared" si="21"/>
        <v>3.5714285714285716</v>
      </c>
      <c r="V40">
        <f t="shared" si="21"/>
        <v>3.4285714285714284</v>
      </c>
      <c r="W40">
        <f t="shared" si="21"/>
        <v>3.5714285714285716</v>
      </c>
      <c r="X40">
        <f t="shared" si="21"/>
        <v>3.5714285714285716</v>
      </c>
      <c r="AB40" s="21" t="s">
        <v>101</v>
      </c>
      <c r="AC40">
        <f>COUNTIF(O32:O38,"&gt;4")</f>
        <v>1</v>
      </c>
      <c r="AD40">
        <f>COUNTIF(P32:P38,"&lt;4")</f>
        <v>3</v>
      </c>
      <c r="AE40">
        <f>COUNTIF(Q32:Q38,"&lt;4")</f>
        <v>4</v>
      </c>
      <c r="AF40">
        <f>COUNTIF(R32:R38,"&lt;4")</f>
        <v>5</v>
      </c>
      <c r="AG40">
        <f>COUNTIF(S32:S38,"&lt;4")</f>
        <v>2</v>
      </c>
      <c r="AI40" s="21" t="s">
        <v>101</v>
      </c>
      <c r="AJ40" s="20">
        <f>COUNTIF(T32:T38,"&gt;4")</f>
        <v>1</v>
      </c>
      <c r="AK40" s="20">
        <f>COUNTIF(U32:U38,"&lt;4")</f>
        <v>3</v>
      </c>
      <c r="AL40" s="20">
        <f>COUNTIF(V32:V38,"&gt;4")</f>
        <v>1</v>
      </c>
      <c r="AM40" s="20">
        <f>COUNTIF(W32:W38,"&gt;4")</f>
        <v>1</v>
      </c>
      <c r="AN40" s="20">
        <f>COUNTIF(X32:X38,"&lt;4")</f>
        <v>2</v>
      </c>
    </row>
    <row r="41" spans="1:40" x14ac:dyDescent="0.25">
      <c r="E41" s="21"/>
      <c r="F41" s="21" t="s">
        <v>94</v>
      </c>
      <c r="G41" s="20" t="s">
        <v>96</v>
      </c>
      <c r="H41" s="20" t="s">
        <v>95</v>
      </c>
      <c r="I41" s="20" t="s">
        <v>96</v>
      </c>
      <c r="J41" s="20" t="s">
        <v>95</v>
      </c>
      <c r="K41" s="20" t="s">
        <v>96</v>
      </c>
      <c r="L41" s="20" t="s">
        <v>95</v>
      </c>
      <c r="M41" s="20" t="s">
        <v>96</v>
      </c>
      <c r="N41" s="20" t="s">
        <v>96</v>
      </c>
      <c r="O41" s="20" t="s">
        <v>96</v>
      </c>
      <c r="P41" s="20" t="s">
        <v>95</v>
      </c>
      <c r="Q41" s="20" t="s">
        <v>95</v>
      </c>
      <c r="R41" s="20" t="s">
        <v>95</v>
      </c>
      <c r="S41" s="20" t="s">
        <v>95</v>
      </c>
      <c r="T41" s="20" t="s">
        <v>96</v>
      </c>
      <c r="U41" s="20" t="s">
        <v>95</v>
      </c>
      <c r="V41" s="20" t="s">
        <v>96</v>
      </c>
      <c r="W41" s="20" t="s">
        <v>96</v>
      </c>
      <c r="X41" s="20" t="s">
        <v>95</v>
      </c>
      <c r="AB41" s="21" t="s">
        <v>102</v>
      </c>
      <c r="AC41">
        <f>COUNTIF(O32:O38,"&lt;4")</f>
        <v>3</v>
      </c>
      <c r="AD41">
        <f>COUNTIF(P32:P38,"&gt;4")</f>
        <v>0</v>
      </c>
      <c r="AE41">
        <f>COUNTIF(Q32:Q38,"&gt;4")</f>
        <v>0</v>
      </c>
      <c r="AF41">
        <f>COUNTIF(R32:R38,"&gt;4")</f>
        <v>1</v>
      </c>
      <c r="AG41">
        <f>COUNTIF(S32:S38,"&gt;4")</f>
        <v>4</v>
      </c>
      <c r="AI41" s="21" t="s">
        <v>102</v>
      </c>
      <c r="AJ41">
        <f>COUNTIF(T32:T38,"&lt;4")</f>
        <v>4</v>
      </c>
      <c r="AK41">
        <f>COUNTIF(U32:U38,"&gt;4")</f>
        <v>2</v>
      </c>
      <c r="AL41">
        <f>COUNTIF(V32:V38,"&lt;4")</f>
        <v>2</v>
      </c>
      <c r="AM41">
        <f>COUNTIF(W32:W38,"&lt;4")</f>
        <v>2</v>
      </c>
      <c r="AN41">
        <f>COUNTIF(X32:X38,"&gt;4")</f>
        <v>1</v>
      </c>
    </row>
    <row r="42" spans="1:40" x14ac:dyDescent="0.25">
      <c r="F42" s="21" t="s">
        <v>98</v>
      </c>
      <c r="G42" s="20" t="s">
        <v>97</v>
      </c>
      <c r="H42" s="20" t="s">
        <v>99</v>
      </c>
      <c r="I42" s="43" t="s">
        <v>100</v>
      </c>
      <c r="J42" s="20" t="s">
        <v>97</v>
      </c>
      <c r="K42" s="43" t="s">
        <v>100</v>
      </c>
      <c r="L42" s="43" t="s">
        <v>100</v>
      </c>
      <c r="M42" s="20" t="s">
        <v>97</v>
      </c>
      <c r="N42" s="43" t="s">
        <v>100</v>
      </c>
      <c r="O42" s="43" t="s">
        <v>99</v>
      </c>
      <c r="P42" s="20" t="s">
        <v>97</v>
      </c>
      <c r="Q42" s="43" t="s">
        <v>97</v>
      </c>
      <c r="R42" s="20" t="s">
        <v>97</v>
      </c>
      <c r="S42" s="20" t="s">
        <v>99</v>
      </c>
      <c r="T42" s="20" t="s">
        <v>99</v>
      </c>
      <c r="U42" s="20" t="s">
        <v>97</v>
      </c>
      <c r="V42" s="43" t="s">
        <v>100</v>
      </c>
      <c r="W42" s="43" t="s">
        <v>100</v>
      </c>
      <c r="X42" s="43" t="s">
        <v>100</v>
      </c>
      <c r="AB42" s="21" t="s">
        <v>103</v>
      </c>
      <c r="AC42">
        <f>7-(AC40+AC41)</f>
        <v>3</v>
      </c>
      <c r="AD42">
        <f t="shared" ref="AD42:AG42" si="22">7-(AD40+AD41)</f>
        <v>4</v>
      </c>
      <c r="AE42">
        <f t="shared" si="22"/>
        <v>3</v>
      </c>
      <c r="AF42">
        <f t="shared" si="22"/>
        <v>1</v>
      </c>
      <c r="AG42">
        <f t="shared" si="22"/>
        <v>1</v>
      </c>
      <c r="AI42" s="21" t="s">
        <v>103</v>
      </c>
      <c r="AJ42">
        <f>7-(AJ40+AJ41)</f>
        <v>2</v>
      </c>
      <c r="AK42">
        <f t="shared" ref="AK42:AN42" si="23">7-(AK40+AK41)</f>
        <v>2</v>
      </c>
      <c r="AL42">
        <f t="shared" si="23"/>
        <v>4</v>
      </c>
      <c r="AM42">
        <f t="shared" si="23"/>
        <v>4</v>
      </c>
      <c r="AN42">
        <f t="shared" si="23"/>
        <v>4</v>
      </c>
    </row>
  </sheetData>
  <mergeCells count="15">
    <mergeCell ref="AB35:AJ35"/>
    <mergeCell ref="AB39:AG39"/>
    <mergeCell ref="AI39:AN39"/>
    <mergeCell ref="G31:N31"/>
    <mergeCell ref="O31:S31"/>
    <mergeCell ref="T31:X31"/>
    <mergeCell ref="G2:J2"/>
    <mergeCell ref="K2:R2"/>
    <mergeCell ref="S2:U2"/>
    <mergeCell ref="G17:N17"/>
    <mergeCell ref="O17:P17"/>
    <mergeCell ref="Q17:S17"/>
    <mergeCell ref="Y21:AG21"/>
    <mergeCell ref="Y25:AA25"/>
    <mergeCell ref="AC25:AF25"/>
  </mergeCells>
  <hyperlinks>
    <hyperlink ref="K10" r:id="rId1" xr:uid="{3A386053-E554-45E6-BC16-303B3EC27381}"/>
    <hyperlink ref="S10" r:id="rId2" xr:uid="{9AB6C01A-387B-4968-B930-51A5EE7C72C5}"/>
    <hyperlink ref="T10" r:id="rId3" xr:uid="{C0C1EC71-7DAA-4ACD-BD51-87AA6C31E13B}"/>
    <hyperlink ref="Q28" r:id="rId4" xr:uid="{608FD62A-18A7-4215-9A8D-05735A5AC71F}"/>
    <hyperlink ref="R28" r:id="rId5" xr:uid="{107235F7-83A3-4C39-90E2-1890FF2CA637}"/>
    <hyperlink ref="S28" r:id="rId6" xr:uid="{64E788FF-9BA8-49D6-BE1A-3AA8A5307451}"/>
    <hyperlink ref="Q42" r:id="rId7" display="\\" xr:uid="{29457355-D8D4-4493-ACBC-C2EFCE2DCF1D}"/>
    <hyperlink ref="V42" r:id="rId8" xr:uid="{A615FBC9-E6DB-463B-BFB1-5AF39809A4DC}"/>
    <hyperlink ref="W42" r:id="rId9" xr:uid="{70809671-F71C-4ED6-9659-AD4B6580C797}"/>
    <hyperlink ref="X42" r:id="rId10" xr:uid="{3A697376-D5C1-4FD7-97F2-B33E364A7942}"/>
    <hyperlink ref="I42" r:id="rId11" xr:uid="{2084661B-5E18-4C8C-A2A4-9860155126D6}"/>
    <hyperlink ref="K42" r:id="rId12" xr:uid="{5D917F7F-6BFB-4134-ACFB-A8E076131D9F}"/>
    <hyperlink ref="L42" r:id="rId13" xr:uid="{1BD1438D-CA1F-4710-ABD8-1B5938F8FA6F}"/>
    <hyperlink ref="N42" r:id="rId14" xr:uid="{334AE87C-B48D-4028-A14B-C27536EF594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E34B-D920-4DD8-9786-49F7DDFB1CFE}">
  <dimension ref="A1:AN60"/>
  <sheetViews>
    <sheetView topLeftCell="R37" zoomScale="84" zoomScaleNormal="84" workbookViewId="0">
      <selection activeCell="AJ50" sqref="AJ50"/>
    </sheetView>
  </sheetViews>
  <sheetFormatPr defaultRowHeight="13.2" x14ac:dyDescent="0.25"/>
  <cols>
    <col min="26" max="26" width="10" bestFit="1" customWidth="1"/>
  </cols>
  <sheetData>
    <row r="1" spans="1:35" ht="172.2" thickBot="1" x14ac:dyDescent="0.3">
      <c r="A1" s="9" t="s">
        <v>0</v>
      </c>
      <c r="B1" s="9" t="s">
        <v>1</v>
      </c>
      <c r="C1" s="9"/>
      <c r="D1" s="9" t="s">
        <v>2</v>
      </c>
      <c r="E1" s="9" t="s">
        <v>3</v>
      </c>
      <c r="F1" s="9" t="s">
        <v>4</v>
      </c>
      <c r="G1" s="15" t="s">
        <v>5</v>
      </c>
      <c r="H1" s="15" t="s">
        <v>6</v>
      </c>
      <c r="I1" s="15" t="s">
        <v>19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49" t="s">
        <v>12</v>
      </c>
      <c r="P1" s="15" t="s">
        <v>13</v>
      </c>
      <c r="Q1" s="15" t="s">
        <v>14</v>
      </c>
      <c r="R1" s="15" t="s">
        <v>15</v>
      </c>
      <c r="S1" s="49" t="s">
        <v>16</v>
      </c>
      <c r="T1" s="15" t="s">
        <v>17</v>
      </c>
      <c r="U1" s="15" t="s">
        <v>18</v>
      </c>
      <c r="V1" s="2" t="s">
        <v>20</v>
      </c>
      <c r="W1" s="2" t="s">
        <v>21</v>
      </c>
      <c r="Z1" s="44" t="s">
        <v>84</v>
      </c>
      <c r="AA1" s="44" t="s">
        <v>85</v>
      </c>
      <c r="AB1" s="44" t="s">
        <v>86</v>
      </c>
      <c r="AG1" s="44" t="s">
        <v>84</v>
      </c>
      <c r="AH1" s="44" t="s">
        <v>85</v>
      </c>
      <c r="AI1" s="44" t="s">
        <v>86</v>
      </c>
    </row>
    <row r="2" spans="1:35" ht="13.8" thickBot="1" x14ac:dyDescent="0.3">
      <c r="A2" s="22"/>
      <c r="B2" s="22"/>
      <c r="C2" s="22"/>
      <c r="D2" s="22"/>
      <c r="E2" s="22"/>
      <c r="F2" s="22"/>
      <c r="G2" s="80" t="s">
        <v>80</v>
      </c>
      <c r="H2" s="80"/>
      <c r="I2" s="80"/>
      <c r="J2" s="81"/>
      <c r="K2" s="82" t="s">
        <v>81</v>
      </c>
      <c r="L2" s="83"/>
      <c r="M2" s="83"/>
      <c r="N2" s="83"/>
      <c r="O2" s="83"/>
      <c r="P2" s="83"/>
      <c r="Q2" s="83"/>
      <c r="R2" s="83"/>
      <c r="S2" s="84" t="s">
        <v>82</v>
      </c>
      <c r="T2" s="80"/>
      <c r="U2" s="85"/>
      <c r="V2" s="24"/>
      <c r="W2" s="23"/>
      <c r="Y2" s="21" t="s">
        <v>101</v>
      </c>
      <c r="Z2">
        <f>SUM(Z6:AC6)/(11*4)</f>
        <v>0.88636363636363635</v>
      </c>
      <c r="AA2">
        <f>SUM(Z10:AG10)/(11*8)</f>
        <v>0.52272727272727271</v>
      </c>
      <c r="AB2">
        <f>SUM(Z14:AB14)/(11*3)</f>
        <v>0.48484848484848486</v>
      </c>
      <c r="AF2" s="21" t="s">
        <v>101</v>
      </c>
      <c r="AG2">
        <f>4/4</f>
        <v>1</v>
      </c>
      <c r="AH2">
        <f>6/8</f>
        <v>0.75</v>
      </c>
      <c r="AI2">
        <f>2/3</f>
        <v>0.66666666666666663</v>
      </c>
    </row>
    <row r="3" spans="1:35" x14ac:dyDescent="0.25">
      <c r="A3" s="6">
        <v>28</v>
      </c>
      <c r="B3" s="6" t="s">
        <v>57</v>
      </c>
      <c r="D3" s="6" t="s">
        <v>60</v>
      </c>
      <c r="E3" s="6" t="s">
        <v>61</v>
      </c>
      <c r="F3" s="7">
        <v>0.46527777778101154</v>
      </c>
      <c r="G3" s="6">
        <v>7</v>
      </c>
      <c r="H3" s="6">
        <v>1</v>
      </c>
      <c r="I3" s="6">
        <v>1</v>
      </c>
      <c r="J3" s="6">
        <v>1</v>
      </c>
      <c r="K3" s="6">
        <v>2</v>
      </c>
      <c r="L3" s="6">
        <v>5</v>
      </c>
      <c r="M3" s="6">
        <v>7</v>
      </c>
      <c r="N3" s="6">
        <v>1</v>
      </c>
      <c r="O3" s="6">
        <v>6</v>
      </c>
      <c r="P3" s="6">
        <v>4</v>
      </c>
      <c r="Q3" s="6">
        <v>4</v>
      </c>
      <c r="R3" s="6">
        <v>5</v>
      </c>
      <c r="S3" s="6">
        <v>4</v>
      </c>
      <c r="T3" s="6">
        <v>2</v>
      </c>
      <c r="U3" s="6">
        <v>2</v>
      </c>
      <c r="V3" s="19">
        <v>1</v>
      </c>
      <c r="W3" s="19">
        <v>2</v>
      </c>
      <c r="Y3" s="21" t="s">
        <v>102</v>
      </c>
      <c r="Z3">
        <f t="shared" ref="Z3:Z4" si="0">SUM(Z7:AC7)/(11*4)</f>
        <v>0.11363636363636363</v>
      </c>
      <c r="AA3">
        <f t="shared" ref="AA3:AA4" si="1">SUM(Z11:AG11)/(11*8)</f>
        <v>0.25</v>
      </c>
      <c r="AB3">
        <f t="shared" ref="AB3:AB4" si="2">SUM(Z15:AB15)/(11*3)</f>
        <v>0.36363636363636365</v>
      </c>
      <c r="AF3" s="21" t="s">
        <v>102</v>
      </c>
      <c r="AG3">
        <v>0</v>
      </c>
      <c r="AH3">
        <f>1/8</f>
        <v>0.125</v>
      </c>
      <c r="AI3">
        <f>1/3</f>
        <v>0.33333333333333331</v>
      </c>
    </row>
    <row r="4" spans="1:35" x14ac:dyDescent="0.25">
      <c r="A4" s="6">
        <v>23</v>
      </c>
      <c r="B4" s="6" t="s">
        <v>66</v>
      </c>
      <c r="D4" s="6" t="s">
        <v>63</v>
      </c>
      <c r="E4" s="6" t="s">
        <v>65</v>
      </c>
      <c r="F4" s="7">
        <v>0.60069444444525288</v>
      </c>
      <c r="G4" s="6">
        <v>7</v>
      </c>
      <c r="H4" s="6">
        <v>2</v>
      </c>
      <c r="I4" s="6">
        <v>7</v>
      </c>
      <c r="J4" s="6">
        <v>1</v>
      </c>
      <c r="K4" s="6">
        <v>3</v>
      </c>
      <c r="L4" s="6">
        <v>3</v>
      </c>
      <c r="M4" s="6">
        <v>7</v>
      </c>
      <c r="N4" s="6">
        <v>7</v>
      </c>
      <c r="O4" s="6">
        <v>4</v>
      </c>
      <c r="P4" s="6">
        <v>5</v>
      </c>
      <c r="Q4" s="6">
        <v>1</v>
      </c>
      <c r="R4" s="6">
        <v>3</v>
      </c>
      <c r="S4" s="6">
        <v>3</v>
      </c>
      <c r="T4" s="6">
        <v>2</v>
      </c>
      <c r="U4" s="6">
        <v>3</v>
      </c>
      <c r="V4" s="19">
        <v>1</v>
      </c>
      <c r="W4" s="19">
        <v>1</v>
      </c>
      <c r="Y4" s="21" t="s">
        <v>103</v>
      </c>
      <c r="Z4">
        <f t="shared" si="0"/>
        <v>0</v>
      </c>
      <c r="AA4">
        <f t="shared" si="1"/>
        <v>0.22727272727272727</v>
      </c>
      <c r="AB4">
        <f t="shared" si="2"/>
        <v>0.15151515151515152</v>
      </c>
      <c r="AF4" s="21" t="s">
        <v>103</v>
      </c>
      <c r="AG4">
        <v>0</v>
      </c>
      <c r="AH4">
        <f>1/8</f>
        <v>0.125</v>
      </c>
      <c r="AI4">
        <f>0/3</f>
        <v>0</v>
      </c>
    </row>
    <row r="5" spans="1:35" x14ac:dyDescent="0.25">
      <c r="A5" s="6">
        <v>30</v>
      </c>
      <c r="B5" s="6" t="s">
        <v>66</v>
      </c>
      <c r="D5" s="6" t="s">
        <v>64</v>
      </c>
      <c r="E5" s="6" t="s">
        <v>62</v>
      </c>
      <c r="F5" s="7">
        <v>0.81666666666569654</v>
      </c>
      <c r="G5" s="6">
        <v>7</v>
      </c>
      <c r="H5" s="6">
        <v>1</v>
      </c>
      <c r="I5" s="6">
        <v>5</v>
      </c>
      <c r="J5" s="6">
        <v>1</v>
      </c>
      <c r="K5" s="6">
        <v>7</v>
      </c>
      <c r="L5" s="6">
        <v>4</v>
      </c>
      <c r="M5" s="6">
        <v>7</v>
      </c>
      <c r="N5" s="6">
        <v>1</v>
      </c>
      <c r="O5" s="6">
        <v>1</v>
      </c>
      <c r="P5" s="6">
        <v>7</v>
      </c>
      <c r="Q5" s="6">
        <v>1</v>
      </c>
      <c r="R5" s="6">
        <v>1</v>
      </c>
      <c r="S5" s="6">
        <v>1</v>
      </c>
      <c r="T5" s="6">
        <v>7</v>
      </c>
      <c r="U5" s="6">
        <v>1</v>
      </c>
      <c r="V5" s="19">
        <v>1</v>
      </c>
      <c r="W5" s="19">
        <v>1</v>
      </c>
    </row>
    <row r="6" spans="1:35" x14ac:dyDescent="0.25">
      <c r="A6" s="6">
        <v>34</v>
      </c>
      <c r="B6" s="6" t="s">
        <v>66</v>
      </c>
      <c r="D6" s="6" t="s">
        <v>63</v>
      </c>
      <c r="E6" s="6" t="s">
        <v>65</v>
      </c>
      <c r="F6" s="7">
        <v>0.47569444444525288</v>
      </c>
      <c r="G6" s="6">
        <v>7</v>
      </c>
      <c r="H6" s="6">
        <v>7</v>
      </c>
      <c r="I6" s="6">
        <v>7</v>
      </c>
      <c r="J6" s="6">
        <v>1</v>
      </c>
      <c r="K6" s="6">
        <v>4</v>
      </c>
      <c r="L6" s="6">
        <v>7</v>
      </c>
      <c r="M6" s="6">
        <v>7</v>
      </c>
      <c r="N6" s="6">
        <v>1</v>
      </c>
      <c r="O6" s="6">
        <v>7</v>
      </c>
      <c r="P6" s="6">
        <v>7</v>
      </c>
      <c r="Q6" s="6">
        <v>1</v>
      </c>
      <c r="R6" s="6">
        <v>5</v>
      </c>
      <c r="S6" s="6">
        <v>7</v>
      </c>
      <c r="T6" s="6">
        <v>5</v>
      </c>
      <c r="U6" s="6">
        <v>5</v>
      </c>
      <c r="V6" s="19">
        <v>3</v>
      </c>
      <c r="W6" s="19">
        <v>2</v>
      </c>
      <c r="Y6" s="21" t="s">
        <v>101</v>
      </c>
      <c r="Z6">
        <f>COUNTIF(G3:G13,"&gt;4")</f>
        <v>11</v>
      </c>
      <c r="AA6">
        <f>COUNTIF(H3:H13,"&lt;4")</f>
        <v>10</v>
      </c>
      <c r="AB6">
        <f t="shared" ref="AB6" si="3">COUNTIF(I3:I13,"&gt;4")</f>
        <v>7</v>
      </c>
      <c r="AC6">
        <f>COUNTIF(J3:J13,"&lt;4")</f>
        <v>11</v>
      </c>
    </row>
    <row r="7" spans="1:35" x14ac:dyDescent="0.25">
      <c r="A7" s="6">
        <v>30</v>
      </c>
      <c r="B7" s="6" t="s">
        <v>66</v>
      </c>
      <c r="D7" s="6" t="s">
        <v>63</v>
      </c>
      <c r="E7" s="6" t="s">
        <v>65</v>
      </c>
      <c r="F7" s="7">
        <v>0.67430555555620231</v>
      </c>
      <c r="G7" s="6">
        <v>7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7</v>
      </c>
      <c r="N7" s="6">
        <v>7</v>
      </c>
      <c r="O7" s="6">
        <v>4</v>
      </c>
      <c r="P7" s="6">
        <v>7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19">
        <v>1</v>
      </c>
      <c r="W7" s="19">
        <v>1</v>
      </c>
      <c r="Y7" s="21" t="s">
        <v>102</v>
      </c>
      <c r="Z7">
        <f>COUNTIF(G3:G13,"&lt;4")</f>
        <v>0</v>
      </c>
      <c r="AA7">
        <f>COUNTIF(H3:H13,"&gt;4")</f>
        <v>1</v>
      </c>
      <c r="AB7">
        <f>COUNTIF(I3:I13,"&lt;4")</f>
        <v>4</v>
      </c>
      <c r="AC7">
        <f>COUNTIF(J3:J13,"&gt;4")</f>
        <v>0</v>
      </c>
    </row>
    <row r="8" spans="1:35" x14ac:dyDescent="0.25">
      <c r="A8" s="6">
        <v>28</v>
      </c>
      <c r="B8" s="6" t="s">
        <v>66</v>
      </c>
      <c r="D8" s="6" t="s">
        <v>64</v>
      </c>
      <c r="E8" s="6" t="s">
        <v>62</v>
      </c>
      <c r="F8" s="7">
        <v>0.59444444444670808</v>
      </c>
      <c r="G8" s="6">
        <v>7</v>
      </c>
      <c r="H8" s="6">
        <v>2</v>
      </c>
      <c r="I8" s="6">
        <v>7</v>
      </c>
      <c r="J8" s="6">
        <v>1</v>
      </c>
      <c r="K8" s="6">
        <v>2</v>
      </c>
      <c r="L8" s="6">
        <v>7</v>
      </c>
      <c r="M8" s="6">
        <v>7</v>
      </c>
      <c r="N8" s="6">
        <v>1</v>
      </c>
      <c r="O8" s="6">
        <v>4</v>
      </c>
      <c r="P8" s="6">
        <v>7</v>
      </c>
      <c r="Q8" s="6">
        <v>1</v>
      </c>
      <c r="R8" s="6">
        <v>7</v>
      </c>
      <c r="S8" s="6">
        <v>1</v>
      </c>
      <c r="T8" s="6">
        <v>1</v>
      </c>
      <c r="U8" s="6">
        <v>1</v>
      </c>
      <c r="V8" s="19">
        <v>1</v>
      </c>
      <c r="W8" s="19">
        <v>1</v>
      </c>
      <c r="Y8" s="21" t="s">
        <v>103</v>
      </c>
      <c r="Z8">
        <f>11-(Z6+Z7)</f>
        <v>0</v>
      </c>
      <c r="AA8">
        <f t="shared" ref="AA8:AC8" si="4">11-(AA6+AA7)</f>
        <v>0</v>
      </c>
      <c r="AB8">
        <f t="shared" si="4"/>
        <v>0</v>
      </c>
      <c r="AC8">
        <f t="shared" si="4"/>
        <v>0</v>
      </c>
    </row>
    <row r="9" spans="1:35" x14ac:dyDescent="0.25">
      <c r="A9" s="6">
        <v>26</v>
      </c>
      <c r="B9" s="6" t="s">
        <v>57</v>
      </c>
      <c r="D9" s="6" t="s">
        <v>64</v>
      </c>
      <c r="E9" s="6" t="s">
        <v>65</v>
      </c>
      <c r="F9" s="7">
        <v>0.97569444444525288</v>
      </c>
      <c r="G9" s="6">
        <v>7</v>
      </c>
      <c r="H9" s="6">
        <v>1</v>
      </c>
      <c r="I9" s="6">
        <v>5</v>
      </c>
      <c r="J9" s="6">
        <v>1</v>
      </c>
      <c r="K9" s="6">
        <v>6</v>
      </c>
      <c r="L9" s="6">
        <v>2</v>
      </c>
      <c r="M9" s="6">
        <v>7</v>
      </c>
      <c r="N9" s="6">
        <v>1</v>
      </c>
      <c r="O9" s="6">
        <v>1</v>
      </c>
      <c r="P9" s="6">
        <v>3</v>
      </c>
      <c r="Q9" s="6">
        <v>4</v>
      </c>
      <c r="R9" s="6">
        <v>4</v>
      </c>
      <c r="S9" s="6">
        <v>2</v>
      </c>
      <c r="T9" s="6">
        <v>1</v>
      </c>
      <c r="U9" s="6">
        <v>1</v>
      </c>
      <c r="V9" s="19">
        <v>1</v>
      </c>
      <c r="W9" s="19">
        <v>1</v>
      </c>
    </row>
    <row r="10" spans="1:35" x14ac:dyDescent="0.25">
      <c r="A10" s="6">
        <v>59</v>
      </c>
      <c r="B10" s="6" t="s">
        <v>66</v>
      </c>
      <c r="D10" s="6" t="s">
        <v>60</v>
      </c>
      <c r="E10" s="6" t="s">
        <v>61</v>
      </c>
      <c r="F10" s="7">
        <v>0.91111111111240461</v>
      </c>
      <c r="G10" s="6">
        <v>7</v>
      </c>
      <c r="H10" s="6">
        <v>1</v>
      </c>
      <c r="I10" s="6">
        <v>3</v>
      </c>
      <c r="J10" s="6">
        <v>2</v>
      </c>
      <c r="K10" s="6">
        <v>5</v>
      </c>
      <c r="L10" s="6">
        <v>3</v>
      </c>
      <c r="M10" s="6">
        <v>1</v>
      </c>
      <c r="N10" s="6">
        <v>2</v>
      </c>
      <c r="O10" s="6">
        <v>4</v>
      </c>
      <c r="P10" s="6">
        <v>4</v>
      </c>
      <c r="Q10" s="6">
        <v>4</v>
      </c>
      <c r="R10" s="6">
        <v>4</v>
      </c>
      <c r="S10" s="6">
        <v>5</v>
      </c>
      <c r="T10" s="6">
        <v>6</v>
      </c>
      <c r="U10" s="6">
        <v>3</v>
      </c>
      <c r="V10" s="19">
        <v>2</v>
      </c>
      <c r="W10" s="19">
        <v>3</v>
      </c>
      <c r="Y10" s="21" t="s">
        <v>101</v>
      </c>
      <c r="Z10">
        <f>COUNTIF(K3:K13,"&gt;4")</f>
        <v>3</v>
      </c>
      <c r="AA10">
        <f>COUNTIF(L3:L13,"&lt;4")</f>
        <v>5</v>
      </c>
      <c r="AB10">
        <f t="shared" ref="AB10:AE10" si="5">COUNTIF(M3:M13,"&gt;4")</f>
        <v>9</v>
      </c>
      <c r="AC10">
        <f>COUNTIF(N3:N13,"&lt;4")</f>
        <v>8</v>
      </c>
      <c r="AD10">
        <f t="shared" si="5"/>
        <v>4</v>
      </c>
      <c r="AE10">
        <f t="shared" si="5"/>
        <v>6</v>
      </c>
      <c r="AF10">
        <f>COUNTIF(Q3:Q13,"&lt;4")</f>
        <v>7</v>
      </c>
      <c r="AG10">
        <f>COUNTIF(R3:R13,"&lt;4")</f>
        <v>4</v>
      </c>
    </row>
    <row r="11" spans="1:35" x14ac:dyDescent="0.25">
      <c r="A11" s="6">
        <v>26</v>
      </c>
      <c r="B11" s="6" t="s">
        <v>66</v>
      </c>
      <c r="D11" s="6" t="s">
        <v>63</v>
      </c>
      <c r="E11" s="6" t="s">
        <v>61</v>
      </c>
      <c r="F11" s="7">
        <v>0.54583333333721384</v>
      </c>
      <c r="G11" s="6">
        <v>7</v>
      </c>
      <c r="H11" s="6">
        <v>1</v>
      </c>
      <c r="I11" s="6">
        <v>7</v>
      </c>
      <c r="J11" s="6">
        <v>1</v>
      </c>
      <c r="K11" s="6">
        <v>2</v>
      </c>
      <c r="L11" s="6">
        <v>3</v>
      </c>
      <c r="M11" s="6">
        <v>7</v>
      </c>
      <c r="N11" s="6">
        <v>1</v>
      </c>
      <c r="O11" s="6">
        <v>7</v>
      </c>
      <c r="P11" s="6">
        <v>1</v>
      </c>
      <c r="Q11" s="6">
        <v>4</v>
      </c>
      <c r="R11" s="6">
        <v>4</v>
      </c>
      <c r="S11" s="6">
        <v>4</v>
      </c>
      <c r="T11" s="6">
        <v>1</v>
      </c>
      <c r="U11" s="6">
        <v>7</v>
      </c>
      <c r="V11" s="19">
        <v>1</v>
      </c>
      <c r="W11" s="19">
        <v>1</v>
      </c>
      <c r="Y11" s="21" t="s">
        <v>102</v>
      </c>
      <c r="Z11">
        <f>COUNTIF(K3:K13,"&lt;4")</f>
        <v>7</v>
      </c>
      <c r="AA11">
        <f>COUNTIF(L3:L13,"&gt;4")</f>
        <v>3</v>
      </c>
      <c r="AB11">
        <f t="shared" ref="AB11:AE11" si="6">COUNTIF(M3:M13,"&lt;4")</f>
        <v>1</v>
      </c>
      <c r="AC11">
        <f>COUNTIF(N3:N13,"&gt;4")</f>
        <v>3</v>
      </c>
      <c r="AD11">
        <f t="shared" si="6"/>
        <v>3</v>
      </c>
      <c r="AE11">
        <f t="shared" si="6"/>
        <v>2</v>
      </c>
      <c r="AF11">
        <f>COUNTIF(Q3:Q13,"&gt;4")</f>
        <v>0</v>
      </c>
      <c r="AG11">
        <f>COUNTIF(R3:R13,"&gt;4")</f>
        <v>3</v>
      </c>
    </row>
    <row r="12" spans="1:35" x14ac:dyDescent="0.25">
      <c r="A12" s="6">
        <v>28</v>
      </c>
      <c r="B12" s="6" t="s">
        <v>57</v>
      </c>
      <c r="D12" s="6" t="s">
        <v>60</v>
      </c>
      <c r="E12" s="6" t="s">
        <v>65</v>
      </c>
      <c r="F12" s="7">
        <v>0.70833333333575865</v>
      </c>
      <c r="G12" s="6">
        <v>6</v>
      </c>
      <c r="H12" s="6">
        <v>2</v>
      </c>
      <c r="I12" s="6">
        <v>3</v>
      </c>
      <c r="J12" s="6">
        <v>3</v>
      </c>
      <c r="K12" s="6">
        <v>2</v>
      </c>
      <c r="L12" s="6">
        <v>4</v>
      </c>
      <c r="M12" s="6">
        <v>4</v>
      </c>
      <c r="N12" s="6">
        <v>6</v>
      </c>
      <c r="O12" s="6">
        <v>5</v>
      </c>
      <c r="P12" s="6">
        <v>6</v>
      </c>
      <c r="Q12" s="6">
        <v>3</v>
      </c>
      <c r="R12" s="6">
        <v>2</v>
      </c>
      <c r="S12" s="6">
        <v>4</v>
      </c>
      <c r="T12" s="6">
        <v>4</v>
      </c>
      <c r="U12" s="6">
        <v>4</v>
      </c>
      <c r="V12" s="19">
        <v>1</v>
      </c>
      <c r="W12" s="19">
        <v>1</v>
      </c>
      <c r="Y12" s="21" t="s">
        <v>103</v>
      </c>
      <c r="Z12">
        <f>11-(Z10+Z11)</f>
        <v>1</v>
      </c>
      <c r="AA12">
        <f t="shared" ref="AA12:AG12" si="7">11-(AA10+AA11)</f>
        <v>3</v>
      </c>
      <c r="AB12">
        <f t="shared" si="7"/>
        <v>1</v>
      </c>
      <c r="AC12">
        <f t="shared" si="7"/>
        <v>0</v>
      </c>
      <c r="AD12">
        <f t="shared" si="7"/>
        <v>4</v>
      </c>
      <c r="AE12">
        <f t="shared" si="7"/>
        <v>3</v>
      </c>
      <c r="AF12">
        <f t="shared" si="7"/>
        <v>4</v>
      </c>
      <c r="AG12">
        <f t="shared" si="7"/>
        <v>4</v>
      </c>
    </row>
    <row r="13" spans="1:35" x14ac:dyDescent="0.25">
      <c r="A13" s="6">
        <v>30</v>
      </c>
      <c r="B13" s="6" t="s">
        <v>66</v>
      </c>
      <c r="D13" s="6" t="s">
        <v>60</v>
      </c>
      <c r="E13" s="6" t="s">
        <v>61</v>
      </c>
      <c r="F13" s="7">
        <v>0.33333333333575865</v>
      </c>
      <c r="G13" s="6">
        <v>7</v>
      </c>
      <c r="H13" s="6">
        <v>1</v>
      </c>
      <c r="I13" s="6">
        <v>7</v>
      </c>
      <c r="J13" s="6">
        <v>1</v>
      </c>
      <c r="K13" s="6">
        <v>3</v>
      </c>
      <c r="L13" s="6">
        <v>4</v>
      </c>
      <c r="M13" s="6">
        <v>7</v>
      </c>
      <c r="N13" s="6">
        <v>1</v>
      </c>
      <c r="O13" s="6">
        <v>3</v>
      </c>
      <c r="P13" s="6">
        <v>4</v>
      </c>
      <c r="Q13" s="6">
        <v>1</v>
      </c>
      <c r="R13" s="6">
        <v>4</v>
      </c>
      <c r="S13" s="6">
        <v>3</v>
      </c>
      <c r="T13" s="6">
        <v>5</v>
      </c>
      <c r="U13" s="6">
        <v>1</v>
      </c>
      <c r="V13" s="19">
        <v>2</v>
      </c>
      <c r="W13" s="19">
        <v>2</v>
      </c>
    </row>
    <row r="14" spans="1:35" x14ac:dyDescent="0.25">
      <c r="A14" s="6"/>
      <c r="B14" s="6"/>
      <c r="C14" s="6"/>
      <c r="D14" s="6"/>
      <c r="E14" s="6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19"/>
      <c r="W14" s="19"/>
      <c r="Y14" s="21" t="s">
        <v>101</v>
      </c>
      <c r="Z14">
        <f>COUNTIF(S3:S13,"&gt;4")</f>
        <v>2</v>
      </c>
      <c r="AA14">
        <f>COUNTIF(T3:T13,"&lt;4")</f>
        <v>6</v>
      </c>
      <c r="AB14">
        <f>COUNTIF(U3:U13,"&lt;4")</f>
        <v>8</v>
      </c>
    </row>
    <row r="15" spans="1:35" x14ac:dyDescent="0.25">
      <c r="E15" s="21"/>
      <c r="F15" s="21" t="s">
        <v>75</v>
      </c>
      <c r="G15">
        <f>AVERAGE(G3:G13)</f>
        <v>6.9090909090909092</v>
      </c>
      <c r="H15">
        <f t="shared" ref="H15:U15" si="8">AVERAGE(H3:H13)</f>
        <v>1.8181818181818181</v>
      </c>
      <c r="I15">
        <f t="shared" si="8"/>
        <v>4.8181818181818183</v>
      </c>
      <c r="J15">
        <f t="shared" si="8"/>
        <v>1.2727272727272727</v>
      </c>
      <c r="K15">
        <f t="shared" si="8"/>
        <v>3.3636363636363638</v>
      </c>
      <c r="L15">
        <f t="shared" si="8"/>
        <v>3.9090909090909092</v>
      </c>
      <c r="M15">
        <f t="shared" si="8"/>
        <v>6.1818181818181817</v>
      </c>
      <c r="N15">
        <f t="shared" si="8"/>
        <v>2.6363636363636362</v>
      </c>
      <c r="O15">
        <f t="shared" si="8"/>
        <v>4.1818181818181817</v>
      </c>
      <c r="P15">
        <f t="shared" si="8"/>
        <v>5</v>
      </c>
      <c r="Q15">
        <f t="shared" si="8"/>
        <v>2.2727272727272729</v>
      </c>
      <c r="R15">
        <f t="shared" si="8"/>
        <v>3.6363636363636362</v>
      </c>
      <c r="S15">
        <f t="shared" si="8"/>
        <v>3.1818181818181817</v>
      </c>
      <c r="T15">
        <f t="shared" si="8"/>
        <v>3.1818181818181817</v>
      </c>
      <c r="U15">
        <f t="shared" si="8"/>
        <v>2.6363636363636362</v>
      </c>
      <c r="Y15" s="21" t="s">
        <v>102</v>
      </c>
      <c r="Z15">
        <f>COUNTIF(S3:S13,"&lt;4")</f>
        <v>6</v>
      </c>
      <c r="AA15">
        <f>COUNTIF(T3:T13,"&gt;4")</f>
        <v>4</v>
      </c>
      <c r="AB15">
        <f>COUNTIF(U3:U13,"&gt;4")</f>
        <v>2</v>
      </c>
    </row>
    <row r="16" spans="1:35" x14ac:dyDescent="0.25">
      <c r="E16" s="21"/>
      <c r="F16" s="21" t="s">
        <v>94</v>
      </c>
      <c r="G16" s="20" t="s">
        <v>96</v>
      </c>
      <c r="H16" s="20" t="s">
        <v>95</v>
      </c>
      <c r="I16" s="20" t="s">
        <v>96</v>
      </c>
      <c r="J16" s="20" t="s">
        <v>95</v>
      </c>
      <c r="K16" s="20" t="s">
        <v>96</v>
      </c>
      <c r="L16" s="20" t="s">
        <v>95</v>
      </c>
      <c r="M16" s="20" t="s">
        <v>96</v>
      </c>
      <c r="N16" s="20" t="s">
        <v>95</v>
      </c>
      <c r="O16" s="20" t="s">
        <v>96</v>
      </c>
      <c r="P16" s="20" t="s">
        <v>96</v>
      </c>
      <c r="Q16" s="20" t="s">
        <v>95</v>
      </c>
      <c r="R16" s="20" t="s">
        <v>95</v>
      </c>
      <c r="S16" s="20" t="s">
        <v>96</v>
      </c>
      <c r="T16" s="20" t="s">
        <v>95</v>
      </c>
      <c r="U16" s="20" t="s">
        <v>95</v>
      </c>
      <c r="Y16" s="21" t="s">
        <v>103</v>
      </c>
      <c r="Z16">
        <f>11-(Z14+Z15)</f>
        <v>3</v>
      </c>
      <c r="AA16">
        <f t="shared" ref="AA16:AB16" si="9">11-(AA14+AA15)</f>
        <v>1</v>
      </c>
      <c r="AB16">
        <f t="shared" si="9"/>
        <v>1</v>
      </c>
    </row>
    <row r="17" spans="1:33" x14ac:dyDescent="0.25">
      <c r="F17" s="21" t="s">
        <v>98</v>
      </c>
      <c r="G17" s="20" t="s">
        <v>97</v>
      </c>
      <c r="H17" s="20" t="s">
        <v>97</v>
      </c>
      <c r="I17" s="20" t="s">
        <v>97</v>
      </c>
      <c r="J17" s="20" t="s">
        <v>97</v>
      </c>
      <c r="K17" s="20" t="s">
        <v>99</v>
      </c>
      <c r="L17" s="20" t="s">
        <v>97</v>
      </c>
      <c r="M17" s="20" t="s">
        <v>97</v>
      </c>
      <c r="N17" s="20" t="s">
        <v>97</v>
      </c>
      <c r="O17" s="43" t="s">
        <v>100</v>
      </c>
      <c r="P17" s="20" t="s">
        <v>97</v>
      </c>
      <c r="Q17" s="20" t="s">
        <v>97</v>
      </c>
      <c r="R17" s="20" t="s">
        <v>97</v>
      </c>
      <c r="S17" s="20" t="s">
        <v>99</v>
      </c>
      <c r="T17" s="20" t="s">
        <v>97</v>
      </c>
      <c r="U17" s="20" t="s">
        <v>97</v>
      </c>
    </row>
    <row r="18" spans="1:33" x14ac:dyDescent="0.25">
      <c r="W18" s="19"/>
    </row>
    <row r="19" spans="1:33" ht="145.80000000000001" thickBot="1" x14ac:dyDescent="0.3">
      <c r="A19" s="9" t="s">
        <v>0</v>
      </c>
      <c r="B19" s="9" t="s">
        <v>1</v>
      </c>
      <c r="C19" s="9"/>
      <c r="D19" s="9" t="s">
        <v>2</v>
      </c>
      <c r="E19" s="9" t="s">
        <v>3</v>
      </c>
      <c r="F19" s="9" t="s">
        <v>4</v>
      </c>
      <c r="G19" s="14" t="s">
        <v>22</v>
      </c>
      <c r="H19" s="14" t="s">
        <v>23</v>
      </c>
      <c r="I19" s="14" t="s">
        <v>32</v>
      </c>
      <c r="J19" s="14" t="s">
        <v>33</v>
      </c>
      <c r="K19" s="14" t="s">
        <v>34</v>
      </c>
      <c r="L19" s="14" t="s">
        <v>28</v>
      </c>
      <c r="M19" s="14" t="s">
        <v>30</v>
      </c>
      <c r="N19" s="14" t="s">
        <v>24</v>
      </c>
      <c r="O19" s="14" t="s">
        <v>29</v>
      </c>
      <c r="P19" s="14" t="s">
        <v>25</v>
      </c>
      <c r="Q19" s="14" t="s">
        <v>26</v>
      </c>
      <c r="R19" s="14" t="s">
        <v>27</v>
      </c>
      <c r="S19" s="14" t="s">
        <v>31</v>
      </c>
      <c r="T19" s="3" t="s">
        <v>35</v>
      </c>
      <c r="U19" s="3" t="s">
        <v>36</v>
      </c>
      <c r="X19" s="44" t="s">
        <v>84</v>
      </c>
      <c r="Y19" s="44" t="s">
        <v>85</v>
      </c>
      <c r="Z19" s="44" t="s">
        <v>86</v>
      </c>
      <c r="AD19" s="44" t="s">
        <v>84</v>
      </c>
      <c r="AE19" s="44" t="s">
        <v>85</v>
      </c>
      <c r="AF19" s="44" t="s">
        <v>86</v>
      </c>
    </row>
    <row r="20" spans="1:33" ht="13.8" thickBot="1" x14ac:dyDescent="0.3">
      <c r="A20" s="10"/>
      <c r="B20" s="10"/>
      <c r="C20" s="10"/>
      <c r="D20" s="10"/>
      <c r="E20" s="10"/>
      <c r="F20" s="10"/>
      <c r="G20" s="72" t="s">
        <v>80</v>
      </c>
      <c r="H20" s="73"/>
      <c r="I20" s="73"/>
      <c r="J20" s="73"/>
      <c r="K20" s="73"/>
      <c r="L20" s="73"/>
      <c r="M20" s="73"/>
      <c r="N20" s="74"/>
      <c r="O20" s="72" t="s">
        <v>81</v>
      </c>
      <c r="P20" s="74"/>
      <c r="Q20" s="72" t="s">
        <v>82</v>
      </c>
      <c r="R20" s="73"/>
      <c r="S20" s="74"/>
      <c r="T20" s="28"/>
      <c r="U20" s="28"/>
      <c r="W20" s="21" t="s">
        <v>101</v>
      </c>
      <c r="X20">
        <f>SUM(Z25:AG25)/(12*8)</f>
        <v>0.66666666666666663</v>
      </c>
      <c r="Y20">
        <f>SUM(Z29:AA29)/(12*2)</f>
        <v>0.58333333333333337</v>
      </c>
      <c r="Z20">
        <f>SUM(AD29:AF29)/(12*3)</f>
        <v>0.22222222222222221</v>
      </c>
      <c r="AC20" s="21" t="s">
        <v>101</v>
      </c>
      <c r="AD20">
        <f>8/8</f>
        <v>1</v>
      </c>
      <c r="AE20">
        <v>1</v>
      </c>
      <c r="AF20">
        <f>1/3</f>
        <v>0.33333333333333331</v>
      </c>
    </row>
    <row r="21" spans="1:33" x14ac:dyDescent="0.25">
      <c r="A21" s="6">
        <v>28</v>
      </c>
      <c r="B21" s="6" t="s">
        <v>57</v>
      </c>
      <c r="D21" s="6" t="s">
        <v>60</v>
      </c>
      <c r="E21" s="6" t="s">
        <v>61</v>
      </c>
      <c r="F21" s="7">
        <v>0.46527777778101154</v>
      </c>
      <c r="G21" s="6">
        <v>7</v>
      </c>
      <c r="H21" s="6">
        <v>1</v>
      </c>
      <c r="I21" s="6">
        <v>3</v>
      </c>
      <c r="J21" s="6">
        <v>7</v>
      </c>
      <c r="K21" s="6">
        <v>7</v>
      </c>
      <c r="L21" s="6">
        <v>1</v>
      </c>
      <c r="M21" s="6">
        <v>2</v>
      </c>
      <c r="N21" s="6">
        <v>1</v>
      </c>
      <c r="O21" s="6">
        <v>7</v>
      </c>
      <c r="P21" s="6">
        <v>7</v>
      </c>
      <c r="Q21" s="6">
        <v>2</v>
      </c>
      <c r="R21" s="6">
        <v>3</v>
      </c>
      <c r="S21" s="6">
        <v>5</v>
      </c>
      <c r="T21" s="19">
        <v>1</v>
      </c>
      <c r="U21" s="19">
        <v>2</v>
      </c>
      <c r="W21" s="21" t="s">
        <v>102</v>
      </c>
      <c r="X21">
        <f t="shared" ref="X21:X22" si="10">SUM(Z26:AG26)/(12*8)</f>
        <v>0.17708333333333334</v>
      </c>
      <c r="Y21">
        <f t="shared" ref="Y21:Y22" si="11">SUM(Z30:AA30)/(12*2)</f>
        <v>0.125</v>
      </c>
      <c r="Z21">
        <f t="shared" ref="Z21:Z22" si="12">SUM(AD30:AF30)/(12*3)</f>
        <v>0.30555555555555558</v>
      </c>
      <c r="AC21" s="21" t="s">
        <v>102</v>
      </c>
      <c r="AD21">
        <f>0/8</f>
        <v>0</v>
      </c>
      <c r="AE21">
        <v>0</v>
      </c>
      <c r="AF21">
        <f>2/3</f>
        <v>0.66666666666666663</v>
      </c>
    </row>
    <row r="22" spans="1:33" x14ac:dyDescent="0.25">
      <c r="A22" s="6">
        <v>33</v>
      </c>
      <c r="B22" s="6" t="s">
        <v>57</v>
      </c>
      <c r="D22" s="6" t="s">
        <v>63</v>
      </c>
      <c r="E22" s="6" t="s">
        <v>62</v>
      </c>
      <c r="F22" s="7">
        <v>0.65486111110658385</v>
      </c>
      <c r="G22" s="6">
        <v>7</v>
      </c>
      <c r="H22" s="6">
        <v>1</v>
      </c>
      <c r="I22" s="6">
        <v>1</v>
      </c>
      <c r="J22" s="6">
        <v>4</v>
      </c>
      <c r="K22" s="6">
        <v>7</v>
      </c>
      <c r="L22" s="6">
        <v>1</v>
      </c>
      <c r="M22" s="6">
        <v>7</v>
      </c>
      <c r="N22" s="6">
        <v>1</v>
      </c>
      <c r="O22" s="6">
        <v>4</v>
      </c>
      <c r="P22" s="6">
        <v>7</v>
      </c>
      <c r="Q22" s="6">
        <v>4</v>
      </c>
      <c r="R22" s="6">
        <v>4</v>
      </c>
      <c r="S22" s="6">
        <v>4</v>
      </c>
      <c r="T22" s="19">
        <v>1</v>
      </c>
      <c r="U22" s="19">
        <v>1</v>
      </c>
      <c r="W22" s="21" t="s">
        <v>103</v>
      </c>
      <c r="X22">
        <f t="shared" si="10"/>
        <v>0.15625</v>
      </c>
      <c r="Y22">
        <f t="shared" si="11"/>
        <v>0.29166666666666669</v>
      </c>
      <c r="Z22">
        <f t="shared" si="12"/>
        <v>0.47222222222222221</v>
      </c>
      <c r="AC22" s="21" t="s">
        <v>103</v>
      </c>
      <c r="AD22">
        <v>0</v>
      </c>
      <c r="AE22">
        <v>0</v>
      </c>
      <c r="AF22">
        <f>0/3</f>
        <v>0</v>
      </c>
    </row>
    <row r="23" spans="1:33" x14ac:dyDescent="0.25">
      <c r="A23" s="6">
        <v>28</v>
      </c>
      <c r="B23" s="6" t="s">
        <v>57</v>
      </c>
      <c r="D23" s="6" t="s">
        <v>64</v>
      </c>
      <c r="E23" s="6" t="s">
        <v>65</v>
      </c>
      <c r="F23" s="7">
        <v>0.73124999999708962</v>
      </c>
      <c r="G23" s="6">
        <v>7</v>
      </c>
      <c r="H23" s="6">
        <v>1</v>
      </c>
      <c r="I23" s="6">
        <v>4</v>
      </c>
      <c r="J23" s="6">
        <v>4</v>
      </c>
      <c r="K23" s="6">
        <v>7</v>
      </c>
      <c r="L23" s="6">
        <v>1</v>
      </c>
      <c r="M23" s="6">
        <v>5</v>
      </c>
      <c r="N23" s="6">
        <v>1</v>
      </c>
      <c r="O23" s="6">
        <v>2</v>
      </c>
      <c r="P23" s="6">
        <v>4</v>
      </c>
      <c r="Q23" s="6">
        <v>4</v>
      </c>
      <c r="R23" s="6">
        <v>4</v>
      </c>
      <c r="S23" s="6">
        <v>4</v>
      </c>
      <c r="T23" s="19">
        <v>1</v>
      </c>
      <c r="U23" s="19">
        <v>2</v>
      </c>
    </row>
    <row r="24" spans="1:33" x14ac:dyDescent="0.25">
      <c r="A24" s="6">
        <v>28</v>
      </c>
      <c r="B24" s="6" t="s">
        <v>57</v>
      </c>
      <c r="D24" s="6" t="s">
        <v>60</v>
      </c>
      <c r="E24" s="6" t="s">
        <v>65</v>
      </c>
      <c r="F24" s="7">
        <v>0.80763888888759539</v>
      </c>
      <c r="G24" s="6">
        <v>7</v>
      </c>
      <c r="H24" s="6">
        <v>1</v>
      </c>
      <c r="I24" s="6">
        <v>4</v>
      </c>
      <c r="J24" s="6">
        <v>7</v>
      </c>
      <c r="K24" s="6">
        <v>4</v>
      </c>
      <c r="L24" s="6">
        <v>1</v>
      </c>
      <c r="M24" s="6">
        <v>4</v>
      </c>
      <c r="N24" s="6">
        <v>1</v>
      </c>
      <c r="O24" s="6">
        <v>7</v>
      </c>
      <c r="P24" s="6">
        <v>7</v>
      </c>
      <c r="Q24" s="6">
        <v>4</v>
      </c>
      <c r="R24" s="6">
        <v>4</v>
      </c>
      <c r="S24" s="6">
        <v>4</v>
      </c>
      <c r="T24" s="19">
        <v>1</v>
      </c>
      <c r="U24" s="19">
        <v>1</v>
      </c>
      <c r="Y24" s="87" t="s">
        <v>84</v>
      </c>
      <c r="Z24" s="87"/>
      <c r="AA24" s="87"/>
      <c r="AB24" s="87"/>
      <c r="AC24" s="87"/>
      <c r="AD24" s="87"/>
      <c r="AE24" s="87"/>
      <c r="AF24" s="87"/>
      <c r="AG24" s="87"/>
    </row>
    <row r="25" spans="1:33" x14ac:dyDescent="0.25">
      <c r="A25" s="6">
        <v>26</v>
      </c>
      <c r="B25" s="6" t="s">
        <v>57</v>
      </c>
      <c r="D25" s="6" t="s">
        <v>64</v>
      </c>
      <c r="E25" s="6" t="s">
        <v>59</v>
      </c>
      <c r="F25" s="7">
        <v>0.74513888888759539</v>
      </c>
      <c r="G25" s="6">
        <v>7</v>
      </c>
      <c r="H25" s="6">
        <v>1</v>
      </c>
      <c r="I25" s="6">
        <v>7</v>
      </c>
      <c r="J25" s="6">
        <v>7</v>
      </c>
      <c r="K25" s="6">
        <v>7</v>
      </c>
      <c r="L25" s="6">
        <v>1</v>
      </c>
      <c r="M25" s="6">
        <v>7</v>
      </c>
      <c r="N25" s="6">
        <v>1</v>
      </c>
      <c r="O25" s="6">
        <v>6</v>
      </c>
      <c r="P25" s="6">
        <v>4</v>
      </c>
      <c r="Q25" s="6">
        <v>4</v>
      </c>
      <c r="R25" s="6">
        <v>4</v>
      </c>
      <c r="S25" s="6">
        <v>4</v>
      </c>
      <c r="T25" s="19">
        <v>1</v>
      </c>
      <c r="U25" s="19">
        <v>1</v>
      </c>
      <c r="Y25" s="21" t="s">
        <v>101</v>
      </c>
      <c r="Z25">
        <f>COUNTIF(G21:G32,"&gt;4")</f>
        <v>9</v>
      </c>
      <c r="AA25">
        <f>COUNTIF(H21:H32,"&lt;4")</f>
        <v>9</v>
      </c>
      <c r="AB25">
        <f>COUNTIF(I21:I32,"&gt;4")</f>
        <v>7</v>
      </c>
      <c r="AC25">
        <f>COUNTIF(J21:J32,"&gt;4")</f>
        <v>6</v>
      </c>
      <c r="AD25">
        <f>COUNTIF(K21:K32,"&gt;4")</f>
        <v>10</v>
      </c>
      <c r="AE25">
        <f>COUNTIF(L21:L32,"&lt;4")</f>
        <v>9</v>
      </c>
      <c r="AF25">
        <f>COUNTIF(M21:M32,"&gt;4")</f>
        <v>7</v>
      </c>
      <c r="AG25">
        <f>COUNTIF(N21:N32,"&lt;4")</f>
        <v>7</v>
      </c>
    </row>
    <row r="26" spans="1:33" x14ac:dyDescent="0.25">
      <c r="A26" s="6">
        <v>28</v>
      </c>
      <c r="B26" s="6" t="s">
        <v>66</v>
      </c>
      <c r="D26" s="6" t="s">
        <v>64</v>
      </c>
      <c r="E26" s="6" t="s">
        <v>62</v>
      </c>
      <c r="F26" s="7">
        <v>0.59444444444670808</v>
      </c>
      <c r="G26" s="6">
        <v>7</v>
      </c>
      <c r="H26" s="6">
        <v>1</v>
      </c>
      <c r="I26" s="6">
        <v>7</v>
      </c>
      <c r="J26" s="6">
        <v>4</v>
      </c>
      <c r="K26" s="6">
        <v>7</v>
      </c>
      <c r="L26" s="6">
        <v>7</v>
      </c>
      <c r="M26" s="6">
        <v>7</v>
      </c>
      <c r="N26" s="6">
        <v>7</v>
      </c>
      <c r="O26" s="6">
        <v>6</v>
      </c>
      <c r="P26" s="6">
        <v>4</v>
      </c>
      <c r="Q26" s="6">
        <v>1</v>
      </c>
      <c r="R26" s="6">
        <v>4</v>
      </c>
      <c r="S26" s="6">
        <v>4</v>
      </c>
      <c r="T26" s="19">
        <v>1</v>
      </c>
      <c r="U26" s="19">
        <v>1</v>
      </c>
      <c r="Y26" s="21" t="s">
        <v>102</v>
      </c>
      <c r="Z26">
        <f>COUNTIF(G21:G32,"&lt;4")</f>
        <v>2</v>
      </c>
      <c r="AA26">
        <f>COUNTIF(H21:H32,"&gt;4")</f>
        <v>3</v>
      </c>
      <c r="AB26">
        <f>COUNTIF(I21:I32,"&lt;4")</f>
        <v>3</v>
      </c>
      <c r="AC26">
        <f>COUNTIF(J21:J32,"&lt;4")</f>
        <v>1</v>
      </c>
      <c r="AD26">
        <f>COUNTIF(K21:K32,"&lt;4")</f>
        <v>1</v>
      </c>
      <c r="AE26">
        <f>COUNTIF(L21:L32,"&gt;4")</f>
        <v>2</v>
      </c>
      <c r="AF26">
        <f>COUNTIF(M21:M32,"&lt;4")</f>
        <v>2</v>
      </c>
      <c r="AG26">
        <f>COUNTIF(N21:N32,"&gt;4")</f>
        <v>3</v>
      </c>
    </row>
    <row r="27" spans="1:33" x14ac:dyDescent="0.25">
      <c r="A27" s="6">
        <v>26</v>
      </c>
      <c r="B27" s="6" t="s">
        <v>57</v>
      </c>
      <c r="D27" s="6" t="s">
        <v>64</v>
      </c>
      <c r="E27" s="6" t="s">
        <v>65</v>
      </c>
      <c r="F27" s="7">
        <v>0.97569444444525288</v>
      </c>
      <c r="G27" s="6">
        <v>4</v>
      </c>
      <c r="H27" s="6">
        <v>1</v>
      </c>
      <c r="I27" s="6">
        <v>7</v>
      </c>
      <c r="J27" s="6">
        <v>7</v>
      </c>
      <c r="K27" s="6">
        <v>7</v>
      </c>
      <c r="L27" s="6">
        <v>1</v>
      </c>
      <c r="M27" s="6">
        <v>4</v>
      </c>
      <c r="N27" s="6">
        <v>4</v>
      </c>
      <c r="O27" s="6">
        <v>4</v>
      </c>
      <c r="P27" s="6">
        <v>4</v>
      </c>
      <c r="Q27" s="6">
        <v>1</v>
      </c>
      <c r="R27" s="6">
        <v>1</v>
      </c>
      <c r="S27" s="6">
        <v>2</v>
      </c>
      <c r="T27" s="19">
        <v>2</v>
      </c>
      <c r="U27" s="19">
        <v>2</v>
      </c>
      <c r="Y27" s="21" t="s">
        <v>103</v>
      </c>
      <c r="Z27">
        <f>12-(Z25+Z26)</f>
        <v>1</v>
      </c>
      <c r="AA27">
        <f t="shared" ref="AA27:AG27" si="13">12-(AA25+AA26)</f>
        <v>0</v>
      </c>
      <c r="AB27">
        <f t="shared" si="13"/>
        <v>2</v>
      </c>
      <c r="AC27">
        <f t="shared" si="13"/>
        <v>5</v>
      </c>
      <c r="AD27">
        <f t="shared" si="13"/>
        <v>1</v>
      </c>
      <c r="AE27">
        <f t="shared" si="13"/>
        <v>1</v>
      </c>
      <c r="AF27">
        <f t="shared" si="13"/>
        <v>3</v>
      </c>
      <c r="AG27">
        <f t="shared" si="13"/>
        <v>2</v>
      </c>
    </row>
    <row r="28" spans="1:33" x14ac:dyDescent="0.25">
      <c r="A28" s="6">
        <v>24</v>
      </c>
      <c r="B28" s="6" t="s">
        <v>57</v>
      </c>
      <c r="D28" s="6" t="s">
        <v>63</v>
      </c>
      <c r="E28" s="6" t="s">
        <v>65</v>
      </c>
      <c r="F28" s="7">
        <v>0.39930555555474712</v>
      </c>
      <c r="G28" s="6">
        <v>7</v>
      </c>
      <c r="H28" s="6">
        <v>1</v>
      </c>
      <c r="I28" s="6">
        <v>6</v>
      </c>
      <c r="J28" s="6">
        <v>5</v>
      </c>
      <c r="K28" s="6">
        <v>6</v>
      </c>
      <c r="L28" s="6">
        <v>4</v>
      </c>
      <c r="M28" s="6">
        <v>2</v>
      </c>
      <c r="N28" s="6">
        <v>1</v>
      </c>
      <c r="O28" s="6">
        <v>4</v>
      </c>
      <c r="P28" s="6">
        <v>7</v>
      </c>
      <c r="Q28" s="6">
        <v>4</v>
      </c>
      <c r="R28" s="6">
        <v>5</v>
      </c>
      <c r="S28" s="6">
        <v>3</v>
      </c>
      <c r="T28" s="19">
        <v>3</v>
      </c>
      <c r="U28" s="19">
        <v>1</v>
      </c>
      <c r="Y28" s="87" t="s">
        <v>85</v>
      </c>
      <c r="Z28" s="87"/>
      <c r="AA28" s="87"/>
      <c r="AC28" s="87" t="s">
        <v>86</v>
      </c>
      <c r="AD28" s="87"/>
      <c r="AE28" s="87"/>
      <c r="AF28" s="87"/>
    </row>
    <row r="29" spans="1:33" x14ac:dyDescent="0.25">
      <c r="A29" s="6">
        <v>32</v>
      </c>
      <c r="B29" s="6" t="s">
        <v>57</v>
      </c>
      <c r="D29" s="6" t="s">
        <v>60</v>
      </c>
      <c r="E29" s="6" t="s">
        <v>65</v>
      </c>
      <c r="F29" s="7">
        <v>0.53055555555329192</v>
      </c>
      <c r="G29" s="6">
        <v>7</v>
      </c>
      <c r="H29" s="6">
        <v>6</v>
      </c>
      <c r="I29" s="6">
        <v>7</v>
      </c>
      <c r="J29" s="6">
        <v>5</v>
      </c>
      <c r="K29" s="6">
        <v>5</v>
      </c>
      <c r="L29" s="6">
        <v>2</v>
      </c>
      <c r="M29" s="6">
        <v>7</v>
      </c>
      <c r="N29" s="6">
        <v>1</v>
      </c>
      <c r="O29" s="6">
        <v>6</v>
      </c>
      <c r="P29" s="6">
        <v>7</v>
      </c>
      <c r="Q29" s="6">
        <v>5</v>
      </c>
      <c r="R29" s="6">
        <v>5</v>
      </c>
      <c r="S29" s="6">
        <v>5</v>
      </c>
      <c r="T29" s="19">
        <v>3</v>
      </c>
      <c r="U29" s="19">
        <v>3</v>
      </c>
      <c r="Y29" s="21" t="s">
        <v>101</v>
      </c>
      <c r="Z29">
        <f>COUNTIF(O21:O32,"&gt;4")</f>
        <v>7</v>
      </c>
      <c r="AA29">
        <f>COUNTIF(P21:P32,"&gt;4")</f>
        <v>7</v>
      </c>
      <c r="AC29" s="21" t="s">
        <v>101</v>
      </c>
      <c r="AD29" s="20">
        <f>COUNTIF(Q21:Q32,"&gt;4")</f>
        <v>1</v>
      </c>
      <c r="AE29" s="20">
        <f>COUNTIF(R21:R32,"&lt;4")</f>
        <v>4</v>
      </c>
      <c r="AF29" s="20">
        <f>COUNTIF(S21:S32,"&gt;4")</f>
        <v>3</v>
      </c>
    </row>
    <row r="30" spans="1:33" x14ac:dyDescent="0.25">
      <c r="A30" s="6">
        <v>26</v>
      </c>
      <c r="B30" s="6" t="s">
        <v>66</v>
      </c>
      <c r="D30" s="6" t="s">
        <v>63</v>
      </c>
      <c r="E30" s="6" t="s">
        <v>61</v>
      </c>
      <c r="F30" s="7">
        <v>0.54583333333721384</v>
      </c>
      <c r="G30" s="6">
        <v>7</v>
      </c>
      <c r="H30" s="6">
        <v>6</v>
      </c>
      <c r="I30" s="6">
        <v>7</v>
      </c>
      <c r="J30" s="6">
        <v>4</v>
      </c>
      <c r="K30" s="6">
        <v>7</v>
      </c>
      <c r="L30" s="6">
        <v>1</v>
      </c>
      <c r="M30" s="6">
        <v>7</v>
      </c>
      <c r="N30" s="6">
        <v>4</v>
      </c>
      <c r="O30" s="6">
        <v>7</v>
      </c>
      <c r="P30" s="6">
        <v>7</v>
      </c>
      <c r="Q30" s="6">
        <v>4</v>
      </c>
      <c r="R30" s="6">
        <v>7</v>
      </c>
      <c r="S30" s="6">
        <v>7</v>
      </c>
      <c r="T30" s="19">
        <v>3</v>
      </c>
      <c r="U30" s="19">
        <v>1</v>
      </c>
      <c r="Y30" s="21" t="s">
        <v>102</v>
      </c>
      <c r="Z30">
        <f>COUNTIF(O21:O32,"&lt;4")</f>
        <v>2</v>
      </c>
      <c r="AA30">
        <f>COUNTIF(P21:P32,"&lt;4")</f>
        <v>1</v>
      </c>
      <c r="AC30" s="21" t="s">
        <v>102</v>
      </c>
      <c r="AD30">
        <f>COUNTIF(Q21:Q32,"&lt;4")</f>
        <v>4</v>
      </c>
      <c r="AE30">
        <f>COUNTIF(R21:R32,"&gt;4")</f>
        <v>3</v>
      </c>
      <c r="AF30">
        <f>COUNTIF(S21:S32,"&lt;4")</f>
        <v>4</v>
      </c>
    </row>
    <row r="31" spans="1:33" x14ac:dyDescent="0.25">
      <c r="A31" s="6">
        <v>28</v>
      </c>
      <c r="B31" s="6" t="s">
        <v>57</v>
      </c>
      <c r="D31" s="6" t="s">
        <v>60</v>
      </c>
      <c r="E31" s="6" t="s">
        <v>65</v>
      </c>
      <c r="F31" s="7">
        <v>0.70833333333575865</v>
      </c>
      <c r="G31" s="6">
        <v>3</v>
      </c>
      <c r="H31" s="6">
        <v>7</v>
      </c>
      <c r="I31" s="6">
        <v>6</v>
      </c>
      <c r="J31" s="6">
        <v>3</v>
      </c>
      <c r="K31" s="6">
        <v>2</v>
      </c>
      <c r="L31" s="6">
        <v>2</v>
      </c>
      <c r="M31" s="6">
        <v>4</v>
      </c>
      <c r="N31" s="6">
        <v>5</v>
      </c>
      <c r="O31" s="6">
        <v>6</v>
      </c>
      <c r="P31" s="6">
        <v>6</v>
      </c>
      <c r="Q31" s="6">
        <v>4</v>
      </c>
      <c r="R31" s="6">
        <v>3</v>
      </c>
      <c r="S31" s="6">
        <v>3</v>
      </c>
      <c r="T31" s="19">
        <v>1</v>
      </c>
      <c r="U31" s="19">
        <v>1</v>
      </c>
      <c r="Y31" s="21" t="s">
        <v>103</v>
      </c>
      <c r="Z31">
        <f>12-(Z29+Z30)</f>
        <v>3</v>
      </c>
      <c r="AA31">
        <f>12-(AA29+AA30)</f>
        <v>4</v>
      </c>
      <c r="AC31" s="21" t="s">
        <v>103</v>
      </c>
      <c r="AD31">
        <f>12-(AD29+AD30)</f>
        <v>7</v>
      </c>
      <c r="AE31">
        <f t="shared" ref="AE31:AF31" si="14">12-(AE29+AE30)</f>
        <v>5</v>
      </c>
      <c r="AF31">
        <f t="shared" si="14"/>
        <v>5</v>
      </c>
    </row>
    <row r="32" spans="1:33" x14ac:dyDescent="0.25">
      <c r="A32" s="6">
        <v>30</v>
      </c>
      <c r="B32" s="6" t="s">
        <v>66</v>
      </c>
      <c r="D32" s="6" t="s">
        <v>60</v>
      </c>
      <c r="E32" s="6" t="s">
        <v>61</v>
      </c>
      <c r="F32" s="7">
        <v>0.33333333333575865</v>
      </c>
      <c r="G32" s="6">
        <v>1</v>
      </c>
      <c r="H32" s="6">
        <v>1</v>
      </c>
      <c r="I32" s="6">
        <v>1</v>
      </c>
      <c r="J32" s="6">
        <v>4</v>
      </c>
      <c r="K32" s="6">
        <v>7</v>
      </c>
      <c r="L32" s="6">
        <v>7</v>
      </c>
      <c r="M32" s="6">
        <v>7</v>
      </c>
      <c r="N32" s="6">
        <v>7</v>
      </c>
      <c r="O32" s="6">
        <v>3</v>
      </c>
      <c r="P32" s="6">
        <v>3</v>
      </c>
      <c r="Q32" s="6">
        <v>1</v>
      </c>
      <c r="R32" s="6">
        <v>1</v>
      </c>
      <c r="S32" s="6">
        <v>1</v>
      </c>
      <c r="T32" s="19">
        <v>1</v>
      </c>
      <c r="U32" s="19">
        <v>1</v>
      </c>
    </row>
    <row r="33" spans="1:40" x14ac:dyDescent="0.25">
      <c r="A33" s="6"/>
      <c r="B33" s="6"/>
      <c r="D33" s="6"/>
      <c r="E33" s="6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9"/>
      <c r="U33" s="19"/>
    </row>
    <row r="34" spans="1:40" x14ac:dyDescent="0.25">
      <c r="F34" s="21" t="s">
        <v>75</v>
      </c>
      <c r="G34">
        <f>AVERAGE(G21:G32)</f>
        <v>5.916666666666667</v>
      </c>
      <c r="H34">
        <f t="shared" ref="H34:S34" si="15">AVERAGE(H21:H32)</f>
        <v>2.3333333333333335</v>
      </c>
      <c r="I34">
        <f t="shared" si="15"/>
        <v>5</v>
      </c>
      <c r="J34">
        <f t="shared" si="15"/>
        <v>5.083333333333333</v>
      </c>
      <c r="K34">
        <f t="shared" si="15"/>
        <v>6.083333333333333</v>
      </c>
      <c r="L34">
        <f t="shared" si="15"/>
        <v>2.4166666666666665</v>
      </c>
      <c r="M34">
        <f t="shared" si="15"/>
        <v>5.25</v>
      </c>
      <c r="N34">
        <f t="shared" si="15"/>
        <v>2.8333333333333335</v>
      </c>
      <c r="O34">
        <f t="shared" si="15"/>
        <v>5.166666666666667</v>
      </c>
      <c r="P34">
        <f t="shared" si="15"/>
        <v>5.583333333333333</v>
      </c>
      <c r="Q34">
        <f t="shared" si="15"/>
        <v>3.1666666666666665</v>
      </c>
      <c r="R34">
        <f t="shared" si="15"/>
        <v>3.75</v>
      </c>
      <c r="S34">
        <f t="shared" si="15"/>
        <v>3.8333333333333335</v>
      </c>
    </row>
    <row r="35" spans="1:40" x14ac:dyDescent="0.25">
      <c r="E35" s="21"/>
      <c r="F35" s="21" t="s">
        <v>94</v>
      </c>
      <c r="G35" s="20" t="s">
        <v>96</v>
      </c>
      <c r="H35" s="20" t="s">
        <v>95</v>
      </c>
      <c r="I35" s="20" t="s">
        <v>96</v>
      </c>
      <c r="J35" s="20" t="s">
        <v>96</v>
      </c>
      <c r="K35" s="20" t="s">
        <v>96</v>
      </c>
      <c r="L35" s="20" t="s">
        <v>95</v>
      </c>
      <c r="M35" s="20" t="s">
        <v>96</v>
      </c>
      <c r="N35" s="20" t="s">
        <v>95</v>
      </c>
      <c r="O35" s="20" t="s">
        <v>96</v>
      </c>
      <c r="P35" s="20" t="s">
        <v>96</v>
      </c>
      <c r="Q35" s="20" t="s">
        <v>96</v>
      </c>
      <c r="R35" s="20" t="s">
        <v>95</v>
      </c>
      <c r="S35" s="20" t="s">
        <v>96</v>
      </c>
      <c r="T35" s="20"/>
      <c r="U35" s="20"/>
    </row>
    <row r="36" spans="1:40" x14ac:dyDescent="0.25">
      <c r="F36" s="21" t="s">
        <v>98</v>
      </c>
      <c r="G36" s="20" t="s">
        <v>97</v>
      </c>
      <c r="H36" s="20" t="s">
        <v>97</v>
      </c>
      <c r="I36" s="20" t="s">
        <v>97</v>
      </c>
      <c r="J36" s="20" t="s">
        <v>97</v>
      </c>
      <c r="K36" s="20" t="s">
        <v>97</v>
      </c>
      <c r="L36" s="20" t="s">
        <v>97</v>
      </c>
      <c r="M36" s="20" t="s">
        <v>97</v>
      </c>
      <c r="N36" s="20" t="s">
        <v>97</v>
      </c>
      <c r="O36" s="20" t="s">
        <v>97</v>
      </c>
      <c r="P36" s="20" t="s">
        <v>97</v>
      </c>
      <c r="Q36" s="20" t="s">
        <v>99</v>
      </c>
      <c r="R36" s="20" t="s">
        <v>97</v>
      </c>
      <c r="S36" s="20" t="s">
        <v>99</v>
      </c>
    </row>
    <row r="38" spans="1:40" ht="172.2" thickBot="1" x14ac:dyDescent="0.3">
      <c r="A38" s="9" t="s">
        <v>0</v>
      </c>
      <c r="B38" s="9" t="s">
        <v>1</v>
      </c>
      <c r="C38" s="9"/>
      <c r="D38" s="9" t="s">
        <v>2</v>
      </c>
      <c r="E38" s="9" t="s">
        <v>3</v>
      </c>
      <c r="F38" s="9" t="s">
        <v>4</v>
      </c>
      <c r="G38" s="12" t="s">
        <v>37</v>
      </c>
      <c r="H38" s="12" t="s">
        <v>38</v>
      </c>
      <c r="I38" s="12" t="s">
        <v>49</v>
      </c>
      <c r="J38" s="12" t="s">
        <v>39</v>
      </c>
      <c r="K38" s="12" t="s">
        <v>50</v>
      </c>
      <c r="L38" s="12" t="s">
        <v>51</v>
      </c>
      <c r="M38" s="12" t="s">
        <v>52</v>
      </c>
      <c r="N38" s="12" t="s">
        <v>53</v>
      </c>
      <c r="O38" s="12" t="s">
        <v>40</v>
      </c>
      <c r="P38" s="12" t="s">
        <v>41</v>
      </c>
      <c r="Q38" s="12" t="s">
        <v>42</v>
      </c>
      <c r="R38" s="12" t="s">
        <v>43</v>
      </c>
      <c r="S38" s="12" t="s">
        <v>10</v>
      </c>
      <c r="T38" s="12" t="s">
        <v>44</v>
      </c>
      <c r="U38" s="12" t="s">
        <v>45</v>
      </c>
      <c r="V38" s="12" t="s">
        <v>46</v>
      </c>
      <c r="W38" s="12" t="s">
        <v>47</v>
      </c>
      <c r="X38" s="12" t="s">
        <v>48</v>
      </c>
      <c r="Y38" s="4" t="s">
        <v>54</v>
      </c>
      <c r="Z38" s="4" t="s">
        <v>55</v>
      </c>
      <c r="AC38" s="44" t="s">
        <v>80</v>
      </c>
      <c r="AD38" s="44" t="s">
        <v>81</v>
      </c>
      <c r="AE38" s="44" t="s">
        <v>82</v>
      </c>
      <c r="AH38" s="44" t="s">
        <v>80</v>
      </c>
      <c r="AI38" s="44" t="s">
        <v>81</v>
      </c>
      <c r="AJ38" s="44" t="s">
        <v>82</v>
      </c>
    </row>
    <row r="39" spans="1:40" ht="13.8" thickBot="1" x14ac:dyDescent="0.3">
      <c r="A39" s="22"/>
      <c r="B39" s="22"/>
      <c r="C39" s="22"/>
      <c r="D39" s="22"/>
      <c r="E39" s="22"/>
      <c r="F39" s="22"/>
      <c r="G39" s="76" t="s">
        <v>80</v>
      </c>
      <c r="H39" s="77"/>
      <c r="I39" s="77"/>
      <c r="J39" s="77"/>
      <c r="K39" s="77"/>
      <c r="L39" s="77"/>
      <c r="M39" s="77"/>
      <c r="N39" s="78"/>
      <c r="O39" s="76" t="s">
        <v>81</v>
      </c>
      <c r="P39" s="77"/>
      <c r="Q39" s="77"/>
      <c r="R39" s="77"/>
      <c r="S39" s="78"/>
      <c r="T39" s="76" t="s">
        <v>82</v>
      </c>
      <c r="U39" s="77"/>
      <c r="V39" s="77"/>
      <c r="W39" s="77"/>
      <c r="X39" s="78"/>
      <c r="Y39" s="34"/>
      <c r="Z39" s="34"/>
      <c r="AB39" s="21" t="s">
        <v>101</v>
      </c>
      <c r="AC39">
        <f>SUM(AC45:AJ45)/(17*8)</f>
        <v>0.48529411764705882</v>
      </c>
      <c r="AD39">
        <f>SUM(AC49:AG49)/(17*5)</f>
        <v>0.47058823529411764</v>
      </c>
      <c r="AE39">
        <f>SUM(AJ49:AN49)/(5*17)</f>
        <v>0.31764705882352939</v>
      </c>
      <c r="AG39" s="21" t="s">
        <v>101</v>
      </c>
      <c r="AH39">
        <f>4/8</f>
        <v>0.5</v>
      </c>
      <c r="AI39">
        <f>4/5</f>
        <v>0.8</v>
      </c>
      <c r="AJ39">
        <f>0/5</f>
        <v>0</v>
      </c>
    </row>
    <row r="40" spans="1:40" x14ac:dyDescent="0.25">
      <c r="A40" s="6">
        <v>28</v>
      </c>
      <c r="B40" s="6" t="s">
        <v>57</v>
      </c>
      <c r="D40" s="6" t="s">
        <v>60</v>
      </c>
      <c r="E40" s="6" t="s">
        <v>61</v>
      </c>
      <c r="F40" s="7">
        <v>0.46527777778101154</v>
      </c>
      <c r="G40" s="6">
        <v>7</v>
      </c>
      <c r="H40" s="6">
        <v>1</v>
      </c>
      <c r="I40" s="6">
        <v>7</v>
      </c>
      <c r="J40" s="6">
        <v>1</v>
      </c>
      <c r="K40" s="6">
        <v>1</v>
      </c>
      <c r="L40" s="6">
        <v>5</v>
      </c>
      <c r="M40" s="6">
        <v>5</v>
      </c>
      <c r="N40" s="6">
        <v>1</v>
      </c>
      <c r="O40" s="6">
        <v>1</v>
      </c>
      <c r="P40" s="6">
        <v>2</v>
      </c>
      <c r="Q40" s="6">
        <v>2</v>
      </c>
      <c r="R40" s="6">
        <v>1</v>
      </c>
      <c r="S40" s="6">
        <v>7</v>
      </c>
      <c r="T40" s="6">
        <v>1</v>
      </c>
      <c r="U40" s="6">
        <v>5</v>
      </c>
      <c r="V40" s="6">
        <v>7</v>
      </c>
      <c r="W40" s="6">
        <v>4</v>
      </c>
      <c r="X40" s="6">
        <v>5</v>
      </c>
      <c r="Y40" s="19">
        <v>1</v>
      </c>
      <c r="Z40" s="19">
        <v>1</v>
      </c>
      <c r="AB40" s="21" t="s">
        <v>102</v>
      </c>
      <c r="AC40">
        <f t="shared" ref="AC40:AC41" si="16">SUM(AC46:AJ46)/(17*8)</f>
        <v>0.23529411764705882</v>
      </c>
      <c r="AD40">
        <f t="shared" ref="AD40:AD42" si="17">SUM(AC50:AG50)/(17*5)</f>
        <v>0.32941176470588235</v>
      </c>
      <c r="AE40">
        <f t="shared" ref="AE40:AE41" si="18">SUM(AJ50:AN50)/(5*17)</f>
        <v>0.36470588235294116</v>
      </c>
      <c r="AG40" s="21" t="s">
        <v>102</v>
      </c>
      <c r="AH40">
        <f>0/8</f>
        <v>0</v>
      </c>
      <c r="AI40">
        <f>1/5</f>
        <v>0.2</v>
      </c>
      <c r="AJ40">
        <f>4/5</f>
        <v>0.8</v>
      </c>
    </row>
    <row r="41" spans="1:40" x14ac:dyDescent="0.25">
      <c r="A41" s="6">
        <v>33</v>
      </c>
      <c r="B41" s="6" t="s">
        <v>57</v>
      </c>
      <c r="D41" s="6" t="s">
        <v>63</v>
      </c>
      <c r="E41" s="6" t="s">
        <v>62</v>
      </c>
      <c r="F41" s="7">
        <v>0.65486111110658385</v>
      </c>
      <c r="G41" s="6">
        <v>7</v>
      </c>
      <c r="H41" s="6">
        <v>1</v>
      </c>
      <c r="I41" s="6">
        <v>1</v>
      </c>
      <c r="J41" s="6">
        <v>1</v>
      </c>
      <c r="K41" s="6">
        <v>1</v>
      </c>
      <c r="L41" s="6">
        <v>4</v>
      </c>
      <c r="M41" s="6">
        <v>3</v>
      </c>
      <c r="N41" s="6">
        <v>3</v>
      </c>
      <c r="O41" s="6">
        <v>1</v>
      </c>
      <c r="P41" s="6">
        <v>1</v>
      </c>
      <c r="Q41" s="6">
        <v>1</v>
      </c>
      <c r="R41" s="6">
        <v>7</v>
      </c>
      <c r="S41" s="6">
        <v>1</v>
      </c>
      <c r="T41" s="6">
        <v>1</v>
      </c>
      <c r="U41" s="6">
        <v>4</v>
      </c>
      <c r="V41" s="6">
        <v>3</v>
      </c>
      <c r="W41" s="6">
        <v>1</v>
      </c>
      <c r="X41" s="6">
        <v>1</v>
      </c>
      <c r="Y41" s="19">
        <v>1</v>
      </c>
      <c r="Z41" s="19">
        <v>3</v>
      </c>
      <c r="AB41" s="21" t="s">
        <v>103</v>
      </c>
      <c r="AC41">
        <f t="shared" si="16"/>
        <v>0.27941176470588236</v>
      </c>
      <c r="AD41">
        <f t="shared" si="17"/>
        <v>0.2</v>
      </c>
      <c r="AE41">
        <f t="shared" si="18"/>
        <v>0.31764705882352939</v>
      </c>
      <c r="AG41" s="21" t="s">
        <v>103</v>
      </c>
      <c r="AH41">
        <f>4/8</f>
        <v>0.5</v>
      </c>
      <c r="AI41">
        <f>0/5</f>
        <v>0</v>
      </c>
      <c r="AJ41">
        <f>1/5</f>
        <v>0.2</v>
      </c>
    </row>
    <row r="42" spans="1:40" x14ac:dyDescent="0.25">
      <c r="A42" s="6">
        <v>28</v>
      </c>
      <c r="B42" s="6" t="s">
        <v>57</v>
      </c>
      <c r="D42" s="6" t="s">
        <v>64</v>
      </c>
      <c r="E42" s="6" t="s">
        <v>65</v>
      </c>
      <c r="F42" s="7">
        <v>0.73124999999708962</v>
      </c>
      <c r="G42" s="6">
        <v>7</v>
      </c>
      <c r="H42" s="6">
        <v>4</v>
      </c>
      <c r="I42" s="6">
        <v>7</v>
      </c>
      <c r="J42" s="6">
        <v>1</v>
      </c>
      <c r="K42" s="6">
        <v>4</v>
      </c>
      <c r="L42" s="6">
        <v>4</v>
      </c>
      <c r="M42" s="6">
        <v>4</v>
      </c>
      <c r="N42" s="6">
        <v>4</v>
      </c>
      <c r="O42" s="6">
        <v>4</v>
      </c>
      <c r="P42" s="6">
        <v>4</v>
      </c>
      <c r="Q42" s="6">
        <v>4</v>
      </c>
      <c r="R42" s="6">
        <v>1</v>
      </c>
      <c r="S42" s="6">
        <v>1</v>
      </c>
      <c r="T42" s="6">
        <v>4</v>
      </c>
      <c r="U42" s="6">
        <v>4</v>
      </c>
      <c r="V42" s="6">
        <v>4</v>
      </c>
      <c r="W42" s="6">
        <v>4</v>
      </c>
      <c r="X42" s="6">
        <v>4</v>
      </c>
      <c r="Y42" s="19">
        <v>1</v>
      </c>
      <c r="Z42" s="19">
        <v>1</v>
      </c>
    </row>
    <row r="43" spans="1:40" x14ac:dyDescent="0.25">
      <c r="A43" s="6">
        <v>23</v>
      </c>
      <c r="B43" s="6" t="s">
        <v>66</v>
      </c>
      <c r="D43" s="6" t="s">
        <v>63</v>
      </c>
      <c r="E43" s="6" t="s">
        <v>65</v>
      </c>
      <c r="F43" s="7">
        <v>0.60069444444525288</v>
      </c>
      <c r="G43" s="6">
        <v>4</v>
      </c>
      <c r="H43" s="6">
        <v>4</v>
      </c>
      <c r="I43" s="6">
        <v>2</v>
      </c>
      <c r="J43" s="6">
        <v>4</v>
      </c>
      <c r="K43" s="6">
        <v>4</v>
      </c>
      <c r="L43" s="6">
        <v>4</v>
      </c>
      <c r="M43" s="6">
        <v>6</v>
      </c>
      <c r="N43" s="6">
        <v>4</v>
      </c>
      <c r="O43" s="6">
        <v>4</v>
      </c>
      <c r="P43" s="6">
        <v>4</v>
      </c>
      <c r="Q43" s="6">
        <v>4</v>
      </c>
      <c r="R43" s="6">
        <v>1</v>
      </c>
      <c r="S43" s="6">
        <v>5</v>
      </c>
      <c r="T43" s="6">
        <v>3</v>
      </c>
      <c r="U43" s="6">
        <v>6</v>
      </c>
      <c r="V43" s="6">
        <v>4</v>
      </c>
      <c r="W43" s="6">
        <v>4</v>
      </c>
      <c r="X43" s="6">
        <v>4</v>
      </c>
      <c r="Y43" s="19">
        <v>1</v>
      </c>
      <c r="Z43" s="19">
        <v>1</v>
      </c>
    </row>
    <row r="44" spans="1:40" x14ac:dyDescent="0.25">
      <c r="A44" s="6">
        <v>30</v>
      </c>
      <c r="B44" s="6" t="s">
        <v>66</v>
      </c>
      <c r="D44" s="6" t="s">
        <v>64</v>
      </c>
      <c r="E44" s="6" t="s">
        <v>62</v>
      </c>
      <c r="F44" s="7">
        <v>0.81666666666569654</v>
      </c>
      <c r="G44" s="6">
        <v>3</v>
      </c>
      <c r="H44" s="6">
        <v>7</v>
      </c>
      <c r="I44" s="6">
        <v>7</v>
      </c>
      <c r="J44" s="6">
        <v>1</v>
      </c>
      <c r="K44" s="6">
        <v>1</v>
      </c>
      <c r="L44" s="6">
        <v>7</v>
      </c>
      <c r="M44" s="6">
        <v>7</v>
      </c>
      <c r="N44" s="6">
        <v>7</v>
      </c>
      <c r="O44" s="6">
        <v>3</v>
      </c>
      <c r="P44" s="6">
        <v>5</v>
      </c>
      <c r="Q44" s="6">
        <v>1</v>
      </c>
      <c r="R44" s="6">
        <v>1</v>
      </c>
      <c r="S44" s="6">
        <v>7</v>
      </c>
      <c r="T44" s="6">
        <v>7</v>
      </c>
      <c r="U44" s="6">
        <v>1</v>
      </c>
      <c r="V44" s="6">
        <v>7</v>
      </c>
      <c r="W44" s="6">
        <v>7</v>
      </c>
      <c r="X44" s="6">
        <v>1</v>
      </c>
      <c r="Y44" s="19">
        <v>1</v>
      </c>
      <c r="Z44" s="19">
        <v>1</v>
      </c>
      <c r="AB44" s="87" t="s">
        <v>84</v>
      </c>
      <c r="AC44" s="87"/>
      <c r="AD44" s="87"/>
      <c r="AE44" s="87"/>
      <c r="AF44" s="87"/>
      <c r="AG44" s="87"/>
      <c r="AH44" s="87"/>
      <c r="AI44" s="87"/>
      <c r="AJ44" s="87"/>
    </row>
    <row r="45" spans="1:40" x14ac:dyDescent="0.25">
      <c r="A45" s="6">
        <v>25</v>
      </c>
      <c r="B45" s="6" t="s">
        <v>66</v>
      </c>
      <c r="D45" s="6" t="s">
        <v>60</v>
      </c>
      <c r="E45" s="6" t="s">
        <v>61</v>
      </c>
      <c r="F45" s="7">
        <v>0.67291666666278616</v>
      </c>
      <c r="G45" s="6">
        <v>7</v>
      </c>
      <c r="H45" s="6">
        <v>1</v>
      </c>
      <c r="I45" s="6">
        <v>6</v>
      </c>
      <c r="J45" s="6">
        <v>1</v>
      </c>
      <c r="K45" s="6">
        <v>4</v>
      </c>
      <c r="L45" s="6">
        <v>2</v>
      </c>
      <c r="M45" s="6">
        <v>1</v>
      </c>
      <c r="N45" s="6">
        <v>2</v>
      </c>
      <c r="O45" s="6">
        <v>3</v>
      </c>
      <c r="P45" s="6">
        <v>2</v>
      </c>
      <c r="Q45" s="6">
        <v>6</v>
      </c>
      <c r="R45" s="6">
        <v>1</v>
      </c>
      <c r="S45" s="6">
        <v>1</v>
      </c>
      <c r="T45" s="6">
        <v>2</v>
      </c>
      <c r="U45" s="6">
        <v>5</v>
      </c>
      <c r="V45" s="6">
        <v>6</v>
      </c>
      <c r="W45" s="6">
        <v>6</v>
      </c>
      <c r="X45" s="6">
        <v>3</v>
      </c>
      <c r="Y45" s="19">
        <v>1</v>
      </c>
      <c r="Z45" s="19">
        <v>1</v>
      </c>
      <c r="AB45" s="21" t="s">
        <v>101</v>
      </c>
      <c r="AC45">
        <f>COUNTIF(G40:G56,"&gt;4")</f>
        <v>13</v>
      </c>
      <c r="AD45">
        <f>COUNTIF(H40:H56,"&lt;4")</f>
        <v>9</v>
      </c>
      <c r="AE45">
        <f>COUNTIF(I40:I56,"&gt;4")</f>
        <v>10</v>
      </c>
      <c r="AF45">
        <f>COUNTIF(J40:J56,"&lt;4")</f>
        <v>15</v>
      </c>
      <c r="AG45">
        <f>COUNTIF(K40:K56,"&gt;4")</f>
        <v>2</v>
      </c>
      <c r="AH45">
        <f>COUNTIF(L40:L56,"&lt;4")</f>
        <v>1</v>
      </c>
      <c r="AI45">
        <f>COUNTIF(M40:M56,"&gt;4")</f>
        <v>8</v>
      </c>
      <c r="AJ45">
        <f>COUNTIF(N40:N56,"&gt;4")</f>
        <v>8</v>
      </c>
    </row>
    <row r="46" spans="1:40" x14ac:dyDescent="0.25">
      <c r="A46" s="6">
        <v>39</v>
      </c>
      <c r="B46" s="6" t="s">
        <v>57</v>
      </c>
      <c r="D46" s="6" t="s">
        <v>63</v>
      </c>
      <c r="E46" s="6" t="s">
        <v>65</v>
      </c>
      <c r="F46" s="7">
        <v>0.82847222222335404</v>
      </c>
      <c r="G46" s="6">
        <v>1</v>
      </c>
      <c r="H46" s="6">
        <v>7</v>
      </c>
      <c r="I46" s="6">
        <v>7</v>
      </c>
      <c r="J46" s="6">
        <v>1</v>
      </c>
      <c r="K46" s="6">
        <v>4</v>
      </c>
      <c r="L46" s="6">
        <v>4</v>
      </c>
      <c r="M46" s="6">
        <v>7</v>
      </c>
      <c r="N46" s="6">
        <v>1</v>
      </c>
      <c r="O46" s="6">
        <v>1</v>
      </c>
      <c r="P46" s="6">
        <v>1</v>
      </c>
      <c r="Q46" s="6">
        <v>4</v>
      </c>
      <c r="R46" s="6">
        <v>1</v>
      </c>
      <c r="S46" s="6">
        <v>7</v>
      </c>
      <c r="T46" s="6">
        <v>4</v>
      </c>
      <c r="U46" s="6">
        <v>7</v>
      </c>
      <c r="V46" s="6">
        <v>4</v>
      </c>
      <c r="W46" s="6">
        <v>7</v>
      </c>
      <c r="X46" s="6">
        <v>4</v>
      </c>
      <c r="Y46" s="19">
        <v>2</v>
      </c>
      <c r="Z46" s="19">
        <v>3</v>
      </c>
      <c r="AB46" s="21" t="s">
        <v>102</v>
      </c>
      <c r="AC46">
        <f>COUNTIF(G40:G56,"&lt;4")</f>
        <v>3</v>
      </c>
      <c r="AD46">
        <f>COUNTIF(H40:H56,"&gt;4")</f>
        <v>6</v>
      </c>
      <c r="AE46">
        <f>COUNTIF(I40:I56,"&lt;4")</f>
        <v>6</v>
      </c>
      <c r="AF46">
        <f>COUNTIF(J40:J56,"&gt;4")</f>
        <v>0</v>
      </c>
      <c r="AG46">
        <f>COUNTIF(K40:K56,"&lt;4")</f>
        <v>5</v>
      </c>
      <c r="AH46">
        <f>COUNTIF(L40:L56,"&gt;4")</f>
        <v>4</v>
      </c>
      <c r="AI46">
        <f>COUNTIF(M40:M56,"&lt;4")</f>
        <v>3</v>
      </c>
      <c r="AJ46">
        <f>COUNTIF(N40:N56,"&lt;4")</f>
        <v>5</v>
      </c>
    </row>
    <row r="47" spans="1:40" x14ac:dyDescent="0.25">
      <c r="A47" s="6">
        <v>27</v>
      </c>
      <c r="B47" s="6" t="s">
        <v>57</v>
      </c>
      <c r="D47" s="6" t="s">
        <v>60</v>
      </c>
      <c r="E47" s="6" t="s">
        <v>61</v>
      </c>
      <c r="F47" s="7">
        <v>0.64791666666860692</v>
      </c>
      <c r="G47" s="6">
        <v>7</v>
      </c>
      <c r="H47" s="6">
        <v>7</v>
      </c>
      <c r="I47" s="6">
        <v>1</v>
      </c>
      <c r="J47" s="6">
        <v>1</v>
      </c>
      <c r="K47" s="6">
        <v>4</v>
      </c>
      <c r="L47" s="6">
        <v>4</v>
      </c>
      <c r="M47" s="6">
        <v>4</v>
      </c>
      <c r="N47" s="6">
        <v>4</v>
      </c>
      <c r="O47" s="6">
        <v>2</v>
      </c>
      <c r="P47" s="6">
        <v>1</v>
      </c>
      <c r="Q47" s="6">
        <v>6</v>
      </c>
      <c r="R47" s="6">
        <v>6</v>
      </c>
      <c r="S47" s="6">
        <v>1</v>
      </c>
      <c r="T47" s="6">
        <v>4</v>
      </c>
      <c r="U47" s="6">
        <v>3</v>
      </c>
      <c r="V47" s="6">
        <v>1</v>
      </c>
      <c r="W47" s="6">
        <v>2</v>
      </c>
      <c r="X47" s="6">
        <v>3</v>
      </c>
      <c r="Y47" s="19">
        <v>1</v>
      </c>
      <c r="Z47" s="19">
        <v>2</v>
      </c>
      <c r="AB47" s="21" t="s">
        <v>103</v>
      </c>
      <c r="AC47">
        <f>17-(AC45+AC46)</f>
        <v>1</v>
      </c>
      <c r="AD47">
        <f t="shared" ref="AD47:AJ47" si="19">17-(AD45+AD46)</f>
        <v>2</v>
      </c>
      <c r="AE47">
        <f t="shared" si="19"/>
        <v>1</v>
      </c>
      <c r="AF47">
        <f t="shared" si="19"/>
        <v>2</v>
      </c>
      <c r="AG47">
        <f t="shared" si="19"/>
        <v>10</v>
      </c>
      <c r="AH47">
        <f t="shared" si="19"/>
        <v>12</v>
      </c>
      <c r="AI47">
        <f t="shared" si="19"/>
        <v>6</v>
      </c>
      <c r="AJ47">
        <f t="shared" si="19"/>
        <v>4</v>
      </c>
    </row>
    <row r="48" spans="1:40" x14ac:dyDescent="0.25">
      <c r="A48" s="6">
        <v>34</v>
      </c>
      <c r="B48" s="6" t="s">
        <v>66</v>
      </c>
      <c r="D48" s="6" t="s">
        <v>63</v>
      </c>
      <c r="E48" s="6" t="s">
        <v>65</v>
      </c>
      <c r="F48" s="7">
        <v>0.47569444444525288</v>
      </c>
      <c r="G48" s="6">
        <v>6</v>
      </c>
      <c r="H48" s="6">
        <v>7</v>
      </c>
      <c r="I48" s="6">
        <v>7</v>
      </c>
      <c r="J48" s="6">
        <v>1</v>
      </c>
      <c r="K48" s="6">
        <v>4</v>
      </c>
      <c r="L48" s="6">
        <v>4</v>
      </c>
      <c r="M48" s="6">
        <v>7</v>
      </c>
      <c r="N48" s="6">
        <v>7</v>
      </c>
      <c r="O48" s="6">
        <v>7</v>
      </c>
      <c r="P48" s="6">
        <v>2</v>
      </c>
      <c r="Q48" s="6">
        <v>6</v>
      </c>
      <c r="R48" s="6">
        <v>6</v>
      </c>
      <c r="S48" s="6">
        <v>6</v>
      </c>
      <c r="T48" s="6">
        <v>7</v>
      </c>
      <c r="U48" s="6">
        <v>5</v>
      </c>
      <c r="V48" s="6">
        <v>2</v>
      </c>
      <c r="W48" s="6">
        <v>4</v>
      </c>
      <c r="X48" s="6">
        <v>4</v>
      </c>
      <c r="Y48" s="19">
        <v>1</v>
      </c>
      <c r="Z48" s="19">
        <v>2</v>
      </c>
      <c r="AB48" s="87" t="s">
        <v>85</v>
      </c>
      <c r="AC48" s="87"/>
      <c r="AD48" s="87"/>
      <c r="AE48" s="87"/>
      <c r="AF48" s="87"/>
      <c r="AG48" s="87"/>
      <c r="AI48" s="87" t="s">
        <v>86</v>
      </c>
      <c r="AJ48" s="87"/>
      <c r="AK48" s="87"/>
      <c r="AL48" s="87"/>
      <c r="AM48" s="87"/>
      <c r="AN48" s="87"/>
    </row>
    <row r="49" spans="1:40" x14ac:dyDescent="0.25">
      <c r="A49" s="6">
        <v>30</v>
      </c>
      <c r="B49" s="6" t="s">
        <v>66</v>
      </c>
      <c r="D49" s="6" t="s">
        <v>63</v>
      </c>
      <c r="E49" s="6" t="s">
        <v>65</v>
      </c>
      <c r="F49" s="7">
        <v>0.67430555555620231</v>
      </c>
      <c r="G49" s="6">
        <v>1</v>
      </c>
      <c r="H49" s="6">
        <v>6</v>
      </c>
      <c r="I49" s="6">
        <v>5</v>
      </c>
      <c r="J49" s="6">
        <v>1</v>
      </c>
      <c r="K49" s="6">
        <v>7</v>
      </c>
      <c r="L49" s="6">
        <v>6</v>
      </c>
      <c r="M49" s="6">
        <v>3</v>
      </c>
      <c r="N49" s="6">
        <v>1</v>
      </c>
      <c r="O49" s="6">
        <v>1</v>
      </c>
      <c r="P49" s="6">
        <v>1</v>
      </c>
      <c r="Q49" s="6">
        <v>1</v>
      </c>
      <c r="R49" s="6">
        <v>6</v>
      </c>
      <c r="S49" s="6">
        <v>3</v>
      </c>
      <c r="T49" s="6">
        <v>6</v>
      </c>
      <c r="U49" s="6">
        <v>5</v>
      </c>
      <c r="V49" s="6">
        <v>2</v>
      </c>
      <c r="W49" s="6">
        <v>6</v>
      </c>
      <c r="X49" s="6">
        <v>5</v>
      </c>
      <c r="Y49" s="19">
        <v>1</v>
      </c>
      <c r="Z49" s="19">
        <v>1</v>
      </c>
      <c r="AB49" s="21" t="s">
        <v>101</v>
      </c>
      <c r="AC49">
        <f>COUNTIF(O40:O56,"&gt;4")</f>
        <v>2</v>
      </c>
      <c r="AD49">
        <f>COUNTIF(P40:P56,"&lt;4")</f>
        <v>11</v>
      </c>
      <c r="AE49">
        <f>COUNTIF(Q40:Q56,"&lt;4")</f>
        <v>6</v>
      </c>
      <c r="AF49">
        <f>COUNTIF(R40:R56,"&lt;4")</f>
        <v>12</v>
      </c>
      <c r="AG49">
        <f>COUNTIF(S40:S56,"&lt;4")</f>
        <v>9</v>
      </c>
      <c r="AI49" s="21" t="s">
        <v>101</v>
      </c>
      <c r="AJ49" s="20">
        <f>COUNTIF(T40:T56,"&gt;4")</f>
        <v>6</v>
      </c>
      <c r="AK49" s="20">
        <f>COUNTIF(U40:U56,"&lt;4")</f>
        <v>6</v>
      </c>
      <c r="AL49" s="20">
        <f>COUNTIF(V40:V56,"&gt;4")</f>
        <v>5</v>
      </c>
      <c r="AM49" s="20">
        <f>COUNTIF(W40:W56,"&gt;4")</f>
        <v>5</v>
      </c>
      <c r="AN49" s="20">
        <f>COUNTIF(X40:X56,"&lt;4")</f>
        <v>5</v>
      </c>
    </row>
    <row r="50" spans="1:40" x14ac:dyDescent="0.25">
      <c r="A50" s="6">
        <v>28</v>
      </c>
      <c r="B50" s="6" t="s">
        <v>66</v>
      </c>
      <c r="D50" s="6" t="s">
        <v>64</v>
      </c>
      <c r="E50" s="6" t="s">
        <v>62</v>
      </c>
      <c r="F50" s="7">
        <v>0.59444444444670808</v>
      </c>
      <c r="G50" s="6">
        <v>7</v>
      </c>
      <c r="H50" s="6">
        <v>1</v>
      </c>
      <c r="I50" s="6">
        <v>7</v>
      </c>
      <c r="J50" s="6">
        <v>4</v>
      </c>
      <c r="K50" s="6">
        <v>4</v>
      </c>
      <c r="L50" s="6">
        <v>4</v>
      </c>
      <c r="M50" s="6">
        <v>4</v>
      </c>
      <c r="N50" s="6">
        <v>7</v>
      </c>
      <c r="O50" s="6">
        <v>2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5</v>
      </c>
      <c r="V50" s="6">
        <v>2</v>
      </c>
      <c r="W50" s="6">
        <v>1</v>
      </c>
      <c r="X50" s="6">
        <v>1</v>
      </c>
      <c r="Y50" s="19">
        <v>1</v>
      </c>
      <c r="Z50" s="19">
        <v>1</v>
      </c>
      <c r="AB50" s="21" t="s">
        <v>102</v>
      </c>
      <c r="AC50">
        <f>COUNTIF(O40:O56,"&lt;4")</f>
        <v>10</v>
      </c>
      <c r="AD50">
        <f>COUNTIF(P40:P56,"&gt;4")</f>
        <v>1</v>
      </c>
      <c r="AE50">
        <f>COUNTIF(Q40:Q56,"&gt;4")</f>
        <v>5</v>
      </c>
      <c r="AF50">
        <f>COUNTIF(R40:R56,"&gt;4")</f>
        <v>4</v>
      </c>
      <c r="AG50">
        <f>COUNTIF(S40:S56,"&gt;4")</f>
        <v>8</v>
      </c>
      <c r="AI50" s="21" t="s">
        <v>102</v>
      </c>
      <c r="AJ50">
        <f>COUNTIF(T40:T56,"&lt;4")</f>
        <v>6</v>
      </c>
      <c r="AK50">
        <f>COUNTIF(U40:U56,"&gt;4")</f>
        <v>8</v>
      </c>
      <c r="AL50">
        <f>COUNTIF(V40:V56,"&lt;4")</f>
        <v>8</v>
      </c>
      <c r="AM50">
        <f>COUNTIF(W40:W56,"&lt;4")</f>
        <v>5</v>
      </c>
      <c r="AN50">
        <f>COUNTIF(X40:X56,"&gt;4")</f>
        <v>4</v>
      </c>
    </row>
    <row r="51" spans="1:40" x14ac:dyDescent="0.25">
      <c r="A51" s="6">
        <v>32</v>
      </c>
      <c r="B51" s="6" t="s">
        <v>57</v>
      </c>
      <c r="D51" s="6" t="s">
        <v>63</v>
      </c>
      <c r="E51" s="6" t="s">
        <v>61</v>
      </c>
      <c r="F51" s="7">
        <v>0.75069444444670808</v>
      </c>
      <c r="G51" s="6">
        <v>7</v>
      </c>
      <c r="H51" s="6">
        <v>1</v>
      </c>
      <c r="I51" s="6">
        <v>4</v>
      </c>
      <c r="J51" s="6">
        <v>1</v>
      </c>
      <c r="K51" s="6">
        <v>4</v>
      </c>
      <c r="L51" s="6">
        <v>4</v>
      </c>
      <c r="M51" s="6">
        <v>5</v>
      </c>
      <c r="N51" s="6">
        <v>7</v>
      </c>
      <c r="O51" s="6">
        <v>4</v>
      </c>
      <c r="P51" s="6">
        <v>4</v>
      </c>
      <c r="Q51" s="6">
        <v>6</v>
      </c>
      <c r="R51" s="6">
        <v>1</v>
      </c>
      <c r="S51" s="6">
        <v>1</v>
      </c>
      <c r="T51" s="6">
        <v>4</v>
      </c>
      <c r="U51" s="6">
        <v>4</v>
      </c>
      <c r="V51" s="6">
        <v>1</v>
      </c>
      <c r="W51" s="6">
        <v>4</v>
      </c>
      <c r="X51" s="6">
        <v>4</v>
      </c>
      <c r="Y51" s="19">
        <v>1</v>
      </c>
      <c r="Z51" s="19">
        <v>1</v>
      </c>
      <c r="AB51" s="21" t="s">
        <v>103</v>
      </c>
      <c r="AC51">
        <f>17-(AC49+AC50)</f>
        <v>5</v>
      </c>
      <c r="AD51">
        <f t="shared" ref="AD51:AG51" si="20">17-(AD49+AD50)</f>
        <v>5</v>
      </c>
      <c r="AE51">
        <f t="shared" si="20"/>
        <v>6</v>
      </c>
      <c r="AF51">
        <f t="shared" si="20"/>
        <v>1</v>
      </c>
      <c r="AG51">
        <f t="shared" si="20"/>
        <v>0</v>
      </c>
      <c r="AI51" s="21" t="s">
        <v>103</v>
      </c>
      <c r="AJ51">
        <f>17-(AJ49+AJ50)</f>
        <v>5</v>
      </c>
      <c r="AK51">
        <f t="shared" ref="AK51:AN51" si="21">17-(AK49+AK50)</f>
        <v>3</v>
      </c>
      <c r="AL51">
        <f t="shared" si="21"/>
        <v>4</v>
      </c>
      <c r="AM51">
        <f t="shared" si="21"/>
        <v>7</v>
      </c>
      <c r="AN51">
        <f t="shared" si="21"/>
        <v>8</v>
      </c>
    </row>
    <row r="52" spans="1:40" x14ac:dyDescent="0.25">
      <c r="A52" s="6">
        <v>26</v>
      </c>
      <c r="B52" s="6" t="s">
        <v>57</v>
      </c>
      <c r="D52" s="6" t="s">
        <v>64</v>
      </c>
      <c r="E52" s="6" t="s">
        <v>65</v>
      </c>
      <c r="F52" s="7">
        <v>0.97569444444525288</v>
      </c>
      <c r="G52" s="6">
        <v>7</v>
      </c>
      <c r="H52" s="6">
        <v>1</v>
      </c>
      <c r="I52" s="6">
        <v>6</v>
      </c>
      <c r="J52" s="6">
        <v>1</v>
      </c>
      <c r="K52" s="6">
        <v>4</v>
      </c>
      <c r="L52" s="6">
        <v>4</v>
      </c>
      <c r="M52" s="6">
        <v>4</v>
      </c>
      <c r="N52" s="6">
        <v>5</v>
      </c>
      <c r="O52" s="6">
        <v>4</v>
      </c>
      <c r="P52" s="6">
        <v>4</v>
      </c>
      <c r="Q52" s="6">
        <v>4</v>
      </c>
      <c r="R52" s="6">
        <v>1</v>
      </c>
      <c r="S52" s="6">
        <v>1</v>
      </c>
      <c r="T52" s="6">
        <v>5</v>
      </c>
      <c r="U52" s="6">
        <v>3</v>
      </c>
      <c r="V52" s="6">
        <v>1</v>
      </c>
      <c r="W52" s="6">
        <v>4</v>
      </c>
      <c r="X52" s="6">
        <v>4</v>
      </c>
      <c r="Y52" s="19">
        <v>1</v>
      </c>
      <c r="Z52" s="19">
        <v>1</v>
      </c>
    </row>
    <row r="53" spans="1:40" x14ac:dyDescent="0.25">
      <c r="A53" s="6">
        <v>24</v>
      </c>
      <c r="B53" s="6" t="s">
        <v>57</v>
      </c>
      <c r="D53" s="6" t="s">
        <v>63</v>
      </c>
      <c r="E53" s="6" t="s">
        <v>65</v>
      </c>
      <c r="F53" s="7">
        <v>0.39930555555474712</v>
      </c>
      <c r="G53" s="6">
        <v>7</v>
      </c>
      <c r="H53" s="6">
        <v>1</v>
      </c>
      <c r="I53" s="6">
        <v>1</v>
      </c>
      <c r="J53" s="6">
        <v>1</v>
      </c>
      <c r="K53" s="6">
        <v>4</v>
      </c>
      <c r="L53" s="6">
        <v>4</v>
      </c>
      <c r="M53" s="6">
        <v>4</v>
      </c>
      <c r="N53" s="6">
        <v>4</v>
      </c>
      <c r="O53" s="6">
        <v>2</v>
      </c>
      <c r="P53" s="13">
        <v>2</v>
      </c>
      <c r="Q53" s="6">
        <v>2</v>
      </c>
      <c r="R53" s="6">
        <v>1</v>
      </c>
      <c r="S53" s="6">
        <v>1</v>
      </c>
      <c r="T53" s="6">
        <v>4</v>
      </c>
      <c r="U53" s="6">
        <v>1</v>
      </c>
      <c r="V53" s="6">
        <v>6</v>
      </c>
      <c r="W53" s="6">
        <v>4</v>
      </c>
      <c r="X53" s="6">
        <v>4</v>
      </c>
      <c r="Y53" s="19">
        <v>1</v>
      </c>
      <c r="Z53" s="19">
        <v>1</v>
      </c>
    </row>
    <row r="54" spans="1:40" x14ac:dyDescent="0.25">
      <c r="A54" s="6">
        <v>32</v>
      </c>
      <c r="B54" s="6" t="s">
        <v>57</v>
      </c>
      <c r="D54" s="6" t="s">
        <v>60</v>
      </c>
      <c r="E54" s="6" t="s">
        <v>65</v>
      </c>
      <c r="F54" s="7">
        <v>0.53055555555329192</v>
      </c>
      <c r="G54" s="6">
        <v>7</v>
      </c>
      <c r="H54" s="6">
        <v>1</v>
      </c>
      <c r="I54" s="6">
        <v>7</v>
      </c>
      <c r="J54" s="6">
        <v>1</v>
      </c>
      <c r="K54" s="6">
        <v>3</v>
      </c>
      <c r="L54" s="6">
        <v>4</v>
      </c>
      <c r="M54" s="6">
        <v>5</v>
      </c>
      <c r="N54" s="6">
        <v>5</v>
      </c>
      <c r="O54" s="6">
        <v>4</v>
      </c>
      <c r="P54" s="6">
        <v>4</v>
      </c>
      <c r="Q54" s="6">
        <v>4</v>
      </c>
      <c r="R54" s="6">
        <v>1</v>
      </c>
      <c r="S54" s="6">
        <v>7</v>
      </c>
      <c r="T54" s="6">
        <v>6</v>
      </c>
      <c r="U54" s="6">
        <v>7</v>
      </c>
      <c r="V54" s="6">
        <v>3</v>
      </c>
      <c r="W54" s="6">
        <v>5</v>
      </c>
      <c r="X54" s="6">
        <v>5</v>
      </c>
      <c r="Y54" s="19">
        <v>1</v>
      </c>
      <c r="Z54" s="19">
        <v>1</v>
      </c>
    </row>
    <row r="55" spans="1:40" x14ac:dyDescent="0.25">
      <c r="A55" s="6">
        <v>26</v>
      </c>
      <c r="B55" s="6" t="s">
        <v>66</v>
      </c>
      <c r="D55" s="6" t="s">
        <v>63</v>
      </c>
      <c r="E55" s="6" t="s">
        <v>61</v>
      </c>
      <c r="F55" s="7">
        <v>0.54583333333721384</v>
      </c>
      <c r="G55" s="6">
        <v>7</v>
      </c>
      <c r="H55" s="6">
        <v>1</v>
      </c>
      <c r="I55" s="6">
        <v>1</v>
      </c>
      <c r="J55" s="6">
        <v>1</v>
      </c>
      <c r="K55" s="6">
        <v>1</v>
      </c>
      <c r="L55" s="6">
        <v>4</v>
      </c>
      <c r="M55" s="6">
        <v>7</v>
      </c>
      <c r="N55" s="6">
        <v>7</v>
      </c>
      <c r="O55" s="6">
        <v>7</v>
      </c>
      <c r="P55" s="6">
        <v>1</v>
      </c>
      <c r="Q55" s="6">
        <v>4</v>
      </c>
      <c r="R55" s="6">
        <v>1</v>
      </c>
      <c r="S55" s="6">
        <v>7</v>
      </c>
      <c r="T55" s="6">
        <v>1</v>
      </c>
      <c r="U55" s="6">
        <v>1</v>
      </c>
      <c r="V55" s="6">
        <v>4</v>
      </c>
      <c r="W55" s="6">
        <v>1</v>
      </c>
      <c r="X55" s="6">
        <v>4</v>
      </c>
      <c r="Y55" s="19">
        <v>1</v>
      </c>
      <c r="Z55" s="19">
        <v>1</v>
      </c>
    </row>
    <row r="56" spans="1:40" x14ac:dyDescent="0.25">
      <c r="A56" s="6">
        <v>28</v>
      </c>
      <c r="B56" s="6" t="s">
        <v>57</v>
      </c>
      <c r="D56" s="6" t="s">
        <v>60</v>
      </c>
      <c r="E56" s="6" t="s">
        <v>65</v>
      </c>
      <c r="F56" s="7">
        <v>0.70833333333575865</v>
      </c>
      <c r="G56" s="6">
        <v>7</v>
      </c>
      <c r="H56" s="6">
        <v>5</v>
      </c>
      <c r="I56" s="6">
        <v>3</v>
      </c>
      <c r="J56" s="6">
        <v>3</v>
      </c>
      <c r="K56" s="6">
        <v>6</v>
      </c>
      <c r="L56" s="6">
        <v>7</v>
      </c>
      <c r="M56" s="6">
        <v>4</v>
      </c>
      <c r="N56" s="6">
        <v>7</v>
      </c>
      <c r="O56" s="6">
        <v>2</v>
      </c>
      <c r="P56" s="6">
        <v>2</v>
      </c>
      <c r="Q56" s="6">
        <v>5</v>
      </c>
      <c r="R56" s="6">
        <v>4</v>
      </c>
      <c r="S56" s="6">
        <v>5</v>
      </c>
      <c r="T56" s="6">
        <v>5</v>
      </c>
      <c r="U56" s="6">
        <v>3</v>
      </c>
      <c r="V56" s="6">
        <v>6</v>
      </c>
      <c r="W56" s="6">
        <v>2</v>
      </c>
      <c r="X56" s="6">
        <v>6</v>
      </c>
      <c r="Y56" s="19">
        <v>1</v>
      </c>
      <c r="Z56" s="19">
        <v>1</v>
      </c>
    </row>
    <row r="58" spans="1:40" x14ac:dyDescent="0.25">
      <c r="F58" s="21" t="s">
        <v>75</v>
      </c>
      <c r="G58">
        <f>AVERAGE(G40:G56)</f>
        <v>5.8235294117647056</v>
      </c>
      <c r="H58">
        <f t="shared" ref="H58:X58" si="22">AVERAGE(H40:H56)</f>
        <v>3.2941176470588234</v>
      </c>
      <c r="I58">
        <f t="shared" si="22"/>
        <v>4.6470588235294121</v>
      </c>
      <c r="J58">
        <f t="shared" si="22"/>
        <v>1.4705882352941178</v>
      </c>
      <c r="K58">
        <f t="shared" si="22"/>
        <v>3.5294117647058822</v>
      </c>
      <c r="L58">
        <f t="shared" si="22"/>
        <v>4.4117647058823533</v>
      </c>
      <c r="M58">
        <f t="shared" si="22"/>
        <v>4.7058823529411766</v>
      </c>
      <c r="N58">
        <f t="shared" si="22"/>
        <v>4.4705882352941178</v>
      </c>
      <c r="O58">
        <f t="shared" si="22"/>
        <v>3.0588235294117645</v>
      </c>
      <c r="P58">
        <f t="shared" si="22"/>
        <v>2.4117647058823528</v>
      </c>
      <c r="Q58">
        <f t="shared" si="22"/>
        <v>3.5882352941176472</v>
      </c>
      <c r="R58">
        <f t="shared" si="22"/>
        <v>2.4117647058823528</v>
      </c>
      <c r="S58">
        <f t="shared" si="22"/>
        <v>3.6470588235294117</v>
      </c>
      <c r="T58">
        <f t="shared" si="22"/>
        <v>3.8235294117647061</v>
      </c>
      <c r="U58">
        <f t="shared" si="22"/>
        <v>4.0588235294117645</v>
      </c>
      <c r="V58">
        <f t="shared" si="22"/>
        <v>3.7058823529411766</v>
      </c>
      <c r="W58">
        <f t="shared" si="22"/>
        <v>3.8823529411764706</v>
      </c>
      <c r="X58">
        <f t="shared" si="22"/>
        <v>3.6470588235294117</v>
      </c>
    </row>
    <row r="59" spans="1:40" x14ac:dyDescent="0.25">
      <c r="E59" s="21"/>
      <c r="F59" s="21" t="s">
        <v>94</v>
      </c>
      <c r="G59" s="20" t="s">
        <v>96</v>
      </c>
      <c r="H59" s="20" t="s">
        <v>95</v>
      </c>
      <c r="I59" s="20" t="s">
        <v>96</v>
      </c>
      <c r="J59" s="20" t="s">
        <v>95</v>
      </c>
      <c r="K59" s="20" t="s">
        <v>96</v>
      </c>
      <c r="L59" s="20" t="s">
        <v>95</v>
      </c>
      <c r="M59" s="20" t="s">
        <v>96</v>
      </c>
      <c r="N59" s="20" t="s">
        <v>96</v>
      </c>
      <c r="O59" s="20" t="s">
        <v>96</v>
      </c>
      <c r="P59" s="20" t="s">
        <v>95</v>
      </c>
      <c r="Q59" s="20" t="s">
        <v>95</v>
      </c>
      <c r="R59" s="20" t="s">
        <v>95</v>
      </c>
      <c r="S59" s="20" t="s">
        <v>95</v>
      </c>
      <c r="T59" s="20" t="s">
        <v>96</v>
      </c>
      <c r="U59" s="20" t="s">
        <v>95</v>
      </c>
      <c r="V59" s="20" t="s">
        <v>96</v>
      </c>
      <c r="W59" s="20" t="s">
        <v>96</v>
      </c>
      <c r="X59" s="20" t="s">
        <v>95</v>
      </c>
    </row>
    <row r="60" spans="1:40" x14ac:dyDescent="0.25">
      <c r="F60" s="21" t="s">
        <v>98</v>
      </c>
      <c r="G60" s="20" t="s">
        <v>97</v>
      </c>
      <c r="H60" s="20" t="s">
        <v>97</v>
      </c>
      <c r="I60" s="43" t="s">
        <v>97</v>
      </c>
      <c r="J60" s="20" t="s">
        <v>97</v>
      </c>
      <c r="K60" s="43" t="s">
        <v>100</v>
      </c>
      <c r="L60" s="43" t="s">
        <v>100</v>
      </c>
      <c r="M60" s="43" t="s">
        <v>100</v>
      </c>
      <c r="N60" s="43" t="s">
        <v>100</v>
      </c>
      <c r="O60" s="43" t="s">
        <v>99</v>
      </c>
      <c r="P60" s="20" t="s">
        <v>97</v>
      </c>
      <c r="Q60" s="43" t="s">
        <v>97</v>
      </c>
      <c r="R60" s="20" t="s">
        <v>97</v>
      </c>
      <c r="S60" s="20" t="s">
        <v>97</v>
      </c>
      <c r="T60" s="20" t="s">
        <v>99</v>
      </c>
      <c r="U60" s="20" t="s">
        <v>99</v>
      </c>
      <c r="V60" s="43" t="s">
        <v>99</v>
      </c>
      <c r="W60" s="43" t="s">
        <v>99</v>
      </c>
      <c r="X60" s="43" t="s">
        <v>100</v>
      </c>
    </row>
  </sheetData>
  <mergeCells count="15">
    <mergeCell ref="Y24:AG24"/>
    <mergeCell ref="Y28:AA28"/>
    <mergeCell ref="AC28:AF28"/>
    <mergeCell ref="AB44:AJ44"/>
    <mergeCell ref="AB48:AG48"/>
    <mergeCell ref="AI48:AN48"/>
    <mergeCell ref="G39:N39"/>
    <mergeCell ref="O39:S39"/>
    <mergeCell ref="T39:X39"/>
    <mergeCell ref="G2:J2"/>
    <mergeCell ref="K2:R2"/>
    <mergeCell ref="S2:U2"/>
    <mergeCell ref="G20:N20"/>
    <mergeCell ref="O20:P20"/>
    <mergeCell ref="Q20:S20"/>
  </mergeCells>
  <hyperlinks>
    <hyperlink ref="O17" r:id="rId1" xr:uid="{6521FCD8-6CA5-43EF-9828-CACAC9CCA3DE}"/>
    <hyperlink ref="Q60" r:id="rId2" display="\\" xr:uid="{7C441122-C498-4234-A1E2-29215E27D7C5}"/>
    <hyperlink ref="V60" r:id="rId3" display="\\" xr:uid="{16934FC4-DBBA-49F4-B1C8-5C5E22CFBF24}"/>
    <hyperlink ref="W60" r:id="rId4" display="\\" xr:uid="{5F54DBDD-96F1-4B0C-8A8E-4875F24E47FD}"/>
    <hyperlink ref="X60" r:id="rId5" xr:uid="{DBCA36F4-AD73-459F-853E-00C7D68B9ACF}"/>
    <hyperlink ref="I60" r:id="rId6" display="\\" xr:uid="{423CB1E6-F8A8-42EF-B762-7D3ECF31BDF5}"/>
    <hyperlink ref="K60" r:id="rId7" xr:uid="{F0BC550A-E6AA-45F9-9C96-9B95BB578FBF}"/>
    <hyperlink ref="L60" r:id="rId8" xr:uid="{1260B634-B17C-467E-B2EF-53920CE6FB76}"/>
    <hyperlink ref="N60" r:id="rId9" xr:uid="{0149D6E7-4B1F-4F43-9424-4E8BFAEF57A1}"/>
    <hyperlink ref="M60" r:id="rId10" xr:uid="{C1A9B79B-0574-41BA-8F59-6145842E7A7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17FE-3FCA-494A-8AB9-BFBE56A84527}">
  <dimension ref="A1"/>
  <sheetViews>
    <sheetView tabSelected="1" topLeftCell="A36" zoomScale="69" workbookViewId="0">
      <selection activeCell="AC36" sqref="AC36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754E-1697-4B15-A5FC-8A83A07ADD48}">
  <dimension ref="A1:Y39"/>
  <sheetViews>
    <sheetView topLeftCell="A27" zoomScale="82" workbookViewId="0">
      <selection activeCell="P46" sqref="P46"/>
    </sheetView>
  </sheetViews>
  <sheetFormatPr defaultRowHeight="13.2" x14ac:dyDescent="0.25"/>
  <sheetData>
    <row r="1" spans="1:25" s="86" customFormat="1" x14ac:dyDescent="0.25">
      <c r="A1" s="86" t="s">
        <v>107</v>
      </c>
    </row>
    <row r="3" spans="1:25" x14ac:dyDescent="0.25">
      <c r="R3" s="44" t="s">
        <v>84</v>
      </c>
      <c r="S3" s="44" t="s">
        <v>85</v>
      </c>
      <c r="T3" s="44" t="s">
        <v>86</v>
      </c>
      <c r="W3" s="44" t="s">
        <v>84</v>
      </c>
      <c r="X3" s="44" t="s">
        <v>85</v>
      </c>
      <c r="Y3" s="44" t="s">
        <v>86</v>
      </c>
    </row>
    <row r="4" spans="1:25" x14ac:dyDescent="0.25">
      <c r="Q4" s="21" t="s">
        <v>101</v>
      </c>
      <c r="R4">
        <f>3/4</f>
        <v>0.75</v>
      </c>
      <c r="S4">
        <f>4/8</f>
        <v>0.5</v>
      </c>
      <c r="T4">
        <v>0</v>
      </c>
      <c r="V4" s="21" t="s">
        <v>101</v>
      </c>
      <c r="W4">
        <v>0.85416666666666663</v>
      </c>
      <c r="X4">
        <v>0.64583333333333337</v>
      </c>
      <c r="Y4">
        <v>0.58333333333333337</v>
      </c>
    </row>
    <row r="5" spans="1:25" x14ac:dyDescent="0.25">
      <c r="Q5" s="21" t="s">
        <v>102</v>
      </c>
      <c r="R5">
        <v>0</v>
      </c>
      <c r="S5">
        <f>2/8</f>
        <v>0.25</v>
      </c>
      <c r="T5">
        <v>0</v>
      </c>
      <c r="V5" s="21" t="s">
        <v>102</v>
      </c>
      <c r="W5">
        <v>8.3333333333333329E-2</v>
      </c>
      <c r="X5">
        <v>0.22916666666666666</v>
      </c>
      <c r="Y5">
        <v>0.25</v>
      </c>
    </row>
    <row r="6" spans="1:25" x14ac:dyDescent="0.25">
      <c r="Q6" s="21" t="s">
        <v>103</v>
      </c>
      <c r="R6">
        <f>1/4</f>
        <v>0.25</v>
      </c>
      <c r="S6">
        <f>2/8</f>
        <v>0.25</v>
      </c>
      <c r="T6">
        <v>1</v>
      </c>
      <c r="V6" s="21" t="s">
        <v>103</v>
      </c>
      <c r="W6">
        <v>6.25E-2</v>
      </c>
      <c r="X6">
        <v>0.125</v>
      </c>
      <c r="Y6">
        <v>0.16666666666666666</v>
      </c>
    </row>
    <row r="21" spans="17:25" x14ac:dyDescent="0.25">
      <c r="R21" s="44" t="s">
        <v>84</v>
      </c>
      <c r="S21" s="44" t="s">
        <v>85</v>
      </c>
      <c r="T21" s="44" t="s">
        <v>86</v>
      </c>
      <c r="W21" s="44" t="s">
        <v>84</v>
      </c>
      <c r="X21" s="44" t="s">
        <v>85</v>
      </c>
      <c r="Y21" s="44" t="s">
        <v>86</v>
      </c>
    </row>
    <row r="22" spans="17:25" x14ac:dyDescent="0.25">
      <c r="Q22" s="21" t="s">
        <v>101</v>
      </c>
      <c r="R22">
        <v>0.88636363636363635</v>
      </c>
      <c r="S22">
        <v>0.52272727272727271</v>
      </c>
      <c r="T22">
        <v>0.48484848484848486</v>
      </c>
      <c r="V22" s="21" t="s">
        <v>101</v>
      </c>
      <c r="W22">
        <v>0.8125</v>
      </c>
      <c r="X22">
        <v>0.46875</v>
      </c>
      <c r="Y22">
        <v>0.5</v>
      </c>
    </row>
    <row r="23" spans="17:25" x14ac:dyDescent="0.25">
      <c r="Q23" s="21" t="s">
        <v>102</v>
      </c>
      <c r="R23">
        <v>0.11363636363636363</v>
      </c>
      <c r="S23">
        <v>0.25</v>
      </c>
      <c r="T23">
        <v>0.36363636363636365</v>
      </c>
      <c r="V23" s="21" t="s">
        <v>102</v>
      </c>
      <c r="W23">
        <v>6.25E-2</v>
      </c>
      <c r="X23">
        <v>0.1875</v>
      </c>
      <c r="Y23">
        <v>0.33333333333333331</v>
      </c>
    </row>
    <row r="24" spans="17:25" x14ac:dyDescent="0.25">
      <c r="Q24" s="21" t="s">
        <v>103</v>
      </c>
      <c r="R24">
        <v>0</v>
      </c>
      <c r="S24">
        <v>0.22727272727272727</v>
      </c>
      <c r="T24">
        <v>0.15151515151515152</v>
      </c>
      <c r="V24" s="21" t="s">
        <v>103</v>
      </c>
      <c r="W24">
        <v>0.125</v>
      </c>
      <c r="X24">
        <v>0.34375</v>
      </c>
      <c r="Y24">
        <v>0.16666666666666666</v>
      </c>
    </row>
    <row r="39" spans="1:1" s="86" customFormat="1" x14ac:dyDescent="0.25">
      <c r="A39" s="86" t="s">
        <v>106</v>
      </c>
    </row>
  </sheetData>
  <mergeCells count="2">
    <mergeCell ref="A39:XFD39"/>
    <mergeCell ref="A1:XF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Risposte del modulo 1</vt:lpstr>
      <vt:lpstr>t1_exp_noint</vt:lpstr>
      <vt:lpstr>t1_exp_int</vt:lpstr>
      <vt:lpstr>t1_noexp_int</vt:lpstr>
      <vt:lpstr>t1_noexp_noint</vt:lpstr>
      <vt:lpstr>comp_charts</vt:lpstr>
      <vt:lpstr>to_save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</cp:lastModifiedBy>
  <dcterms:modified xsi:type="dcterms:W3CDTF">2021-04-13T07:17:31Z</dcterms:modified>
</cp:coreProperties>
</file>