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tomwilliams/Desktop/Brown/Fall 2021/Trace Element/Term Paper/"/>
    </mc:Choice>
  </mc:AlternateContent>
  <xr:revisionPtr revIDLastSave="0" documentId="13_ncr:9_{C0E625E1-1281-3840-BADE-D68280A8567A}" xr6:coauthVersionLast="47" xr6:coauthVersionMax="47" xr10:uidLastSave="{00000000-0000-0000-0000-000000000000}"/>
  <bookViews>
    <workbookView xWindow="0" yWindow="500" windowWidth="25600" windowHeight="14520" tabRatio="795" firstSheet="8" activeTab="17" xr2:uid="{00000000-000D-0000-FFFF-FFFF00000000}"/>
  </bookViews>
  <sheets>
    <sheet name="References" sheetId="28" r:id="rId1"/>
    <sheet name="Names" sheetId="23" r:id="rId2"/>
    <sheet name="Predictions" sheetId="45" r:id="rId3"/>
    <sheet name="All_Mare" sheetId="21" r:id="rId4"/>
    <sheet name="Volcanic Glasses" sheetId="17" r:id="rId5"/>
    <sheet name="Saal Glass" sheetId="16" r:id="rId6"/>
    <sheet name="NealBasalt" sheetId="31" r:id="rId7"/>
    <sheet name="Chang'e 5" sheetId="32" r:id="rId8"/>
    <sheet name="LaPazMareBasaltMeteorite" sheetId="34" r:id="rId9"/>
    <sheet name="Apollo15LowTi" sheetId="33" r:id="rId10"/>
    <sheet name="Joy" sheetId="20" r:id="rId11"/>
    <sheet name="CI Chondrite" sheetId="30" r:id="rId12"/>
    <sheet name="AlkaliAnorthite" sheetId="39" r:id="rId13"/>
    <sheet name="AlkaliNorite" sheetId="40" r:id="rId14"/>
    <sheet name="TestFull" sheetId="26" r:id="rId15"/>
    <sheet name="TestSparse" sheetId="27" r:id="rId16"/>
    <sheet name="KREEP" sheetId="42" r:id="rId17"/>
    <sheet name="KREEP Bas_data" sheetId="41" r:id="rId18"/>
    <sheet name="alk_chem_full" sheetId="38" r:id="rId19"/>
    <sheet name="FAS data" sheetId="36" r:id="rId20"/>
    <sheet name="Pernet Fisher" sheetId="18" r:id="rId21"/>
    <sheet name="Mare1" sheetId="1" r:id="rId22"/>
  </sheets>
  <definedNames>
    <definedName name="_xlnm.Print_Titles" localSheetId="18">alk_chem_full!$A:$A</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32" i="45" l="1"/>
  <c r="B31" i="45"/>
  <c r="BB4" i="45"/>
  <c r="BC4" i="45"/>
  <c r="BD4" i="45"/>
  <c r="BE4" i="45"/>
  <c r="BE5" i="45" s="1"/>
  <c r="BF4" i="45"/>
  <c r="BB5" i="45"/>
  <c r="BC5" i="45"/>
  <c r="BD5" i="45"/>
  <c r="BF5" i="45"/>
  <c r="C24" i="45"/>
  <c r="B27" i="45" s="1"/>
  <c r="D24" i="45"/>
  <c r="E24" i="45"/>
  <c r="F24" i="45"/>
  <c r="G24" i="45"/>
  <c r="H24" i="45"/>
  <c r="I24" i="45"/>
  <c r="J24" i="45"/>
  <c r="K24" i="45"/>
  <c r="L24" i="45"/>
  <c r="M24" i="45"/>
  <c r="N24" i="45"/>
  <c r="O24" i="45"/>
  <c r="P24" i="45"/>
  <c r="Q24" i="45"/>
  <c r="R24" i="45"/>
  <c r="S24" i="45"/>
  <c r="T24" i="45"/>
  <c r="U24" i="45"/>
  <c r="V24" i="45"/>
  <c r="W24" i="45"/>
  <c r="X24" i="45"/>
  <c r="Y24" i="45"/>
  <c r="Z24" i="45"/>
  <c r="AA24" i="45"/>
  <c r="AB24" i="45"/>
  <c r="AC24" i="45"/>
  <c r="AD24" i="45"/>
  <c r="AE24" i="45"/>
  <c r="AF24" i="45"/>
  <c r="AG24" i="45"/>
  <c r="AH24" i="45"/>
  <c r="AI24" i="45"/>
  <c r="AJ24" i="45"/>
  <c r="AK24" i="45"/>
  <c r="AL24" i="45"/>
  <c r="AM24" i="45"/>
  <c r="AN24" i="45"/>
  <c r="AO24" i="45"/>
  <c r="AP24" i="45"/>
  <c r="AQ24" i="45"/>
  <c r="AR24" i="45"/>
  <c r="AS24" i="45"/>
  <c r="AT24" i="45"/>
  <c r="AU24" i="45"/>
  <c r="AV24" i="45"/>
  <c r="AW24" i="45"/>
  <c r="AX24" i="45"/>
  <c r="AY24" i="45"/>
  <c r="AZ24" i="45"/>
  <c r="BA24" i="45"/>
  <c r="BB24" i="45"/>
  <c r="BC24" i="45"/>
  <c r="BD24" i="45"/>
  <c r="BE24" i="45"/>
  <c r="BF24" i="45"/>
  <c r="BG24" i="45"/>
  <c r="BH24" i="45"/>
  <c r="BI24" i="45"/>
  <c r="B24" i="45"/>
  <c r="C4" i="45"/>
  <c r="C5" i="45" s="1"/>
  <c r="D4" i="45"/>
  <c r="D5" i="45" s="1"/>
  <c r="E4" i="45"/>
  <c r="E5" i="45" s="1"/>
  <c r="F4" i="45"/>
  <c r="F5" i="45" s="1"/>
  <c r="G4" i="45"/>
  <c r="G5" i="45" s="1"/>
  <c r="H4" i="45"/>
  <c r="H5" i="45" s="1"/>
  <c r="I4" i="45"/>
  <c r="I5" i="45" s="1"/>
  <c r="J4" i="45"/>
  <c r="J5" i="45" s="1"/>
  <c r="K4" i="45"/>
  <c r="K5" i="45" s="1"/>
  <c r="L4" i="45"/>
  <c r="L5" i="45" s="1"/>
  <c r="M4" i="45"/>
  <c r="M5" i="45" s="1"/>
  <c r="N4" i="45"/>
  <c r="N5" i="45" s="1"/>
  <c r="O4" i="45"/>
  <c r="O5" i="45" s="1"/>
  <c r="P4" i="45"/>
  <c r="P5" i="45" s="1"/>
  <c r="Q4" i="45"/>
  <c r="Q5" i="45" s="1"/>
  <c r="R4" i="45"/>
  <c r="R5" i="45" s="1"/>
  <c r="S4" i="45"/>
  <c r="S5" i="45" s="1"/>
  <c r="T4" i="45"/>
  <c r="T5" i="45" s="1"/>
  <c r="U4" i="45"/>
  <c r="U5" i="45" s="1"/>
  <c r="V4" i="45"/>
  <c r="V5" i="45" s="1"/>
  <c r="W4" i="45"/>
  <c r="W5" i="45" s="1"/>
  <c r="X4" i="45"/>
  <c r="X5" i="45" s="1"/>
  <c r="Y4" i="45"/>
  <c r="Y5" i="45" s="1"/>
  <c r="Z4" i="45"/>
  <c r="Z5" i="45" s="1"/>
  <c r="AA4" i="45"/>
  <c r="AA5" i="45" s="1"/>
  <c r="AB4" i="45"/>
  <c r="AB5" i="45" s="1"/>
  <c r="AC4" i="45"/>
  <c r="AC5" i="45" s="1"/>
  <c r="AD4" i="45"/>
  <c r="AD5" i="45" s="1"/>
  <c r="AE4" i="45"/>
  <c r="AE5" i="45" s="1"/>
  <c r="AF4" i="45"/>
  <c r="AF5" i="45" s="1"/>
  <c r="AG4" i="45"/>
  <c r="AG5" i="45" s="1"/>
  <c r="AH4" i="45"/>
  <c r="AH5" i="45" s="1"/>
  <c r="AI4" i="45"/>
  <c r="AI5" i="45" s="1"/>
  <c r="AJ4" i="45"/>
  <c r="AJ5" i="45" s="1"/>
  <c r="AK4" i="45"/>
  <c r="AK5" i="45" s="1"/>
  <c r="AL4" i="45"/>
  <c r="AL5" i="45" s="1"/>
  <c r="AM4" i="45"/>
  <c r="AM5" i="45" s="1"/>
  <c r="AN4" i="45"/>
  <c r="AN5" i="45" s="1"/>
  <c r="AO4" i="45"/>
  <c r="AO5" i="45" s="1"/>
  <c r="AP4" i="45"/>
  <c r="AP5" i="45" s="1"/>
  <c r="AQ4" i="45"/>
  <c r="AQ5" i="45" s="1"/>
  <c r="AR4" i="45"/>
  <c r="AR5" i="45" s="1"/>
  <c r="AS4" i="45"/>
  <c r="AS5" i="45" s="1"/>
  <c r="AT4" i="45"/>
  <c r="AT5" i="45" s="1"/>
  <c r="AU4" i="45"/>
  <c r="AU5" i="45" s="1"/>
  <c r="AV4" i="45"/>
  <c r="AV5" i="45" s="1"/>
  <c r="AW4" i="45"/>
  <c r="AW5" i="45" s="1"/>
  <c r="AX4" i="45"/>
  <c r="AX5" i="45" s="1"/>
  <c r="AY4" i="45"/>
  <c r="AY5" i="45" s="1"/>
  <c r="AZ4" i="45"/>
  <c r="AZ5" i="45" s="1"/>
  <c r="BA4" i="45"/>
  <c r="BA5" i="45" s="1"/>
  <c r="B4" i="45"/>
  <c r="B5" i="45" s="1"/>
  <c r="B8" i="45" s="1"/>
  <c r="G12" i="45"/>
  <c r="G13" i="45" s="1"/>
  <c r="H12" i="45"/>
  <c r="H13" i="45" s="1"/>
  <c r="I12" i="45"/>
  <c r="I13" i="45" s="1"/>
  <c r="J12" i="45"/>
  <c r="J13" i="45" s="1"/>
  <c r="K12" i="45"/>
  <c r="K13" i="45" s="1"/>
  <c r="L12" i="45"/>
  <c r="L13" i="45" s="1"/>
  <c r="M12" i="45"/>
  <c r="M13" i="45" s="1"/>
  <c r="N12" i="45"/>
  <c r="N13" i="45" s="1"/>
  <c r="O12" i="45"/>
  <c r="O13" i="45" s="1"/>
  <c r="P12" i="45"/>
  <c r="P13" i="45" s="1"/>
  <c r="Q12" i="45"/>
  <c r="Q13" i="45" s="1"/>
  <c r="R12" i="45"/>
  <c r="R13" i="45" s="1"/>
  <c r="S12" i="45"/>
  <c r="S13" i="45" s="1"/>
  <c r="T12" i="45"/>
  <c r="T13" i="45" s="1"/>
  <c r="U12" i="45"/>
  <c r="U13" i="45" s="1"/>
  <c r="V12" i="45"/>
  <c r="V13" i="45" s="1"/>
  <c r="W12" i="45"/>
  <c r="W13" i="45" s="1"/>
  <c r="X12" i="45"/>
  <c r="X13" i="45" s="1"/>
  <c r="Y12" i="45"/>
  <c r="Y13" i="45" s="1"/>
  <c r="Z12" i="45"/>
  <c r="Z13" i="45" s="1"/>
  <c r="AA12" i="45"/>
  <c r="AA13" i="45" s="1"/>
  <c r="AB12" i="45"/>
  <c r="AB13" i="45" s="1"/>
  <c r="AC12" i="45"/>
  <c r="AC13" i="45" s="1"/>
  <c r="AD12" i="45"/>
  <c r="AD13" i="45" s="1"/>
  <c r="AE12" i="45"/>
  <c r="AE13" i="45" s="1"/>
  <c r="AF12" i="45"/>
  <c r="AF13" i="45" s="1"/>
  <c r="AG12" i="45"/>
  <c r="AG13" i="45" s="1"/>
  <c r="AH12" i="45"/>
  <c r="AH13" i="45" s="1"/>
  <c r="AI12" i="45"/>
  <c r="AI13" i="45" s="1"/>
  <c r="AJ12" i="45"/>
  <c r="AJ13" i="45" s="1"/>
  <c r="AK12" i="45"/>
  <c r="AK13" i="45" s="1"/>
  <c r="AL12" i="45"/>
  <c r="AL13" i="45" s="1"/>
  <c r="AM12" i="45"/>
  <c r="AM13" i="45" s="1"/>
  <c r="AN12" i="45"/>
  <c r="AN13" i="45" s="1"/>
  <c r="AO12" i="45"/>
  <c r="AO13" i="45" s="1"/>
  <c r="AP12" i="45"/>
  <c r="AP13" i="45" s="1"/>
  <c r="AQ12" i="45"/>
  <c r="AQ13" i="45" s="1"/>
  <c r="AR12" i="45"/>
  <c r="AR13" i="45" s="1"/>
  <c r="AS12" i="45"/>
  <c r="AS13" i="45" s="1"/>
  <c r="C12" i="45"/>
  <c r="C13" i="45" s="1"/>
  <c r="D12" i="45"/>
  <c r="D13" i="45" s="1"/>
  <c r="E12" i="45"/>
  <c r="E13" i="45" s="1"/>
  <c r="F12" i="45"/>
  <c r="F13" i="45" s="1"/>
  <c r="B12" i="45"/>
  <c r="B13" i="45" s="1"/>
  <c r="B16" i="45" s="1"/>
  <c r="C7" i="41"/>
  <c r="E7" i="41"/>
  <c r="F7" i="41"/>
  <c r="P7" i="41" s="1"/>
  <c r="J7" i="41"/>
  <c r="Q7" i="41"/>
  <c r="S7" i="41"/>
  <c r="T7" i="41"/>
  <c r="U7" i="41"/>
  <c r="P8" i="41"/>
  <c r="Q8" i="41"/>
  <c r="S8" i="41"/>
  <c r="T8" i="41"/>
  <c r="U8" i="41"/>
  <c r="P9" i="41"/>
  <c r="Q9" i="41"/>
  <c r="S9" i="41"/>
  <c r="T9" i="41"/>
  <c r="U9" i="41"/>
  <c r="P10" i="41"/>
  <c r="Q10" i="41"/>
  <c r="S10" i="41"/>
  <c r="T10" i="41"/>
  <c r="U10" i="41"/>
  <c r="P11" i="41"/>
  <c r="Q11" i="41"/>
  <c r="S11" i="41"/>
  <c r="T11" i="41"/>
  <c r="U11" i="41"/>
  <c r="P12" i="41"/>
  <c r="Q12" i="41"/>
  <c r="S12" i="41"/>
  <c r="T12" i="41"/>
  <c r="U12" i="41"/>
  <c r="P13" i="41"/>
  <c r="Q13" i="41"/>
  <c r="S13" i="41"/>
  <c r="T13" i="41"/>
  <c r="U13" i="41"/>
  <c r="P14" i="41"/>
  <c r="Q14" i="41"/>
  <c r="S14" i="41"/>
  <c r="T14" i="41"/>
  <c r="U14" i="41"/>
  <c r="P15" i="41"/>
  <c r="Q15" i="41"/>
  <c r="S15" i="41"/>
  <c r="T15" i="41"/>
  <c r="U15" i="41"/>
  <c r="P16" i="41"/>
  <c r="Q16" i="41"/>
  <c r="S16" i="41"/>
  <c r="T16" i="41"/>
  <c r="U16" i="41"/>
  <c r="P17" i="41"/>
  <c r="S17" i="41"/>
  <c r="T17" i="41"/>
  <c r="U17" i="41"/>
  <c r="G18" i="41"/>
  <c r="H18" i="41"/>
  <c r="I18" i="41"/>
  <c r="N18" i="41"/>
  <c r="Q18" i="41"/>
  <c r="P19" i="41"/>
  <c r="Q19" i="41"/>
  <c r="S19" i="41"/>
  <c r="T19" i="41"/>
  <c r="U19" i="41"/>
  <c r="P23" i="41"/>
  <c r="Q23" i="41"/>
  <c r="S23" i="41"/>
  <c r="T23" i="41"/>
  <c r="U23" i="41"/>
  <c r="P24" i="41"/>
  <c r="Q24" i="41"/>
  <c r="S24" i="41"/>
  <c r="T24" i="41"/>
  <c r="U24" i="41"/>
  <c r="P25" i="41"/>
  <c r="Q25" i="41"/>
  <c r="S25" i="41"/>
  <c r="T25" i="41"/>
  <c r="U25" i="41"/>
  <c r="P26" i="41"/>
  <c r="Q26" i="41"/>
  <c r="S26" i="41"/>
  <c r="T26" i="41"/>
  <c r="U26" i="41"/>
  <c r="P29" i="41"/>
  <c r="Q29" i="41"/>
  <c r="S29" i="41"/>
  <c r="T29" i="41"/>
  <c r="U29" i="41"/>
  <c r="P30" i="41"/>
  <c r="Q30" i="41"/>
  <c r="S30" i="41"/>
  <c r="T30" i="41"/>
  <c r="U30" i="41"/>
  <c r="P31" i="41"/>
  <c r="Q31" i="41"/>
  <c r="S31" i="41"/>
  <c r="T31" i="41"/>
  <c r="U31" i="41"/>
  <c r="P32" i="41"/>
  <c r="Q32" i="41"/>
  <c r="S32" i="41"/>
  <c r="T32" i="41"/>
  <c r="U32" i="41"/>
  <c r="P33" i="41"/>
  <c r="Q33" i="41"/>
  <c r="S33" i="41"/>
  <c r="T33" i="41"/>
  <c r="U33" i="41"/>
  <c r="P34" i="41"/>
  <c r="Q34" i="41"/>
  <c r="S34" i="41"/>
  <c r="T34" i="41"/>
  <c r="U34" i="41"/>
  <c r="P35" i="41"/>
  <c r="Q35" i="41"/>
  <c r="S35" i="41"/>
  <c r="T35" i="41"/>
  <c r="U35" i="41"/>
  <c r="P36" i="41"/>
  <c r="Q36" i="41"/>
  <c r="S36" i="41"/>
  <c r="T36" i="41"/>
  <c r="U36" i="41"/>
  <c r="P37" i="41"/>
  <c r="Q37" i="41"/>
  <c r="S37" i="41"/>
  <c r="T37" i="41"/>
  <c r="U37" i="41"/>
  <c r="P38" i="41"/>
  <c r="Q38" i="41"/>
  <c r="S38" i="41"/>
  <c r="T38" i="41"/>
  <c r="U38" i="41"/>
  <c r="P39" i="41"/>
  <c r="Q39" i="41"/>
  <c r="S39" i="41"/>
  <c r="T39" i="41"/>
  <c r="U39" i="41"/>
  <c r="P40" i="41"/>
  <c r="Q40" i="41"/>
  <c r="S40" i="41"/>
  <c r="T40" i="41"/>
  <c r="U40" i="41"/>
  <c r="P41" i="41"/>
  <c r="Q41" i="41"/>
  <c r="S41" i="41"/>
  <c r="T41" i="41"/>
  <c r="U41" i="41"/>
  <c r="P42" i="41"/>
  <c r="S42" i="41"/>
  <c r="T42" i="41"/>
  <c r="U42" i="41"/>
  <c r="P43" i="41"/>
  <c r="S43" i="41"/>
  <c r="T43" i="41"/>
  <c r="U43" i="41"/>
  <c r="P44" i="41"/>
  <c r="S44" i="41"/>
  <c r="T44" i="41"/>
  <c r="U44" i="41"/>
  <c r="P45" i="41"/>
  <c r="Q45" i="41"/>
  <c r="S45" i="41"/>
  <c r="T45" i="41"/>
  <c r="U45" i="41"/>
  <c r="P46" i="41"/>
  <c r="Q46" i="41"/>
  <c r="S46" i="41"/>
  <c r="T46" i="41"/>
  <c r="U46" i="41"/>
  <c r="P48" i="41"/>
  <c r="Q48" i="41"/>
  <c r="S48" i="41"/>
  <c r="T48" i="41"/>
  <c r="U48" i="41"/>
  <c r="P49" i="41"/>
  <c r="Q49" i="41"/>
  <c r="S49" i="41"/>
  <c r="T49" i="41"/>
  <c r="U49" i="41"/>
  <c r="P50" i="41"/>
  <c r="Q50" i="41"/>
  <c r="S50" i="41"/>
  <c r="T50" i="41"/>
  <c r="U50" i="41"/>
  <c r="N52" i="41"/>
  <c r="U52" i="41" s="1"/>
  <c r="P52" i="41"/>
  <c r="P53" i="41"/>
  <c r="Q53" i="41"/>
  <c r="S53" i="41"/>
  <c r="T53" i="41"/>
  <c r="U53" i="41"/>
  <c r="AJ51" i="38"/>
  <c r="AI51" i="38"/>
  <c r="AH51" i="38"/>
  <c r="AG51" i="38"/>
  <c r="AF51" i="38"/>
  <c r="AE51" i="38"/>
  <c r="AC51" i="38"/>
  <c r="AB51" i="38"/>
  <c r="AA51" i="38"/>
  <c r="AJ50" i="38"/>
  <c r="AI50" i="38"/>
  <c r="AH50" i="38"/>
  <c r="AG50" i="38"/>
  <c r="AF50" i="38"/>
  <c r="AE50" i="38"/>
  <c r="AC50" i="38"/>
  <c r="AB50" i="38"/>
  <c r="AA50" i="38"/>
  <c r="AJ47" i="38"/>
  <c r="AI47" i="38"/>
  <c r="AH47" i="38"/>
  <c r="AG47" i="38"/>
  <c r="AF47" i="38"/>
  <c r="AE47" i="38"/>
  <c r="AC47" i="38"/>
  <c r="AB47" i="38"/>
  <c r="AA47" i="38"/>
  <c r="AJ46" i="38"/>
  <c r="AI46" i="38"/>
  <c r="AH46" i="38"/>
  <c r="AG46" i="38"/>
  <c r="AF46" i="38"/>
  <c r="AE46" i="38"/>
  <c r="AC46" i="38"/>
  <c r="AB46" i="38"/>
  <c r="AA46" i="38"/>
  <c r="AJ45" i="38"/>
  <c r="AI45" i="38"/>
  <c r="AH45" i="38"/>
  <c r="AG45" i="38"/>
  <c r="AF45" i="38"/>
  <c r="AE45" i="38"/>
  <c r="AC45" i="38"/>
  <c r="AB45" i="38"/>
  <c r="AA45" i="38"/>
  <c r="AJ44" i="38"/>
  <c r="AI44" i="38"/>
  <c r="AH44" i="38"/>
  <c r="AG44" i="38"/>
  <c r="AF44" i="38"/>
  <c r="AE44" i="38"/>
  <c r="AC44" i="38"/>
  <c r="AB44" i="38"/>
  <c r="AA44" i="38"/>
  <c r="AJ42" i="38"/>
  <c r="AI42" i="38"/>
  <c r="AH42" i="38"/>
  <c r="AG42" i="38"/>
  <c r="AF42" i="38"/>
  <c r="AE42" i="38"/>
  <c r="AC42" i="38"/>
  <c r="AB42" i="38"/>
  <c r="AA42" i="38"/>
  <c r="AJ41" i="38"/>
  <c r="AI41" i="38"/>
  <c r="AH41" i="38"/>
  <c r="AG41" i="38"/>
  <c r="AF41" i="38"/>
  <c r="AE41" i="38"/>
  <c r="AC41" i="38"/>
  <c r="AB41" i="38"/>
  <c r="AA41" i="38"/>
  <c r="AJ39" i="38"/>
  <c r="AI39" i="38"/>
  <c r="AH39" i="38"/>
  <c r="AG39" i="38"/>
  <c r="AF39" i="38"/>
  <c r="AE39" i="38"/>
  <c r="AC39" i="38"/>
  <c r="AB39" i="38"/>
  <c r="AA39" i="38"/>
  <c r="AJ38" i="38"/>
  <c r="AI38" i="38"/>
  <c r="AH38" i="38"/>
  <c r="AG38" i="38"/>
  <c r="AF38" i="38"/>
  <c r="AE38" i="38"/>
  <c r="AC38" i="38"/>
  <c r="AB38" i="38"/>
  <c r="AA38" i="38"/>
  <c r="AJ36" i="38"/>
  <c r="AI36" i="38"/>
  <c r="AH36" i="38"/>
  <c r="AG36" i="38"/>
  <c r="AF36" i="38"/>
  <c r="AE36" i="38"/>
  <c r="AC36" i="38"/>
  <c r="AB36" i="38"/>
  <c r="AA36" i="38"/>
  <c r="AJ35" i="38"/>
  <c r="AI35" i="38"/>
  <c r="AH35" i="38"/>
  <c r="AG35" i="38"/>
  <c r="AF35" i="38"/>
  <c r="AE35" i="38"/>
  <c r="AC35" i="38"/>
  <c r="AB35" i="38"/>
  <c r="AA35" i="38"/>
  <c r="AJ34" i="38"/>
  <c r="AI34" i="38"/>
  <c r="AH34" i="38"/>
  <c r="AG34" i="38"/>
  <c r="AF34" i="38"/>
  <c r="AE34" i="38"/>
  <c r="AC34" i="38"/>
  <c r="AB34" i="38"/>
  <c r="AA34" i="38"/>
  <c r="AJ33" i="38"/>
  <c r="AI33" i="38"/>
  <c r="AH33" i="38"/>
  <c r="AG33" i="38"/>
  <c r="AF33" i="38"/>
  <c r="AE33" i="38"/>
  <c r="AC33" i="38"/>
  <c r="AB33" i="38"/>
  <c r="AA33" i="38"/>
  <c r="AJ32" i="38"/>
  <c r="AI32" i="38"/>
  <c r="AH32" i="38"/>
  <c r="AG32" i="38"/>
  <c r="AF32" i="38"/>
  <c r="AE32" i="38"/>
  <c r="AC32" i="38"/>
  <c r="AB32" i="38"/>
  <c r="AA32" i="38"/>
  <c r="AJ30" i="38"/>
  <c r="AI30" i="38"/>
  <c r="AH30" i="38"/>
  <c r="AG30" i="38"/>
  <c r="AF30" i="38"/>
  <c r="AE30" i="38"/>
  <c r="AC30" i="38"/>
  <c r="AB30" i="38"/>
  <c r="AA30" i="38"/>
  <c r="AJ29" i="38"/>
  <c r="AI29" i="38"/>
  <c r="AH29" i="38"/>
  <c r="AG29" i="38"/>
  <c r="AF29" i="38"/>
  <c r="AE29" i="38"/>
  <c r="AC29" i="38"/>
  <c r="AB29" i="38"/>
  <c r="AA29" i="38"/>
  <c r="AJ28" i="38"/>
  <c r="AI28" i="38"/>
  <c r="AH28" i="38"/>
  <c r="AG28" i="38"/>
  <c r="AF28" i="38"/>
  <c r="AE28" i="38"/>
  <c r="AC28" i="38"/>
  <c r="AB28" i="38"/>
  <c r="AA28" i="38"/>
  <c r="AJ27" i="38"/>
  <c r="AI27" i="38"/>
  <c r="AH27" i="38"/>
  <c r="AG27" i="38"/>
  <c r="AF27" i="38"/>
  <c r="AE27" i="38"/>
  <c r="AC27" i="38"/>
  <c r="AB27" i="38"/>
  <c r="AA27" i="38"/>
  <c r="AJ24" i="38"/>
  <c r="AI24" i="38"/>
  <c r="AH24" i="38"/>
  <c r="AG24" i="38"/>
  <c r="AF24" i="38"/>
  <c r="AE24" i="38"/>
  <c r="AC24" i="38"/>
  <c r="AB24" i="38"/>
  <c r="AA24" i="38"/>
  <c r="AJ23" i="38"/>
  <c r="AI23" i="38"/>
  <c r="AH23" i="38"/>
  <c r="AG23" i="38"/>
  <c r="AF23" i="38"/>
  <c r="AE23" i="38"/>
  <c r="AC23" i="38"/>
  <c r="AB23" i="38"/>
  <c r="AA23" i="38"/>
  <c r="AJ22" i="38"/>
  <c r="AI22" i="38"/>
  <c r="AH22" i="38"/>
  <c r="AG22" i="38"/>
  <c r="AF22" i="38"/>
  <c r="AE22" i="38"/>
  <c r="AC22" i="38"/>
  <c r="AB22" i="38"/>
  <c r="AA22" i="38"/>
  <c r="X19" i="38"/>
  <c r="W19" i="38"/>
  <c r="V19" i="38"/>
  <c r="U19" i="38"/>
  <c r="T19" i="38"/>
  <c r="R19" i="38"/>
  <c r="Q19" i="38"/>
  <c r="P19" i="38"/>
  <c r="O19" i="38"/>
  <c r="N19" i="38"/>
  <c r="L19" i="38"/>
  <c r="I19" i="38"/>
  <c r="G19" i="38"/>
  <c r="F19" i="38"/>
  <c r="AC19" i="38" s="1"/>
  <c r="E19" i="38"/>
  <c r="C19" i="38"/>
  <c r="AF19" i="38" s="1"/>
  <c r="I18" i="38"/>
  <c r="AJ16" i="38"/>
  <c r="AI16" i="38"/>
  <c r="AH16" i="38"/>
  <c r="AG16" i="38"/>
  <c r="AF16" i="38"/>
  <c r="AE16" i="38"/>
  <c r="AC16" i="38"/>
  <c r="AB16" i="38"/>
  <c r="AA16" i="38"/>
  <c r="AJ15" i="38"/>
  <c r="AI15" i="38"/>
  <c r="AH15" i="38"/>
  <c r="AG15" i="38"/>
  <c r="AF15" i="38"/>
  <c r="AE15" i="38"/>
  <c r="AC15" i="38"/>
  <c r="AB15" i="38"/>
  <c r="AA15" i="38"/>
  <c r="AJ14" i="38"/>
  <c r="AI14" i="38"/>
  <c r="AH14" i="38"/>
  <c r="AG14" i="38"/>
  <c r="AF14" i="38"/>
  <c r="AE14" i="38"/>
  <c r="AC14" i="38"/>
  <c r="AB14" i="38"/>
  <c r="AA14" i="38"/>
  <c r="AJ13" i="38"/>
  <c r="AJ19" i="38" s="1"/>
  <c r="AI13" i="38"/>
  <c r="AH13" i="38"/>
  <c r="AG13" i="38"/>
  <c r="AF13" i="38"/>
  <c r="AE13" i="38"/>
  <c r="AC13" i="38"/>
  <c r="AB13" i="38"/>
  <c r="AA13" i="38"/>
  <c r="AJ12" i="38"/>
  <c r="AI12" i="38"/>
  <c r="AH12" i="38"/>
  <c r="AG12" i="38"/>
  <c r="AF12" i="38"/>
  <c r="AE12" i="38"/>
  <c r="AC12" i="38"/>
  <c r="AB12" i="38"/>
  <c r="AA12" i="38"/>
  <c r="AJ11" i="38"/>
  <c r="AI11" i="38"/>
  <c r="AH11" i="38"/>
  <c r="AG11" i="38"/>
  <c r="AF11" i="38"/>
  <c r="AE11" i="38"/>
  <c r="AC11" i="38"/>
  <c r="AB11" i="38"/>
  <c r="AA11" i="38"/>
  <c r="AJ10" i="38"/>
  <c r="AI10" i="38"/>
  <c r="AH10" i="38"/>
  <c r="AG10" i="38"/>
  <c r="AF10" i="38"/>
  <c r="AE10" i="38"/>
  <c r="AC10" i="38"/>
  <c r="AB10" i="38"/>
  <c r="AA10" i="38"/>
  <c r="AJ9" i="38"/>
  <c r="AI9" i="38"/>
  <c r="AH9" i="38"/>
  <c r="AG9" i="38"/>
  <c r="AF9" i="38"/>
  <c r="AE9" i="38"/>
  <c r="AC9" i="38"/>
  <c r="AB9" i="38"/>
  <c r="AA9" i="38"/>
  <c r="AJ8" i="38"/>
  <c r="AI8" i="38"/>
  <c r="AH8" i="38"/>
  <c r="AG8" i="38"/>
  <c r="AF8" i="38"/>
  <c r="AE8" i="38"/>
  <c r="AC8" i="38"/>
  <c r="AB8" i="38"/>
  <c r="AA8" i="38"/>
  <c r="AG7" i="38"/>
  <c r="AF7" i="38"/>
  <c r="AE7" i="38"/>
  <c r="W7" i="38"/>
  <c r="U7" i="38"/>
  <c r="P7" i="38"/>
  <c r="AB7" i="38" s="1"/>
  <c r="O7" i="38"/>
  <c r="AB24" i="36"/>
  <c r="AA24" i="36"/>
  <c r="Z24" i="36"/>
  <c r="AB23" i="36"/>
  <c r="AA23" i="36"/>
  <c r="Z23" i="36"/>
  <c r="AB22" i="36"/>
  <c r="AA22" i="36"/>
  <c r="Z22" i="36"/>
  <c r="AB21" i="36"/>
  <c r="AA21" i="36"/>
  <c r="Z21" i="36"/>
  <c r="X18" i="36"/>
  <c r="W18" i="36"/>
  <c r="V18" i="36"/>
  <c r="U18" i="36"/>
  <c r="T18" i="36"/>
  <c r="S18" i="36"/>
  <c r="R18" i="36"/>
  <c r="Q18" i="36"/>
  <c r="P18" i="36"/>
  <c r="O18" i="36"/>
  <c r="N18" i="36"/>
  <c r="M18" i="36"/>
  <c r="L18" i="36"/>
  <c r="K18" i="36"/>
  <c r="J18" i="36"/>
  <c r="H18" i="36"/>
  <c r="G18" i="36"/>
  <c r="F18" i="36"/>
  <c r="E18" i="36"/>
  <c r="D18" i="36"/>
  <c r="X16" i="36"/>
  <c r="W16" i="36"/>
  <c r="V16" i="36"/>
  <c r="U16" i="36"/>
  <c r="T16" i="36"/>
  <c r="S16" i="36"/>
  <c r="R16" i="36"/>
  <c r="Q16" i="36"/>
  <c r="P16" i="36"/>
  <c r="O16" i="36"/>
  <c r="N16" i="36"/>
  <c r="M16" i="36"/>
  <c r="L16" i="36"/>
  <c r="J16" i="36"/>
  <c r="I16" i="36"/>
  <c r="H16" i="36"/>
  <c r="G16" i="36"/>
  <c r="F16" i="36"/>
  <c r="E16" i="36"/>
  <c r="D16" i="36"/>
  <c r="AB15" i="36"/>
  <c r="AA15" i="36"/>
  <c r="Z15" i="36"/>
  <c r="AB14" i="36"/>
  <c r="AA14" i="36"/>
  <c r="Z14" i="36"/>
  <c r="AB13" i="36"/>
  <c r="AA13" i="36"/>
  <c r="Z13" i="36"/>
  <c r="AB12" i="36"/>
  <c r="AA12" i="36"/>
  <c r="Z12" i="36"/>
  <c r="AB11" i="36"/>
  <c r="AB18" i="36" s="1"/>
  <c r="AA11" i="36"/>
  <c r="Z11" i="36"/>
  <c r="AB10" i="36"/>
  <c r="AA10" i="36"/>
  <c r="Z10" i="36"/>
  <c r="AB9" i="36"/>
  <c r="AA9" i="36"/>
  <c r="Z9" i="36"/>
  <c r="AB8" i="36"/>
  <c r="AA8" i="36"/>
  <c r="Z8" i="36"/>
  <c r="AB7" i="36"/>
  <c r="AA7" i="36"/>
  <c r="Z7" i="36"/>
  <c r="AB6" i="36"/>
  <c r="AA6" i="36"/>
  <c r="Z6" i="36"/>
  <c r="AB5" i="36"/>
  <c r="AA5" i="36"/>
  <c r="Z5" i="36"/>
  <c r="BR46" i="1"/>
  <c r="BQ46" i="1"/>
  <c r="BO46" i="1"/>
  <c r="BN46" i="1"/>
  <c r="BM46" i="1"/>
  <c r="BL46" i="1"/>
  <c r="BI46" i="1"/>
  <c r="BH46" i="1"/>
  <c r="BG46" i="1"/>
  <c r="BF46" i="1"/>
  <c r="BE46" i="1"/>
  <c r="BD46" i="1"/>
  <c r="BC46" i="1"/>
  <c r="BB46" i="1"/>
  <c r="BA46" i="1"/>
  <c r="AZ46" i="1"/>
  <c r="AY46" i="1"/>
  <c r="AX46" i="1"/>
  <c r="AW46" i="1"/>
  <c r="AV46" i="1"/>
  <c r="AU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R46" i="1"/>
  <c r="Q46" i="1"/>
  <c r="P46" i="1"/>
  <c r="O46" i="1"/>
  <c r="N46" i="1"/>
  <c r="M46" i="1"/>
  <c r="L46" i="1"/>
  <c r="K46" i="1"/>
  <c r="J46" i="1"/>
  <c r="I46" i="1"/>
  <c r="G46" i="1"/>
  <c r="F46" i="1"/>
  <c r="E46" i="1"/>
  <c r="D46" i="1"/>
  <c r="C46" i="1"/>
  <c r="B46" i="1"/>
  <c r="BY18" i="1"/>
  <c r="BX18" i="1"/>
  <c r="BW18" i="1"/>
  <c r="BY9" i="1"/>
  <c r="BX9" i="1"/>
  <c r="BW9" i="1"/>
  <c r="BY25" i="1"/>
  <c r="BX25" i="1"/>
  <c r="BW25" i="1"/>
  <c r="BY24" i="1"/>
  <c r="BX24" i="1"/>
  <c r="BW24" i="1"/>
  <c r="BY23" i="1"/>
  <c r="BX23" i="1"/>
  <c r="BW23" i="1"/>
  <c r="BY22" i="1"/>
  <c r="BX22" i="1"/>
  <c r="BW22" i="1"/>
  <c r="BY21" i="1"/>
  <c r="BX21" i="1"/>
  <c r="BW21" i="1"/>
  <c r="BY44" i="1"/>
  <c r="BX44" i="1"/>
  <c r="BW44" i="1"/>
  <c r="BY43" i="1"/>
  <c r="BX43" i="1"/>
  <c r="BW43" i="1"/>
  <c r="BY42" i="1"/>
  <c r="BX42" i="1"/>
  <c r="BW42" i="1"/>
  <c r="BY41" i="1"/>
  <c r="BX41" i="1"/>
  <c r="BW41" i="1"/>
  <c r="BY40" i="1"/>
  <c r="BX40" i="1"/>
  <c r="BW40" i="1"/>
  <c r="BY26" i="1"/>
  <c r="BX26" i="1"/>
  <c r="BW26" i="1"/>
  <c r="BY27" i="1"/>
  <c r="BX27" i="1"/>
  <c r="BW27" i="1"/>
  <c r="BY28" i="1"/>
  <c r="BX28" i="1"/>
  <c r="BW28" i="1"/>
  <c r="BY39" i="1"/>
  <c r="BX39" i="1"/>
  <c r="BW39" i="1"/>
  <c r="BY38" i="1"/>
  <c r="BX38" i="1"/>
  <c r="BW38" i="1"/>
  <c r="BY37" i="1"/>
  <c r="BX37" i="1"/>
  <c r="BW37" i="1"/>
  <c r="BY36" i="1"/>
  <c r="BX36" i="1"/>
  <c r="BW36" i="1"/>
  <c r="BY35" i="1"/>
  <c r="BX35" i="1"/>
  <c r="BW35" i="1"/>
  <c r="BY34" i="1"/>
  <c r="BX34" i="1"/>
  <c r="BW34" i="1"/>
  <c r="BY33" i="1"/>
  <c r="BX33" i="1"/>
  <c r="BW33" i="1"/>
  <c r="BY32" i="1"/>
  <c r="BX32" i="1"/>
  <c r="BW32" i="1"/>
  <c r="BY31" i="1"/>
  <c r="BX31" i="1"/>
  <c r="BW31" i="1"/>
  <c r="BY30" i="1"/>
  <c r="BX30" i="1"/>
  <c r="BW30" i="1"/>
  <c r="BY29" i="1"/>
  <c r="BX29" i="1"/>
  <c r="BW29" i="1"/>
  <c r="BY15" i="1"/>
  <c r="BX15" i="1"/>
  <c r="BW15" i="1"/>
  <c r="BY14" i="1"/>
  <c r="BX14" i="1"/>
  <c r="BW14" i="1"/>
  <c r="BY13" i="1"/>
  <c r="BX13" i="1"/>
  <c r="BW13" i="1"/>
  <c r="BY12" i="1"/>
  <c r="BX12" i="1"/>
  <c r="BW12" i="1"/>
  <c r="BY11" i="1"/>
  <c r="BX11" i="1"/>
  <c r="BW11" i="1"/>
  <c r="BY10" i="1"/>
  <c r="BX10" i="1"/>
  <c r="BW10" i="1"/>
  <c r="BY8" i="1"/>
  <c r="BX8" i="1"/>
  <c r="BW8" i="1"/>
  <c r="BY7" i="1"/>
  <c r="BX7" i="1"/>
  <c r="BW7" i="1"/>
  <c r="AY6" i="1"/>
  <c r="AZ6" i="1"/>
  <c r="BA6" i="1"/>
  <c r="BW6" i="1"/>
  <c r="BS16" i="1"/>
  <c r="BU16" i="1"/>
  <c r="BT16" i="1"/>
  <c r="BH16" i="1"/>
  <c r="BI16" i="1"/>
  <c r="BK16" i="1"/>
  <c r="BL16" i="1"/>
  <c r="BM16" i="1"/>
  <c r="BN16" i="1"/>
  <c r="BO16" i="1"/>
  <c r="BQ16" i="1"/>
  <c r="BR16" i="1"/>
  <c r="BE16" i="1"/>
  <c r="BF16" i="1"/>
  <c r="BG16" i="1"/>
  <c r="BD16" i="1"/>
  <c r="BB16" i="1"/>
  <c r="AU16" i="1"/>
  <c r="AV16" i="1"/>
  <c r="AW16" i="1"/>
  <c r="AX16" i="1"/>
  <c r="AQ16" i="1"/>
  <c r="AR16" i="1"/>
  <c r="AS16" i="1"/>
  <c r="AT16" i="1"/>
  <c r="AI16" i="1"/>
  <c r="AJ16" i="1"/>
  <c r="AK16" i="1"/>
  <c r="AL16" i="1"/>
  <c r="AM16" i="1"/>
  <c r="AN16" i="1"/>
  <c r="AO16" i="1"/>
  <c r="AP16" i="1"/>
  <c r="AA16" i="1"/>
  <c r="AB16" i="1"/>
  <c r="AC16" i="1"/>
  <c r="AD16" i="1"/>
  <c r="AE16" i="1"/>
  <c r="AF16" i="1"/>
  <c r="AG16" i="1"/>
  <c r="AH16" i="1"/>
  <c r="V16" i="1"/>
  <c r="W16" i="1"/>
  <c r="X16" i="1"/>
  <c r="Y16" i="1"/>
  <c r="Z16" i="1"/>
  <c r="P16" i="1"/>
  <c r="Q16" i="1"/>
  <c r="R16" i="1"/>
  <c r="S16" i="1"/>
  <c r="T16" i="1"/>
  <c r="U16" i="1"/>
  <c r="H16" i="1"/>
  <c r="I16" i="1"/>
  <c r="J16" i="1"/>
  <c r="K16" i="1"/>
  <c r="L16" i="1"/>
  <c r="M16" i="1"/>
  <c r="N16" i="1"/>
  <c r="O16" i="1"/>
  <c r="G16" i="1"/>
  <c r="C16" i="1"/>
  <c r="D16" i="1"/>
  <c r="E16" i="1"/>
  <c r="F16" i="1"/>
  <c r="B16" i="1"/>
  <c r="B26" i="45" l="1"/>
  <c r="B30" i="45"/>
  <c r="B25" i="45"/>
  <c r="B29" i="45"/>
  <c r="B6" i="45"/>
  <c r="B15" i="45"/>
  <c r="B7" i="45"/>
  <c r="B14" i="45"/>
  <c r="AB16" i="36"/>
  <c r="AG19" i="38"/>
  <c r="S52" i="41"/>
  <c r="BX6" i="1"/>
  <c r="AH7" i="38"/>
  <c r="AB19" i="38"/>
  <c r="P18" i="41"/>
  <c r="AJ7" i="38"/>
  <c r="AE19" i="38"/>
  <c r="AH19" i="38"/>
  <c r="T52" i="41"/>
  <c r="Q52" i="41"/>
  <c r="AI19" i="38"/>
  <c r="AI7" i="38"/>
  <c r="AA19" i="38"/>
  <c r="AC7" i="38"/>
  <c r="AA7" i="38"/>
  <c r="BY6" i="1"/>
</calcChain>
</file>

<file path=xl/sharedStrings.xml><?xml version="1.0" encoding="utf-8"?>
<sst xmlns="http://purl.oclc.org/ooxml/spreadsheetml/main" count="1713" uniqueCount="731">
  <si>
    <t>SiO2</t>
  </si>
  <si>
    <t>TiO2</t>
  </si>
  <si>
    <t>Al2O3</t>
  </si>
  <si>
    <t>FeO</t>
  </si>
  <si>
    <t>MnO</t>
  </si>
  <si>
    <t>MgO</t>
  </si>
  <si>
    <t>CaO</t>
  </si>
  <si>
    <t>Na2O</t>
  </si>
  <si>
    <t>K2O</t>
  </si>
  <si>
    <t>Cr2O3</t>
  </si>
  <si>
    <t>Sum</t>
  </si>
  <si>
    <t>type</t>
  </si>
  <si>
    <t xml:space="preserve"> </t>
  </si>
  <si>
    <t>Apollo 11 high K basalts</t>
  </si>
  <si>
    <t>Apollo 11 low-K basalts</t>
  </si>
  <si>
    <t>Apollo 17 Low-K basalts</t>
  </si>
  <si>
    <t>Apollo12 pigeonite Basalts</t>
  </si>
  <si>
    <t>Apollo15 pigeonite Basalts</t>
  </si>
  <si>
    <t>Apollo 12 Olivine Basalts</t>
  </si>
  <si>
    <t>Apollo 15 Olivine Basalts</t>
  </si>
  <si>
    <t>Apollo 12 Ilmenite basalts</t>
  </si>
  <si>
    <t>Very High K basalts</t>
  </si>
  <si>
    <t>Apollo 17 VLT</t>
  </si>
  <si>
    <t>Luna 24 VLT</t>
  </si>
  <si>
    <t>La</t>
  </si>
  <si>
    <t>Ce</t>
  </si>
  <si>
    <t>Nd</t>
  </si>
  <si>
    <t>Sm</t>
  </si>
  <si>
    <t>Eu</t>
  </si>
  <si>
    <t>Gd</t>
  </si>
  <si>
    <t>Dy</t>
  </si>
  <si>
    <t>Er</t>
  </si>
  <si>
    <t>Yb</t>
  </si>
  <si>
    <t>Lu</t>
  </si>
  <si>
    <t>Ba</t>
  </si>
  <si>
    <t>Rb</t>
  </si>
  <si>
    <t>Sr</t>
  </si>
  <si>
    <t>Zr</t>
  </si>
  <si>
    <t>Hf</t>
  </si>
  <si>
    <t>Th</t>
  </si>
  <si>
    <t>U</t>
  </si>
  <si>
    <t>Li</t>
  </si>
  <si>
    <t>Sc</t>
  </si>
  <si>
    <t>V</t>
  </si>
  <si>
    <t>Co</t>
  </si>
  <si>
    <t>Ni</t>
  </si>
  <si>
    <t>Nb</t>
  </si>
  <si>
    <t>&lt;2</t>
  </si>
  <si>
    <t>&lt;3</t>
  </si>
  <si>
    <t>&lt;0.5</t>
  </si>
  <si>
    <t>&lt;0.2</t>
  </si>
  <si>
    <t>&lt;40</t>
  </si>
  <si>
    <t>n.a.</t>
  </si>
  <si>
    <t>&lt;22</t>
  </si>
  <si>
    <t>min</t>
  </si>
  <si>
    <t>max</t>
  </si>
  <si>
    <t>average</t>
  </si>
  <si>
    <t>Red/Black Glasses</t>
  </si>
  <si>
    <t>Table A3.11.  Mare basalt composition.</t>
  </si>
  <si>
    <t>Trace elements</t>
  </si>
  <si>
    <t>Mg/(Mg+Fe)</t>
  </si>
  <si>
    <t>sample</t>
  </si>
  <si>
    <t>High Alumina Basalts</t>
  </si>
  <si>
    <t>A-14 red-</t>
  </si>
  <si>
    <t>blk (b)</t>
  </si>
  <si>
    <t>specific</t>
  </si>
  <si>
    <t>,1</t>
  </si>
  <si>
    <t>Grp 1</t>
  </si>
  <si>
    <t>Grp 3</t>
  </si>
  <si>
    <t>Grp 5</t>
  </si>
  <si>
    <t>B-1</t>
  </si>
  <si>
    <t>L 16</t>
  </si>
  <si>
    <t>14305</t>
  </si>
  <si>
    <t>,390</t>
  </si>
  <si>
    <t>14168</t>
  </si>
  <si>
    <t>,39</t>
  </si>
  <si>
    <t>304/370</t>
  </si>
  <si>
    <t>70008</t>
  </si>
  <si>
    <t>,356</t>
  </si>
  <si>
    <t>70007</t>
  </si>
  <si>
    <t>328V</t>
  </si>
  <si>
    <t>,296</t>
  </si>
  <si>
    <t>vitrophyre</t>
  </si>
  <si>
    <t>Avg</t>
  </si>
  <si>
    <t>microporph</t>
  </si>
  <si>
    <t>,4</t>
  </si>
  <si>
    <t>,7</t>
  </si>
  <si>
    <t>,78</t>
  </si>
  <si>
    <t>,25-100</t>
  </si>
  <si>
    <t>,52-18</t>
  </si>
  <si>
    <t>blk (a)</t>
  </si>
  <si>
    <t>Reference</t>
  </si>
  <si>
    <t>All from PM, cf Soource Book</t>
  </si>
  <si>
    <t>Major elements</t>
  </si>
  <si>
    <t/>
  </si>
  <si>
    <t>Ni/Co</t>
  </si>
  <si>
    <t>&lt;0.4</t>
  </si>
  <si>
    <t>&lt;0.1</t>
  </si>
  <si>
    <t>&lt;0.3</t>
  </si>
  <si>
    <t>na</t>
  </si>
  <si>
    <t>Pr</t>
  </si>
  <si>
    <t>Tm</t>
  </si>
  <si>
    <t>Y</t>
  </si>
  <si>
    <t>Ho</t>
  </si>
  <si>
    <t>Tb</t>
  </si>
  <si>
    <t>Pm</t>
  </si>
  <si>
    <t>John F. Pernet-Fisher, Etienne Deloule, Katherine H. Joy,
Evidence of chemical heterogeneity within lunar anorthosite parental magmas,
Geochimica et Cosmochimica Acta,
Volume 266,
2019,
Pages 109-130,
ISSN 0016-7037,
https://doi.org/10.1016/j.gca.2019.03.033.</t>
  </si>
  <si>
    <t>La0.1250.159</t>
  </si>
  <si>
    <t>0.2060.2010.1260.266</t>
  </si>
  <si>
    <t>0.2500.2250.1590.1080.270</t>
  </si>
  <si>
    <t>0.3730.274</t>
  </si>
  <si>
    <t>1.3760.362</t>
  </si>
  <si>
    <t>0.3520.329Ce0.3470.356</t>
  </si>
  <si>
    <t>0.4460.4770.3010.319</t>
  </si>
  <si>
    <t>0.6710.5620.3730.2630.340</t>
  </si>
  <si>
    <t>0.7200.624</t>
  </si>
  <si>
    <t>3.0292.239</t>
  </si>
  <si>
    <t>0.8450.772Pr0.042–0.0500.0430.0370.0910.0760.0540.040–0.083–0.318–0.0990.085Nd0.1731.044</t>
  </si>
  <si>
    <t>0.2660.2210.1720.581</t>
  </si>
  <si>
    <t>0.4070.3430.2010.1351.226</t>
  </si>
  <si>
    <t>0.3831.439</t>
  </si>
  <si>
    <t>1.2491.494</t>
  </si>
  <si>
    <t>0.3800.395Sm0.0710.298</t>
  </si>
  <si>
    <t>0.0610.0780.0380.255</t>
  </si>
  <si>
    <t>0.0960.0530.0550.0580.274</t>
  </si>
  <si>
    <t>0.1270.363</t>
  </si>
  <si>
    <t>0.1980.401</t>
  </si>
  <si>
    <t>0.0980.094Eu0.7541.038</t>
  </si>
  <si>
    <t>0.7170.6990.7671.009</t>
  </si>
  <si>
    <t>0.8020.9100.7880.7981.042</t>
  </si>
  <si>
    <t>1.1201.411</t>
  </si>
  <si>
    <t>1.0321.078</t>
  </si>
  <si>
    <t>1.2121.239Gd0.0590.069</t>
  </si>
  <si>
    <t>0.0630.0570.0470.061</t>
  </si>
  <si>
    <t>0.1020.0890.0430.0370.057</t>
  </si>
  <si>
    <t>0.0830.107</t>
  </si>
  <si>
    <t>0.1370.206</t>
  </si>
  <si>
    <t>0.0450.072Tb0.008–0.0070.0070.005–0.0120.0130.0090.005–0.009–0.018–0.0090.010Dy0.0520.054</t>
  </si>
  <si>
    <t>0.0350.0400.0250.047</t>
  </si>
  <si>
    <t>0.0560.0530.0450.0380.044</t>
  </si>
  <si>
    <t>0.0670.059</t>
  </si>
  <si>
    <t>0.1010.129</t>
  </si>
  <si>
    <t>0.0440.036Ho0.004–0.0060.0050.008–0.0090.0100.0130.004–0.013–0.017–0.0070.009Er0.0260.032</t>
  </si>
  <si>
    <t>0.0260.0190.011–0.0210.0250.0350.0120.005</t>
  </si>
  <si>
    <t>0.0310.014</t>
  </si>
  <si>
    <t>0.0440.067</t>
  </si>
  <si>
    <t>0.0240.017Yb0.0180.038</t>
  </si>
  <si>
    <t>0.0240.0240.0140.003</t>
  </si>
  <si>
    <t>0.0340.0220.0480.0260.008</t>
  </si>
  <si>
    <t>0.0330.006</t>
  </si>
  <si>
    <t>0.0460.152</t>
  </si>
  <si>
    <t>0.0200.016</t>
  </si>
  <si>
    <t>La0.1250.159	0.2060.2010.1260.266	0.2500.2250.1590.1080.270	0.3730.274	1.3760.362	0.3520.329</t>
  </si>
  <si>
    <t>Ce0.3470.356	0.4460.4770.3010.319	0.6710.5620.3730.2630.340	0.7200.624	3.0292.239	0.8450.772</t>
  </si>
  <si>
    <t>0.042–0.0500.0430.0370.0910.0760.0540.040–0.083–0.318–0.0990.085Nd0.1731.044	0.2660.2210.1720.581	0.4070.3430.2010.1351.226	0.3831.439	1.2491.494	0.3800.395</t>
  </si>
  <si>
    <t>0.0710.298	0.0610.0780.0380.255	0.0960.0530.0550.0580.274	0.1270.363	0.1980.401	0.0980.094Eu0.7541.038	0.7170.6990.7671.009	0.8020.9100.7880.7981.042	1.1201.411	1.0321.078	1.2121.239</t>
  </si>
  <si>
    <t>0.0590.069	0.0630.0570.0470.061	0.1020.0890.0430.0370.057	0.0830.107	0.1370.206	0.0450.072</t>
  </si>
  <si>
    <t>0.008–0.0070.0070.005–0.0120.0130.0090.005–0.009–0.018–0.0090.010Dy0.0520.054	0.0350.0400.0250.047	0.0560.0530.0450.0380.044	0.0670.059	0.1010.129	0.0440.036</t>
  </si>
  <si>
    <t>0.004–0.0060.0050.008–0.0090.0100.0130.004–0.013–0.017–0.0070.009Er0.0260.032	0.0260.0190.011–0.0210.0250.0350.0120.005	0.0310.014	0.0440.067	0.0240.017</t>
  </si>
  <si>
    <t>0.0180.038	0.0240.0240.0140.003	0.0340.0220.0480.0260.008	0.0330.006	0.0460.152	0.0200.016</t>
  </si>
  <si>
    <t>0.16–0.120.170.15–0.330.180.290.13–0.29–0.50–0.200.21</t>
  </si>
  <si>
    <t>Element Names</t>
  </si>
  <si>
    <t>Cs</t>
  </si>
  <si>
    <t>Ta</t>
  </si>
  <si>
    <t>High-Ti</t>
  </si>
  <si>
    <t>Low-Ti</t>
  </si>
  <si>
    <t>Very-Low-Ti (B-C)</t>
  </si>
  <si>
    <t>Very-Low-Ti (A-D)</t>
  </si>
  <si>
    <t>Element</t>
  </si>
  <si>
    <t>Value (PPM)</t>
  </si>
  <si>
    <t>Joy</t>
  </si>
  <si>
    <t>Saal</t>
  </si>
  <si>
    <r>
      <t>Katherine H. JOY; Ian A. CRAWFORD; Sara S. RUSSELL; Anton T. KEARSLEY (2010). </t>
    </r>
    <r>
      <rPr>
        <i/>
        <sz val="12"/>
        <color rgb="FF000000"/>
        <rFont val="Helvetica Neue"/>
        <family val="2"/>
      </rPr>
      <t>Lunar meteorite regolith breccias: An in situ study of impact melt composition using LA-ICP-MS with implications for the composition of the lunar crust. , 45(6), 917–946.</t>
    </r>
    <r>
      <rPr>
        <sz val="12"/>
        <color rgb="FF000000"/>
        <rFont val="Helvetica Neue"/>
        <family val="2"/>
      </rPr>
      <t>doi:10.1111/j.1945-5100.2010.01067.x </t>
    </r>
  </si>
  <si>
    <t>Sheet</t>
  </si>
  <si>
    <t>Type</t>
  </si>
  <si>
    <t>Regolith</t>
  </si>
  <si>
    <t>Glass (Primitive Basalt)</t>
  </si>
  <si>
    <r>
      <t>Saal, A., Hauri, E., Cascio, M. </t>
    </r>
    <r>
      <rPr>
        <i/>
        <sz val="12"/>
        <color rgb="FF222222"/>
        <rFont val="Helvetica Neue"/>
        <family val="2"/>
      </rPr>
      <t>et al.</t>
    </r>
    <r>
      <rPr>
        <sz val="12"/>
        <color rgb="FF222222"/>
        <rFont val="Helvetica Neue"/>
        <family val="2"/>
      </rPr>
      <t> Volatile content of lunar volcanic glasses and the presence of water in the Moon’s interior. </t>
    </r>
    <r>
      <rPr>
        <i/>
        <sz val="12"/>
        <color rgb="FF222222"/>
        <rFont val="Helvetica Neue"/>
        <family val="2"/>
      </rPr>
      <t>Nature</t>
    </r>
    <r>
      <rPr>
        <sz val="12"/>
        <color rgb="FF222222"/>
        <rFont val="Helvetica Neue"/>
        <family val="2"/>
      </rPr>
      <t> 454, 192–195 (2008). https://doi.org/10.1038/nature07047</t>
    </r>
  </si>
  <si>
    <t xml:space="preserve">Vesicular Mare Basalt </t>
  </si>
  <si>
    <t>Neil</t>
  </si>
  <si>
    <t>Concentration</t>
  </si>
  <si>
    <r>
      <t xml:space="preserve">Neal C.R. (2001) Interior of the moon: The presence of garnet in the primitive deep lunar mantle. </t>
    </r>
    <r>
      <rPr>
        <sz val="10"/>
        <rFont val="TimesNewRoman,Italic"/>
      </rPr>
      <t xml:space="preserve">J. Geophys. Res. </t>
    </r>
    <r>
      <rPr>
        <sz val="10"/>
        <rFont val="TimesNewRoman,Bold"/>
      </rPr>
      <t>106</t>
    </r>
    <r>
      <rPr>
        <sz val="10"/>
        <rFont val="TimesNewRoman"/>
      </rPr>
      <t xml:space="preserve">, 27865-27885. </t>
    </r>
  </si>
  <si>
    <r>
      <t>Tian, HC., Wang, H., Chen, Y. </t>
    </r>
    <r>
      <rPr>
        <i/>
        <sz val="16"/>
        <color rgb="FF222222"/>
        <rFont val="Helvetica Neue"/>
        <family val="2"/>
      </rPr>
      <t>et al.</t>
    </r>
    <r>
      <rPr>
        <sz val="16"/>
        <color rgb="FF222222"/>
        <rFont val="Helvetica Neue"/>
        <family val="2"/>
      </rPr>
      <t> Non-KREEP origin for Chang’e-5 basalts in the Procellarum KREEP Terrane. </t>
    </r>
    <r>
      <rPr>
        <i/>
        <sz val="16"/>
        <color rgb="FF222222"/>
        <rFont val="Helvetica Neue"/>
        <family val="2"/>
      </rPr>
      <t>Nature</t>
    </r>
    <r>
      <rPr>
        <sz val="16"/>
        <color rgb="FF222222"/>
        <rFont val="Helvetica Neue"/>
        <family val="2"/>
      </rPr>
      <t> </t>
    </r>
    <r>
      <rPr>
        <b/>
        <sz val="16"/>
        <color rgb="FF222222"/>
        <rFont val="Helvetica Neue"/>
        <family val="2"/>
      </rPr>
      <t>600, </t>
    </r>
    <r>
      <rPr>
        <sz val="16"/>
        <color rgb="FF222222"/>
        <rFont val="Helvetica Neue"/>
        <family val="2"/>
      </rPr>
      <t>59–63 (2021). </t>
    </r>
  </si>
  <si>
    <t>Chang'e 5</t>
  </si>
  <si>
    <t>Young Mare Basalts</t>
  </si>
  <si>
    <t>Darren W. Schnare, James M.D. Day, Marc D. Norman, Yang Liu, Lawrence A. Taylor, A laser-ablation ICP-MS study of Apollo 15 low-titanium olivine-normative and quartz-normative mare basalts, Geochimica et Cosmochimica Acta, Volume 72, Issue 10, 2008, Pages 2556-2572, ISSN 0016-7037,</t>
  </si>
  <si>
    <t>Low Ti Basalts</t>
  </si>
  <si>
    <t>Apollo15LowTi</t>
  </si>
  <si>
    <t>LaPazMareBasaltMeteorite</t>
  </si>
  <si>
    <t>Joy et. Al. A petrological, mineralogical, and chemical analysis of the lunar mare basalt meteorite LaPaz Icefield 02205, 02224, and 02226, Meteoritics &amp; Planetary Science 41, Nr 7, 1003–1025 (2006)</t>
  </si>
  <si>
    <t>Mare Basalt Meteorite</t>
  </si>
  <si>
    <t>O2224</t>
  </si>
  <si>
    <t>O2205</t>
  </si>
  <si>
    <t>Sample Number</t>
  </si>
  <si>
    <r>
      <t>Table A3.1. Bulk composition and normative/modal mineralogy of some ferroan anorthositic rocks [Al</t>
    </r>
    <r>
      <rPr>
        <b/>
        <vertAlign val="subscript"/>
        <sz val="12"/>
        <rFont val="Arial"/>
        <family val="2"/>
      </rPr>
      <t>2</t>
    </r>
    <r>
      <rPr>
        <b/>
        <sz val="12"/>
        <rFont val="Arial"/>
        <family val="2"/>
      </rPr>
      <t>O</t>
    </r>
    <r>
      <rPr>
        <b/>
        <vertAlign val="subscript"/>
        <sz val="12"/>
        <rFont val="Arial"/>
        <family val="2"/>
      </rPr>
      <t>3</t>
    </r>
    <r>
      <rPr>
        <b/>
        <sz val="12"/>
        <rFont val="Arial"/>
        <family val="2"/>
      </rPr>
      <t xml:space="preserve"> (plagioclase) decreases left to right]</t>
    </r>
  </si>
  <si>
    <t>parent</t>
  </si>
  <si>
    <t>10056c</t>
  </si>
  <si>
    <t>14312c</t>
  </si>
  <si>
    <t>15415</t>
  </si>
  <si>
    <t>60015a</t>
  </si>
  <si>
    <t>60015b</t>
  </si>
  <si>
    <t>60215</t>
  </si>
  <si>
    <t>61016</t>
  </si>
  <si>
    <t>60025</t>
  </si>
  <si>
    <t>15362</t>
  </si>
  <si>
    <t>67455</t>
  </si>
  <si>
    <t>74114</t>
  </si>
  <si>
    <t>67075</t>
  </si>
  <si>
    <t>62236a</t>
  </si>
  <si>
    <t>62236b</t>
  </si>
  <si>
    <t>62237</t>
  </si>
  <si>
    <t>15363</t>
  </si>
  <si>
    <t>62236,43</t>
  </si>
  <si>
    <t>64435c</t>
  </si>
  <si>
    <t>67215c</t>
  </si>
  <si>
    <t>67016</t>
  </si>
  <si>
    <t>split</t>
  </si>
  <si>
    <t>clast</t>
  </si>
  <si>
    <t>,63-,64</t>
  </si>
  <si>
    <t>,30</t>
  </si>
  <si>
    <t>,32</t>
  </si>
  <si>
    <t>,184</t>
  </si>
  <si>
    <t>,45</t>
  </si>
  <si>
    <t>,5</t>
  </si>
  <si>
    <t>,11</t>
  </si>
  <si>
    <t>,9</t>
  </si>
  <si>
    <t>CTA</t>
  </si>
  <si>
    <t>,46</t>
  </si>
  <si>
    <t>,326/8</t>
  </si>
  <si>
    <t>,7097</t>
  </si>
  <si>
    <t>,7012</t>
  </si>
  <si>
    <t>avg</t>
  </si>
  <si>
    <r>
      <t>SiO</t>
    </r>
    <r>
      <rPr>
        <b/>
        <vertAlign val="subscript"/>
        <sz val="10"/>
        <rFont val="Arial"/>
        <family val="2"/>
      </rPr>
      <t>2</t>
    </r>
  </si>
  <si>
    <r>
      <t>TiO</t>
    </r>
    <r>
      <rPr>
        <b/>
        <vertAlign val="subscript"/>
        <sz val="10"/>
        <rFont val="Arial"/>
        <family val="2"/>
      </rPr>
      <t>2</t>
    </r>
  </si>
  <si>
    <t>&lt;0.06</t>
  </si>
  <si>
    <t>&lt;0.02</t>
  </si>
  <si>
    <r>
      <t>Al</t>
    </r>
    <r>
      <rPr>
        <b/>
        <vertAlign val="subscript"/>
        <sz val="10"/>
        <rFont val="Arial"/>
        <family val="2"/>
      </rPr>
      <t>2</t>
    </r>
    <r>
      <rPr>
        <b/>
        <sz val="10"/>
        <rFont val="Arial"/>
        <family val="2"/>
      </rPr>
      <t>O</t>
    </r>
    <r>
      <rPr>
        <b/>
        <vertAlign val="subscript"/>
        <sz val="10"/>
        <rFont val="Arial"/>
        <family val="2"/>
      </rPr>
      <t>3</t>
    </r>
  </si>
  <si>
    <r>
      <t>Cr</t>
    </r>
    <r>
      <rPr>
        <b/>
        <vertAlign val="subscript"/>
        <sz val="10"/>
        <rFont val="Arial"/>
        <family val="2"/>
      </rPr>
      <t>2</t>
    </r>
    <r>
      <rPr>
        <b/>
        <sz val="10"/>
        <rFont val="Arial"/>
        <family val="2"/>
      </rPr>
      <t>O</t>
    </r>
    <r>
      <rPr>
        <b/>
        <vertAlign val="subscript"/>
        <sz val="10"/>
        <rFont val="Arial"/>
        <family val="2"/>
      </rPr>
      <t>3</t>
    </r>
  </si>
  <si>
    <t>nd</t>
  </si>
  <si>
    <t>&lt;0.05</t>
  </si>
  <si>
    <t>&lt;0.005</t>
  </si>
  <si>
    <t>&lt;0.03</t>
  </si>
  <si>
    <r>
      <t>Na</t>
    </r>
    <r>
      <rPr>
        <b/>
        <vertAlign val="subscript"/>
        <sz val="10"/>
        <rFont val="Arial"/>
        <family val="2"/>
      </rPr>
      <t>2</t>
    </r>
    <r>
      <rPr>
        <b/>
        <sz val="10"/>
        <rFont val="Arial"/>
        <family val="2"/>
      </rPr>
      <t>O</t>
    </r>
  </si>
  <si>
    <r>
      <t>K</t>
    </r>
    <r>
      <rPr>
        <b/>
        <vertAlign val="subscript"/>
        <sz val="10"/>
        <rFont val="Arial"/>
        <family val="2"/>
      </rPr>
      <t>2</t>
    </r>
    <r>
      <rPr>
        <b/>
        <sz val="10"/>
        <rFont val="Arial"/>
        <family val="2"/>
      </rPr>
      <t>O</t>
    </r>
  </si>
  <si>
    <r>
      <t>P</t>
    </r>
    <r>
      <rPr>
        <b/>
        <vertAlign val="subscript"/>
        <sz val="10"/>
        <rFont val="Arial"/>
        <family val="2"/>
      </rPr>
      <t>2</t>
    </r>
    <r>
      <rPr>
        <b/>
        <sz val="10"/>
        <rFont val="Arial"/>
        <family val="2"/>
      </rPr>
      <t>O</t>
    </r>
    <r>
      <rPr>
        <b/>
        <vertAlign val="subscript"/>
        <sz val="10"/>
        <rFont val="Arial"/>
        <family val="2"/>
      </rPr>
      <t>5</t>
    </r>
  </si>
  <si>
    <t>&gt;0.02</t>
  </si>
  <si>
    <t>Selected trace elements (ppm)</t>
  </si>
  <si>
    <t>2.61</t>
  </si>
  <si>
    <t>11.2</t>
  </si>
  <si>
    <t>0.45</t>
  </si>
  <si>
    <t>&lt;0.12</t>
  </si>
  <si>
    <t>Ryder</t>
  </si>
  <si>
    <t>SR Taylor</t>
  </si>
  <si>
    <t>Rose</t>
  </si>
  <si>
    <t>Wänke</t>
  </si>
  <si>
    <t>Philpotts</t>
  </si>
  <si>
    <t>Haskin</t>
  </si>
  <si>
    <t>Murali</t>
  </si>
  <si>
    <t>Lindstrom</t>
  </si>
  <si>
    <t>Warren</t>
  </si>
  <si>
    <t>Norman</t>
  </si>
  <si>
    <t xml:space="preserve">James </t>
  </si>
  <si>
    <t>Jolliff &amp;</t>
  </si>
  <si>
    <t>compil.</t>
  </si>
  <si>
    <t>&amp; Norman</t>
  </si>
  <si>
    <t>et al.</t>
  </si>
  <si>
    <t xml:space="preserve">et al. </t>
  </si>
  <si>
    <t>et al. (1973)</t>
  </si>
  <si>
    <t>&amp; Wasson</t>
  </si>
  <si>
    <t>&amp; Taylor</t>
  </si>
  <si>
    <t>(1985)</t>
  </si>
  <si>
    <t>(1980)</t>
  </si>
  <si>
    <t>(1973)</t>
  </si>
  <si>
    <t>(1975)</t>
  </si>
  <si>
    <t>(1976)</t>
  </si>
  <si>
    <t>Nava (1974)</t>
  </si>
  <si>
    <t>(1978)</t>
  </si>
  <si>
    <t>(1977)</t>
  </si>
  <si>
    <t>(1991)</t>
  </si>
  <si>
    <t>(1987)</t>
  </si>
  <si>
    <t>(2003)</t>
  </si>
  <si>
    <t>(1989)</t>
  </si>
  <si>
    <t>(1992)</t>
  </si>
  <si>
    <t>(1995)</t>
  </si>
  <si>
    <t>Laul &amp;</t>
  </si>
  <si>
    <t>Hertogen</t>
  </si>
  <si>
    <t>58 mg</t>
  </si>
  <si>
    <t>cs Tr An</t>
  </si>
  <si>
    <t>Schmitt</t>
  </si>
  <si>
    <t>(1981)</t>
  </si>
  <si>
    <t>Normative Mineralogy (converted to volume %)</t>
  </si>
  <si>
    <t>plagioclase</t>
  </si>
  <si>
    <t>92.0</t>
  </si>
  <si>
    <t>low-Ca Px</t>
  </si>
  <si>
    <t>5.0</t>
  </si>
  <si>
    <t>high-Ca Px</t>
  </si>
  <si>
    <t>2.5</t>
  </si>
  <si>
    <t>olivine</t>
  </si>
  <si>
    <t>0</t>
  </si>
  <si>
    <t>others</t>
  </si>
  <si>
    <t>0.3</t>
  </si>
  <si>
    <t>Modal Mineralogy (different splits from chemistry), volume %</t>
  </si>
  <si>
    <t>~100</t>
  </si>
  <si>
    <t>97-98</t>
  </si>
  <si>
    <t>96</t>
  </si>
  <si>
    <t>68-69</t>
  </si>
  <si>
    <t>60</t>
  </si>
  <si>
    <t>tr</t>
  </si>
  <si>
    <t>1</t>
  </si>
  <si>
    <t>Opx/Pig</t>
  </si>
  <si>
    <t>~0.5</t>
  </si>
  <si>
    <t>0.8</t>
  </si>
  <si>
    <t>~19</t>
  </si>
  <si>
    <t>32</t>
  </si>
  <si>
    <t>Augite</t>
  </si>
  <si>
    <t>~1.5</t>
  </si>
  <si>
    <t>~8</t>
  </si>
  <si>
    <t>8</t>
  </si>
  <si>
    <t>Cr,Fe-spinel</t>
  </si>
  <si>
    <t>0.1</t>
  </si>
  <si>
    <t>Fe-Ni metal</t>
  </si>
  <si>
    <t>troilite</t>
  </si>
  <si>
    <t>3-4</t>
  </si>
  <si>
    <t>Ilmenite</t>
  </si>
  <si>
    <t>References</t>
  </si>
  <si>
    <t>Dixon</t>
  </si>
  <si>
    <t>Dowty</t>
  </si>
  <si>
    <t>Dymek</t>
  </si>
  <si>
    <t>James</t>
  </si>
  <si>
    <t>&amp; Papike</t>
  </si>
  <si>
    <t>(1983)</t>
  </si>
  <si>
    <t>(1972)</t>
  </si>
  <si>
    <t>Nord &amp;</t>
  </si>
  <si>
    <t>Wandless</t>
  </si>
  <si>
    <t>References (chemistry)</t>
  </si>
  <si>
    <t>Sample No.</t>
  </si>
  <si>
    <t>Specific</t>
  </si>
  <si>
    <t>Murali AV, Ma M-S, Laul JC, Schmitt RM (1977) Chemical composition of breccias, feldspathic basalt, and anorthosites from Apollo 15 (15308, 15359, 15382, and 15362), Apollo 16 (60018 and 65785), Apollo 17 (72435, 72536, 72559, 72735, 72738, 78526, and 78527), and Luna 20 (22012 and 22013). Lunar Sci 8:700-702</t>
  </si>
  <si>
    <t>Warren PH, Jerde EA, Kallemeyn GW (1987) Pristine Moon rocks: A "large" felsite and a metal-rich ferroan anorthosite. Proc Lunar Planet Sci Conf 17th in J Geophys Res 92:E303-E313</t>
  </si>
  <si>
    <t>Ryder G (1985) Catalog of Apollo 15 Rocks. Curatorial Publication 20787. NASA Johnson Space Center, Houston</t>
  </si>
  <si>
    <t>Ryder G, Norman MD (1980) Catalog of Apollo 16 Rocks. 1144 p. NASA Johnson Space Center Curatorial Facility, Houston</t>
  </si>
  <si>
    <t>Taylor SR, Gorton MP, Muir P, Nance WB, Rudowski R, Ware N (1973) Composition of the Descartes region, Lunar Highlands. Geochim Cosmochim Acta 37:2665-2683</t>
  </si>
  <si>
    <t>Laul JC, Schmitt RA (1973) Chemical composition of Apollo 15, 16 and 17 samples. Proc Lunar Sci Conf 4:1349-1367</t>
  </si>
  <si>
    <t>Haskin LA, Helmke PA, Blanchard DP, Jacobs JW, Telander K (1973) Major and trace element abundances in samples from the lunar highlands. Proc Lunar Sci Conf 3:1275-1296</t>
  </si>
  <si>
    <t>Rose HJ, Jr., Baedecker PA, Berman S, Christian RP, Dwornik EJ, Finkelman RB, Schnepfe MM (1975) Chemical composition of rocks and soils returned by the Apollo 15, 16, and 17 missions. Proc Lunar Sci Conf 6:1363-1373</t>
  </si>
  <si>
    <t>Philpotts JA, Schumann S, Kouns CW, Lum RKL, Bickel AL, Schnetzler CC (1973) Apollo 16 returned samples: Lithophile trace-element abundances. Proc Lunar Sci Conf 4:1427-1436</t>
  </si>
  <si>
    <t>Nava DF (1974) Chemistry of some rock types and soils from the Apollo 15, 16 and 17 lunar sites. Lunar Science V, p. 547–549, Lunar Science Institute, Houston</t>
  </si>
  <si>
    <t>62236</t>
  </si>
  <si>
    <t>,43</t>
  </si>
  <si>
    <t>Norman MD, Borg LE, Nyquist LE, Bogard DD (2003) Chronology, geochemistry, and petrology of a ferroan noritic anorthosite clast from Descartes breccia 67215: Clues to the age, origin, structure, and impact history of the lunar crust. Meteor Planet Sci 38(4):645–661</t>
  </si>
  <si>
    <t>Warren PH, Wasson JT (1978) Compositional-petrographic investigation of pristine nonmare rocks. Proc Lunar Planet Sci Conf 9:185-217</t>
  </si>
  <si>
    <t>Haskin LA, Lindstrom MM, Salpas PA, Lindstrom DJ (1981) On compositional variations among lunar anorthosites. Proc Lunar Planet Sci 12B:41-66</t>
  </si>
  <si>
    <t>James OB, Lindstrom MM, Flohr MK (1989) Ferroan anorthosite from lunar breccia 64435: Implications for the origin and and history of lunar ferroan anorthosites. Proc Lunar Planet Sci Conf 19th:219-243</t>
  </si>
  <si>
    <t>Wänke H, Palme H, Kruse H, Baddenhausen H, Cendales M, Dreibus G, Hofmeister H, Jagoutz E, Palme C, Spettel B, Thacker R (1976) Chemistry of lunar highland rocks: A refined evaluation of the composition of the primary matter. Proc Lunar Sci Conf 7:3479-3499</t>
  </si>
  <si>
    <t>Norman MD, Taylor SR (1992) Geochemistry of lunar crustal rocks from breccia 67016 and the composition of the Moon. Geochim Cosmochim Acta 56:1013-1024</t>
  </si>
  <si>
    <t>Wänke H, Palme H, Baddenhausen H, Dreibus G, Jagoutz E, Kruse H, Palme C, Spettel B, Teshke F, Thacker R (1975) New data on the chemistry of lunar samples: Primary matter in the lunar highlands and the bulk composition of the Moon. Proc Lunar Sci Conf 6th:1313-1340</t>
  </si>
  <si>
    <t>Lindstrom MM, Nava DF, Lindstrom DJ, Winzer SR, Lum RKL, Schuhmann PJ, Schuhmann S, Philpotts JA (1977) Geochemical studies of the white breccia boulders at North Ray Crater, Descartes region of the lunar highlands. Proc Lunar Sci Conf 8:2137-2151</t>
  </si>
  <si>
    <t>Jolliff BL, Haskin LA (1995) Cogenetic rock fragments from a lunar soil: Evidence of a ferroan noritic-anorthosite pluton on the Moon. Geochim Cosmochim Acta 59:2345-2374</t>
  </si>
  <si>
    <t>Warren PH, Jerde EA, Kallemeyn GW (1991) Pristine Moon rocks: Apollo 17 anorthosites. Proc Lunar Planet Sci 21:51-61</t>
  </si>
  <si>
    <t>References (modes)</t>
  </si>
  <si>
    <t>Warren PH, Taylor GJ, Keil K, Kallemeyn GW, Rosener PS, Wasson JT (1983) Sixth foray for pristine nonmare rocks and an assessment of the diversity of lunar anorthosites. Proc 13th Lunar &amp; Planet Sci Conf 88:A615-A630</t>
  </si>
  <si>
    <t>Dowty E, K. K, Prinz M (1972) Anorthosites in the Apollo 15 rake samples from Spur Crater. In JW Chamberlain, C Watkins, Eds. The Apollo 15 Lunar Samples, Lunar Science Inst., Houston</t>
  </si>
  <si>
    <t>Dixon JR, Papike JJ (1975) Petrology of anorthosites from the Descartes region of the Moon: Apollo 16. Proc Lunar Sci Conf 6th:263–291</t>
  </si>
  <si>
    <t>Nord GL, Wandless M-V (1983) Petrology and comparative thermal and mechanical histories of clasts in breccia 62236. Proc Lunar Planet Sci Conf 13th, in J Geophys Res 88:A645-A657</t>
  </si>
  <si>
    <t>Dymek RF, Albee AL, Chodos AA (1975) Comparative petrology of lunar cumulate rocks of possible primary origin: Dunite 72415, troctolite 76535, norite 78235, and anorthosite 62237. Proc Lunar Sci Conf 6th:301-341</t>
  </si>
  <si>
    <t>Norman MD, Keil K, Griffin WL, Ryan CG (1995) Fragments of ancient lunar crust: Petrology and geochemistry of ferroan noritic anorthosites from the Descartes region of the Moon. Geochim Cosmochim Acta 59:831-847</t>
  </si>
  <si>
    <t>Table A3.3. Chemical analyses, mineral modes, and norms of alkali-suite plutonic rocks.</t>
  </si>
  <si>
    <t>Alkali anorthosite</t>
  </si>
  <si>
    <t>Alkali norite</t>
    <phoneticPr fontId="7" type="noConversion"/>
  </si>
  <si>
    <t>,210</t>
  </si>
  <si>
    <t>,501</t>
  </si>
  <si>
    <t>,532</t>
  </si>
  <si>
    <t>,120</t>
  </si>
  <si>
    <t>,112</t>
  </si>
  <si>
    <t>,106</t>
  </si>
  <si>
    <t>,197</t>
  </si>
  <si>
    <t>,7245</t>
  </si>
  <si>
    <t>,122</t>
  </si>
  <si>
    <t>,283</t>
  </si>
  <si>
    <t>,279</t>
  </si>
  <si>
    <t>,1060</t>
  </si>
  <si>
    <t>,181</t>
  </si>
  <si>
    <t>,534</t>
  </si>
  <si>
    <t>,280</t>
  </si>
  <si>
    <t>,6</t>
  </si>
  <si>
    <t>,170</t>
  </si>
  <si>
    <t>,220</t>
  </si>
  <si>
    <t>,156</t>
  </si>
  <si>
    <t>,42</t>
  </si>
  <si>
    <t>,44</t>
  </si>
  <si>
    <t>,117</t>
  </si>
  <si>
    <t>,131</t>
  </si>
  <si>
    <t>A</t>
  </si>
  <si>
    <t>N</t>
  </si>
  <si>
    <t>GN</t>
  </si>
  <si>
    <t>oxide compositions (wt.%)</t>
  </si>
  <si>
    <r>
      <t>SiO</t>
    </r>
    <r>
      <rPr>
        <vertAlign val="subscript"/>
        <sz val="8"/>
        <rFont val="Times New Roman"/>
        <family val="1"/>
      </rPr>
      <t>2</t>
    </r>
  </si>
  <si>
    <r>
      <t>TiO</t>
    </r>
    <r>
      <rPr>
        <vertAlign val="subscript"/>
        <sz val="8"/>
        <rFont val="Times New Roman"/>
        <family val="1"/>
      </rPr>
      <t>2</t>
    </r>
  </si>
  <si>
    <t xml:space="preserve">    &lt;2.2</t>
  </si>
  <si>
    <t xml:space="preserve">   &lt;0.2</t>
  </si>
  <si>
    <t xml:space="preserve">   &lt;2.2</t>
  </si>
  <si>
    <t xml:space="preserve">   &lt;0.17</t>
  </si>
  <si>
    <r>
      <t>Al</t>
    </r>
    <r>
      <rPr>
        <vertAlign val="subscript"/>
        <sz val="8"/>
        <rFont val="Times New Roman"/>
        <family val="1"/>
      </rPr>
      <t>2</t>
    </r>
    <r>
      <rPr>
        <sz val="8"/>
        <rFont val="Times New Roman"/>
        <family val="1"/>
      </rPr>
      <t>O</t>
    </r>
    <r>
      <rPr>
        <vertAlign val="subscript"/>
        <sz val="8"/>
        <rFont val="Times New Roman"/>
        <family val="1"/>
      </rPr>
      <t>3</t>
    </r>
  </si>
  <si>
    <r>
      <t>Cr</t>
    </r>
    <r>
      <rPr>
        <vertAlign val="subscript"/>
        <sz val="8"/>
        <rFont val="Times New Roman"/>
        <family val="1"/>
      </rPr>
      <t>2</t>
    </r>
    <r>
      <rPr>
        <sz val="8"/>
        <rFont val="Times New Roman"/>
        <family val="1"/>
      </rPr>
      <t>O</t>
    </r>
    <r>
      <rPr>
        <vertAlign val="subscript"/>
        <sz val="8"/>
        <rFont val="Times New Roman"/>
        <family val="1"/>
      </rPr>
      <t>3</t>
    </r>
  </si>
  <si>
    <t xml:space="preserve">   &lt;8.3</t>
  </si>
  <si>
    <t xml:space="preserve">   &lt;0.5</t>
  </si>
  <si>
    <t xml:space="preserve">   &lt;14.3</t>
  </si>
  <si>
    <r>
      <t>Na</t>
    </r>
    <r>
      <rPr>
        <vertAlign val="subscript"/>
        <sz val="8"/>
        <rFont val="Times New Roman"/>
        <family val="1"/>
      </rPr>
      <t>2</t>
    </r>
    <r>
      <rPr>
        <sz val="8"/>
        <rFont val="Times New Roman"/>
        <family val="1"/>
      </rPr>
      <t>O</t>
    </r>
  </si>
  <si>
    <r>
      <t>K</t>
    </r>
    <r>
      <rPr>
        <vertAlign val="subscript"/>
        <sz val="8"/>
        <rFont val="Times New Roman"/>
        <family val="1"/>
      </rPr>
      <t>2</t>
    </r>
    <r>
      <rPr>
        <sz val="8"/>
        <rFont val="Times New Roman"/>
        <family val="1"/>
      </rPr>
      <t>O</t>
    </r>
  </si>
  <si>
    <r>
      <t>P</t>
    </r>
    <r>
      <rPr>
        <vertAlign val="subscript"/>
        <sz val="8"/>
        <rFont val="Times New Roman"/>
        <family val="1"/>
      </rPr>
      <t>2</t>
    </r>
    <r>
      <rPr>
        <sz val="8"/>
        <rFont val="Times New Roman"/>
        <family val="1"/>
      </rPr>
      <t>O</t>
    </r>
    <r>
      <rPr>
        <vertAlign val="subscript"/>
        <sz val="8"/>
        <rFont val="Times New Roman"/>
        <family val="1"/>
      </rPr>
      <t>5</t>
    </r>
  </si>
  <si>
    <t>trace elements</t>
  </si>
  <si>
    <t>ppm</t>
  </si>
  <si>
    <t xml:space="preserve">  &lt;61</t>
  </si>
  <si>
    <t xml:space="preserve">  &lt;55</t>
  </si>
  <si>
    <t xml:space="preserve">  &lt;10</t>
  </si>
  <si>
    <t xml:space="preserve">  &lt;64</t>
  </si>
  <si>
    <t xml:space="preserve">  &lt;50</t>
  </si>
  <si>
    <t xml:space="preserve">  &lt;40</t>
  </si>
  <si>
    <t xml:space="preserve">  &lt;17</t>
  </si>
  <si>
    <t>&lt;120</t>
  </si>
  <si>
    <t xml:space="preserve">  &lt;70</t>
  </si>
  <si>
    <t xml:space="preserve">  &lt;80</t>
  </si>
  <si>
    <t xml:space="preserve">  &lt;15</t>
  </si>
  <si>
    <t xml:space="preserve">   &lt;5</t>
  </si>
  <si>
    <t xml:space="preserve">   &lt;4.2</t>
  </si>
  <si>
    <t xml:space="preserve">   &lt;2</t>
  </si>
  <si>
    <t>&lt;30</t>
  </si>
  <si>
    <t xml:space="preserve">   &lt;0.72</t>
  </si>
  <si>
    <t xml:space="preserve">   &lt;0.3</t>
  </si>
  <si>
    <t xml:space="preserve">   &lt;0.08</t>
  </si>
  <si>
    <t xml:space="preserve">   &lt;0.26</t>
  </si>
  <si>
    <t>ppb</t>
  </si>
  <si>
    <t>Ir</t>
  </si>
  <si>
    <t xml:space="preserve">   &lt;6.7</t>
  </si>
  <si>
    <t xml:space="preserve">   &lt;0.03</t>
  </si>
  <si>
    <t xml:space="preserve">    &lt;0.1</t>
  </si>
  <si>
    <t xml:space="preserve">   &lt;2.5</t>
  </si>
  <si>
    <t xml:space="preserve">   &lt;2.7</t>
  </si>
  <si>
    <t xml:space="preserve">   &lt;1</t>
  </si>
  <si>
    <t xml:space="preserve">   &lt;3</t>
  </si>
  <si>
    <t>Au</t>
  </si>
  <si>
    <t xml:space="preserve">   &lt;4</t>
  </si>
  <si>
    <t xml:space="preserve">   &lt;0.075</t>
  </si>
  <si>
    <t xml:space="preserve">   &lt;6</t>
  </si>
  <si>
    <t>Laul</t>
  </si>
  <si>
    <t>Warren and</t>
  </si>
  <si>
    <t>Snyder</t>
  </si>
  <si>
    <t>Jolliff</t>
  </si>
  <si>
    <t>(1986)</t>
  </si>
  <si>
    <t>Wasson</t>
  </si>
  <si>
    <t>(1990)</t>
  </si>
  <si>
    <t>(1983b)</t>
  </si>
  <si>
    <t>(1983c)</t>
  </si>
  <si>
    <t>(1988)</t>
  </si>
  <si>
    <t>Abbreviations: A: anorthosite;  N: norite;  GN: gabbronorite;  MG: monzogabbro; na: not analyzed</t>
  </si>
  <si>
    <t>Selected Mineral modes</t>
    <phoneticPr fontId="7" type="noConversion"/>
  </si>
  <si>
    <t>12033</t>
  </si>
  <si>
    <t>12073</t>
  </si>
  <si>
    <t>14047</t>
  </si>
  <si>
    <t>14066</t>
  </si>
  <si>
    <t>14303</t>
  </si>
  <si>
    <t>14321</t>
  </si>
  <si>
    <t>15405</t>
  </si>
  <si>
    <t>67915</t>
  </si>
  <si>
    <t>67975</t>
  </si>
  <si>
    <t>,425</t>
  </si>
  <si>
    <t>c</t>
  </si>
  <si>
    <t>,49</t>
  </si>
  <si>
    <t>,400</t>
  </si>
  <si>
    <t>c2</t>
  </si>
  <si>
    <t>c5</t>
  </si>
  <si>
    <t>,163+</t>
  </si>
  <si>
    <t>,14</t>
  </si>
  <si>
    <t>,136N</t>
  </si>
  <si>
    <t>vol. %</t>
  </si>
  <si>
    <t>Plagioclase</t>
  </si>
  <si>
    <t>99</t>
  </si>
  <si>
    <t>84</t>
  </si>
  <si>
    <t>85</t>
  </si>
  <si>
    <t>~80</t>
  </si>
  <si>
    <t>90</t>
  </si>
  <si>
    <t>99.5</t>
  </si>
  <si>
    <t>95</t>
  </si>
  <si>
    <t>~96</t>
  </si>
  <si>
    <t>40-45</t>
  </si>
  <si>
    <t>x</t>
  </si>
  <si>
    <t>50</t>
  </si>
  <si>
    <t>Olivine</t>
  </si>
  <si>
    <t>15</t>
  </si>
  <si>
    <t>~20</t>
  </si>
  <si>
    <t>.04</t>
  </si>
  <si>
    <t>~2</t>
  </si>
  <si>
    <t>1-2</t>
  </si>
  <si>
    <t>5</t>
  </si>
  <si>
    <t>46</t>
  </si>
  <si>
    <t>High-Ca px</t>
  </si>
  <si>
    <t>.06</t>
  </si>
  <si>
    <t>0.4</t>
  </si>
  <si>
    <t>~1</t>
  </si>
  <si>
    <t>20-25</t>
  </si>
  <si>
    <t>3</t>
  </si>
  <si>
    <t>Mg-spinel</t>
  </si>
  <si>
    <t>Troilite</t>
  </si>
  <si>
    <t>5-10</t>
  </si>
  <si>
    <t>0.5</t>
  </si>
  <si>
    <t>Phosphates</t>
  </si>
  <si>
    <t>~0.25</t>
  </si>
  <si>
    <t>Silica</t>
  </si>
  <si>
    <t>15-25</t>
  </si>
  <si>
    <t>K-feldspar</t>
  </si>
  <si>
    <t>Others</t>
  </si>
  <si>
    <t>Warren &amp;</t>
  </si>
  <si>
    <t>Shervais</t>
  </si>
  <si>
    <t>Hunter &amp;</t>
  </si>
  <si>
    <t xml:space="preserve">Jolliff </t>
  </si>
  <si>
    <t>Marti</t>
  </si>
  <si>
    <t>Taylor</t>
  </si>
  <si>
    <t>et al. (1983)</t>
  </si>
  <si>
    <t>(1982)</t>
  </si>
  <si>
    <t>(1984a)</t>
  </si>
  <si>
    <t>Taylor GJ</t>
  </si>
  <si>
    <t>x = reported present; c = clast</t>
  </si>
  <si>
    <t>et al. (1980)</t>
  </si>
  <si>
    <t>References</t>
    <phoneticPr fontId="7" type="noConversion"/>
  </si>
  <si>
    <t>Chemistry</t>
    <phoneticPr fontId="7" type="noConversion"/>
  </si>
  <si>
    <t>Modes</t>
    <phoneticPr fontId="7" type="noConversion"/>
  </si>
  <si>
    <t>All</t>
    <phoneticPr fontId="7" type="noConversion"/>
  </si>
  <si>
    <t>12033,145  Warren et al. (1990);  12073c Warren and Wasson (1980);  14047c Warren et al. (1982); 14066,49  Shervais et al. (1983)</t>
  </si>
  <si>
    <t>14303,44 14305,91  Hunter and Taylor (1983); 14305,400 Shervais et al. (1984a); 14305c 14313c 14321c5 Warren et al. (1983c);</t>
  </si>
  <si>
    <t>15362  Dowty et al. (1972)  15405,170  15405, 181  Lindstrom et al. (1988);  67915,163+  Marti et al. (1983), GJ Taylor et al. (1980)</t>
  </si>
  <si>
    <t>67975,14  67975,136N  James et al. (1987)</t>
  </si>
  <si>
    <t>(1974)</t>
  </si>
  <si>
    <t>Wasson (1978)</t>
  </si>
  <si>
    <t>al. (1973)</t>
  </si>
  <si>
    <t>(1988b)</t>
  </si>
  <si>
    <t>(1989)</t>
    <phoneticPr fontId="7" type="noConversion"/>
  </si>
  <si>
    <t>Hubbard et al.</t>
  </si>
  <si>
    <t>Nyquist</t>
  </si>
  <si>
    <t>Sherman</t>
  </si>
  <si>
    <t>Hubbard (1973)</t>
  </si>
  <si>
    <t>al. (1978)</t>
  </si>
  <si>
    <t>Blanchard</t>
  </si>
  <si>
    <t xml:space="preserve">Salpas </t>
  </si>
  <si>
    <t>Simon</t>
  </si>
  <si>
    <t>Ryder and</t>
  </si>
  <si>
    <t>Rhodes and</t>
  </si>
  <si>
    <t>Warren et</t>
  </si>
  <si>
    <t>Hubbard et</t>
  </si>
  <si>
    <t>Dickinson</t>
  </si>
  <si>
    <t xml:space="preserve">    &lt;5</t>
  </si>
  <si>
    <t xml:space="preserve">    &lt;4</t>
  </si>
  <si>
    <t xml:space="preserve">    &lt;2</t>
  </si>
  <si>
    <t xml:space="preserve">    &lt;3</t>
  </si>
  <si>
    <t xml:space="preserve">  &lt;20</t>
  </si>
  <si>
    <t>trace elements (ppm)</t>
  </si>
  <si>
    <t>italicized silica values are calculated by difference, assuming ~0.5 wt.% P2O5</t>
  </si>
  <si>
    <t>major element oxides (wt.%)</t>
  </si>
  <si>
    <t>,91</t>
  </si>
  <si>
    <t>,359</t>
  </si>
  <si>
    <t>,415</t>
  </si>
  <si>
    <t>,357</t>
  </si>
  <si>
    <t>,18/,199-A</t>
  </si>
  <si>
    <t>,189/,191</t>
  </si>
  <si>
    <t>,19</t>
  </si>
  <si>
    <t>,38</t>
  </si>
  <si>
    <t>A17</t>
  </si>
  <si>
    <t>A15</t>
  </si>
  <si>
    <t>Table A3.5. Chemical analyses, norms, and mineral modes of KREEP basalts</t>
  </si>
  <si>
    <t>Apollo - 14168</t>
  </si>
  <si>
    <t>Apollo - 15382</t>
  </si>
  <si>
    <t>Apollo - 15386</t>
  </si>
  <si>
    <t>Apollo - 15434</t>
  </si>
  <si>
    <t>Apollo - 15263</t>
  </si>
  <si>
    <t>Apollo - 72275</t>
  </si>
  <si>
    <t>Apollo VLT</t>
  </si>
  <si>
    <t>Real Yb</t>
  </si>
  <si>
    <t>Predicted Yb</t>
  </si>
  <si>
    <t>Predicted Er</t>
  </si>
  <si>
    <t>Real Er</t>
  </si>
  <si>
    <t>DIFF</t>
  </si>
  <si>
    <t>Mean</t>
  </si>
  <si>
    <t>SD</t>
  </si>
  <si>
    <t>Predicted Eu</t>
  </si>
  <si>
    <t>Without Apollo 11</t>
  </si>
  <si>
    <t>Known Element Removed</t>
  </si>
  <si>
    <t>Mean Difference from Measured Value</t>
  </si>
  <si>
    <t>Standard Deviation</t>
  </si>
  <si>
    <t>Nearest Neighbours to Predict Forwards</t>
  </si>
  <si>
    <t>Nearest Neighbours to Predict Backwards</t>
  </si>
  <si>
    <t>Median Difference from Measured Value</t>
  </si>
  <si>
    <t>Eu without Apollo 11 High-K Basalts</t>
  </si>
  <si>
    <t>Sample 10003</t>
  </si>
  <si>
    <t>Sample 10017</t>
  </si>
  <si>
    <t>Sample 10044</t>
  </si>
  <si>
    <t>Sample 10049</t>
  </si>
  <si>
    <t>Sample 10050</t>
  </si>
  <si>
    <t>Sample 10057</t>
  </si>
  <si>
    <t>Sample 10058</t>
  </si>
  <si>
    <t>Sample 10069</t>
  </si>
  <si>
    <t>Sample 10092</t>
  </si>
  <si>
    <t>Sample 12004</t>
  </si>
  <si>
    <t>Sample 12007</t>
  </si>
  <si>
    <t>Sample 12008</t>
  </si>
  <si>
    <t>Sample 12009</t>
  </si>
  <si>
    <t>Sample 12011</t>
  </si>
  <si>
    <t>Sample 12015</t>
  </si>
  <si>
    <t>Sample 12020</t>
  </si>
  <si>
    <t>Sample 12021</t>
  </si>
  <si>
    <t>Sample 12022</t>
  </si>
  <si>
    <t>Sample 12031</t>
  </si>
  <si>
    <t>Sample 13038</t>
  </si>
  <si>
    <t>Sample 12045</t>
  </si>
  <si>
    <t>Sample 12051</t>
  </si>
  <si>
    <t>Sample 12053</t>
  </si>
  <si>
    <t>Sample 12054</t>
  </si>
  <si>
    <t>Sample 12063</t>
  </si>
  <si>
    <t>Sample 12064</t>
  </si>
  <si>
    <t>Sample 14053</t>
  </si>
  <si>
    <t>Sample 14072</t>
  </si>
  <si>
    <t>Sample 15016</t>
  </si>
  <si>
    <t>Sample 15119</t>
  </si>
  <si>
    <t>Sample 15256</t>
  </si>
  <si>
    <t>Sample 15379</t>
  </si>
  <si>
    <t>Sample 15529</t>
  </si>
  <si>
    <t>Sample 15535</t>
  </si>
  <si>
    <t>Sample 15536</t>
  </si>
  <si>
    <t>Sample 15545</t>
  </si>
  <si>
    <t>Sample 15546</t>
  </si>
  <si>
    <t>Sample 15547</t>
  </si>
  <si>
    <t>Sample 15555</t>
  </si>
  <si>
    <t>Sample 15556</t>
  </si>
  <si>
    <t>Sample 15557</t>
  </si>
  <si>
    <t>Sample 15598</t>
  </si>
  <si>
    <t>Sample 15607</t>
  </si>
  <si>
    <t>Sample 15622</t>
  </si>
  <si>
    <t>Sample 15630</t>
  </si>
  <si>
    <t>Sample 15636</t>
  </si>
  <si>
    <t>Sample 15647</t>
  </si>
  <si>
    <t>Sample 15668</t>
  </si>
  <si>
    <t>Sample 15672</t>
  </si>
  <si>
    <t>Sample 15674</t>
  </si>
  <si>
    <t>Sample 15675</t>
  </si>
  <si>
    <t>Sample 15676</t>
  </si>
  <si>
    <t>Sample 15683</t>
  </si>
  <si>
    <t>Sample 70135</t>
  </si>
  <si>
    <t>Sample 70275</t>
  </si>
  <si>
    <t>Sample 70315</t>
  </si>
  <si>
    <t>Sample 74235</t>
  </si>
  <si>
    <t>Sample 74245</t>
  </si>
  <si>
    <t>Sample 74255</t>
  </si>
  <si>
    <t>Sample 74275</t>
  </si>
  <si>
    <t>Sample 78575</t>
  </si>
  <si>
    <t>Sample 78585</t>
  </si>
  <si>
    <t>Sample 78598</t>
  </si>
  <si>
    <t>Element 1</t>
  </si>
  <si>
    <t>Element 2</t>
  </si>
  <si>
    <t>Element 3</t>
  </si>
  <si>
    <t>Element 4</t>
  </si>
  <si>
    <t>Element 5</t>
  </si>
  <si>
    <t>Element 6</t>
  </si>
  <si>
    <t>Sample 1</t>
  </si>
  <si>
    <t>Sample 2</t>
  </si>
  <si>
    <t>Sample 3</t>
  </si>
  <si>
    <t>Element Name</t>
  </si>
  <si>
    <t>Sample 4</t>
  </si>
  <si>
    <t>Concentration 1</t>
  </si>
  <si>
    <t>Concentration 2</t>
  </si>
  <si>
    <t>Concentration 3</t>
  </si>
  <si>
    <t>Concentration 4</t>
  </si>
  <si>
    <t>Concentration 5</t>
  </si>
  <si>
    <t>Concentration 6</t>
  </si>
  <si>
    <t>A1</t>
  </si>
  <si>
    <t>A2</t>
  </si>
  <si>
    <t>A3</t>
  </si>
  <si>
    <t>A4</t>
  </si>
  <si>
    <t>A5</t>
  </si>
  <si>
    <t>A6</t>
  </si>
  <si>
    <t>A7</t>
  </si>
  <si>
    <t>A8</t>
  </si>
  <si>
    <t>A9</t>
  </si>
  <si>
    <t>A10</t>
  </si>
  <si>
    <t>A11</t>
  </si>
  <si>
    <t>A12</t>
  </si>
  <si>
    <t>A13</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</si>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</sst>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
    <numFmt numFmtId="166" formatCode="???0.0"/>
    <numFmt numFmtId="167" formatCode="???0.00"/>
    <numFmt numFmtId="168" formatCode="???0.000"/>
    <numFmt numFmtId="169" formatCode="???0"/>
    <numFmt numFmtId="170" formatCode="????"/>
    <numFmt numFmtId="171" formatCode="0.0%"/>
  </numFmts>
  <fonts count="54">
    <font>
      <sz val="10"/>
      <name val="Arial"/>
    </font>
    <font>
      <i/>
      <sz val="10"/>
      <name val="Arial"/>
      <family val="2"/>
    </font>
    <font>
      <sz val="10"/>
      <name val="Arial"/>
      <family val="2"/>
    </font>
    <font>
      <b/>
      <sz val="10"/>
      <name val="Arial"/>
      <family val="2"/>
    </font>
    <font>
      <sz val="10"/>
      <color indexed="12"/>
      <name val="Arial"/>
      <family val="2"/>
    </font>
    <font>
      <b/>
      <sz val="12"/>
      <name val="Arial"/>
      <family val="2"/>
    </font>
    <font>
      <sz val="10"/>
      <name val="Arial Narrow"/>
      <family val="2"/>
    </font>
    <font>
      <sz val="10"/>
      <color rgb="FFDD0806"/>
      <name val="Arial"/>
      <family val="2"/>
    </font>
    <font>
      <sz val="12"/>
      <color rgb="FF000000"/>
      <name val="Calibri"/>
      <family val="2"/>
      <scheme val="minor"/>
    </font>
    <font>
      <sz val="10"/>
      <name val="Arial"/>
      <family val="2"/>
    </font>
    <font>
      <sz val="16"/>
      <color rgb="FF222222"/>
      <name val="Helvetica Neue"/>
      <family val="2"/>
    </font>
    <font>
      <i/>
      <sz val="16"/>
      <color rgb="FF222222"/>
      <name val="Helvetica Neue"/>
      <family val="2"/>
    </font>
    <font>
      <b/>
      <sz val="16"/>
      <color rgb="FF222222"/>
      <name val="Helvetica Neue"/>
      <family val="2"/>
    </font>
    <font>
      <sz val="8"/>
      <name val="Helvetica"/>
      <family val="2"/>
    </font>
    <font>
      <sz val="12"/>
      <color rgb="FF000000"/>
      <name val="Calibri"/>
      <family val="2"/>
    </font>
    <font>
      <sz val="8"/>
      <name val="Arial"/>
      <family val="2"/>
    </font>
    <font>
      <sz val="10"/>
      <name val="Arial"/>
    </font>
    <font>
      <b/>
      <sz val="8"/>
      <name val="Verdana"/>
      <family val="2"/>
    </font>
    <font>
      <sz val="12"/>
      <name val="Arial"/>
      <family val="2"/>
    </font>
    <font>
      <i/>
      <sz val="12"/>
      <color rgb="FF000000"/>
      <name val="Helvetica Neue"/>
      <family val="2"/>
    </font>
    <font>
      <sz val="12"/>
      <color rgb="FF000000"/>
      <name val="Helvetica Neue"/>
      <family val="2"/>
    </font>
    <font>
      <i/>
      <sz val="12"/>
      <color rgb="FF222222"/>
      <name val="Helvetica Neue"/>
      <family val="2"/>
    </font>
    <font>
      <sz val="12"/>
      <color rgb="FF222222"/>
      <name val="Helvetica Neue"/>
      <family val="2"/>
    </font>
    <font>
      <sz val="10"/>
      <name val="TimesNewRoman"/>
    </font>
    <font>
      <sz val="10"/>
      <name val="TimesNewRoman,Italic"/>
    </font>
    <font>
      <sz val="10"/>
      <name val="TimesNewRoman,Bold"/>
    </font>
    <font>
      <sz val="10"/>
      <name val="Helv"/>
    </font>
    <font>
      <b/>
      <vertAlign val="subscript"/>
      <sz val="12"/>
      <name val="Arial"/>
      <family val="2"/>
    </font>
    <font>
      <b/>
      <u/>
      <sz val="12"/>
      <name val="Times New Roman"/>
      <family val="1"/>
    </font>
    <font>
      <b/>
      <u/>
      <sz val="12"/>
      <color indexed="10"/>
      <name val="Times New Roman"/>
      <family val="1"/>
    </font>
    <font>
      <b/>
      <u/>
      <sz val="10"/>
      <name val="Arial"/>
      <family val="2"/>
    </font>
    <font>
      <b/>
      <u/>
      <sz val="10"/>
      <color indexed="10"/>
      <name val="Arial"/>
      <family val="2"/>
    </font>
    <font>
      <b/>
      <u/>
      <sz val="10"/>
      <name val="Times New Roman"/>
      <family val="1"/>
    </font>
    <font>
      <b/>
      <vertAlign val="subscript"/>
      <sz val="10"/>
      <name val="Arial"/>
      <family val="2"/>
    </font>
    <font>
      <sz val="10"/>
      <color indexed="10"/>
      <name val="Arial"/>
      <family val="2"/>
    </font>
    <font>
      <sz val="10"/>
      <name val="Times New Roman"/>
      <family val="1"/>
    </font>
    <font>
      <sz val="10"/>
      <color indexed="10"/>
      <name val="Helv"/>
    </font>
    <font>
      <sz val="10"/>
      <name val="MS Sans Serif"/>
    </font>
    <font>
      <b/>
      <sz val="10"/>
      <name val="Times New Roman"/>
      <family val="1"/>
    </font>
    <font>
      <sz val="8"/>
      <name val="Times New Roman"/>
      <family val="1"/>
    </font>
    <font>
      <sz val="12"/>
      <name val="Times New Roman"/>
      <family val="1"/>
    </font>
    <font>
      <b/>
      <sz val="8"/>
      <name val="Times New Roman"/>
      <family val="1"/>
    </font>
    <font>
      <sz val="8"/>
      <color indexed="10"/>
      <name val="Times New Roman"/>
      <family val="1"/>
    </font>
    <font>
      <u/>
      <sz val="8"/>
      <name val="Times New Roman"/>
      <family val="1"/>
    </font>
    <font>
      <vertAlign val="subscript"/>
      <sz val="8"/>
      <name val="Times New Roman"/>
      <family val="1"/>
    </font>
    <font>
      <i/>
      <sz val="8"/>
      <name val="Times New Roman"/>
      <family val="1"/>
    </font>
    <font>
      <i/>
      <sz val="8"/>
      <color indexed="10"/>
      <name val="Times New Roman"/>
      <family val="1"/>
    </font>
    <font>
      <b/>
      <sz val="9"/>
      <name val="Times New Roman"/>
      <family val="1"/>
    </font>
    <font>
      <sz val="8"/>
      <name val="MS Sans Serif"/>
    </font>
    <font>
      <b/>
      <sz val="12"/>
      <name val="Times New Roman"/>
      <family val="1"/>
    </font>
    <font>
      <sz val="10"/>
      <color indexed="10"/>
      <name val="Times New Roman"/>
      <family val="1"/>
    </font>
    <font>
      <sz val="8"/>
      <color indexed="8"/>
      <name val="Times New Roman"/>
      <family val="1"/>
    </font>
    <font>
      <sz val="10"/>
      <color theme="1"/>
      <name val="Arial"/>
      <family val="2"/>
    </font>
    <font>
      <sz val="8"/>
      <name val="Arial"/>
    </font>
  </fonts>
  <fills count="10">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bgColor indexed="64"/>
      </patternFill>
    </fill>
    <fill>
      <patternFill patternType="solid">
        <fgColor theme="4"/>
        <bgColor indexed="64"/>
      </patternFill>
    </fill>
  </fills>
  <borders count="18">
    <border>
      <start/>
      <end/>
      <top/>
      <bottom/>
      <diagonal/>
    </border>
    <border>
      <start style="slantDashDot">
        <color auto="1"/>
      </start>
      <end style="slantDashDot">
        <color auto="1"/>
      </end>
      <top/>
      <bottom/>
      <diagonal/>
    </border>
    <border>
      <start style="slantDashDot">
        <color auto="1"/>
      </start>
      <end/>
      <top/>
      <bottom/>
      <diagonal/>
    </border>
    <border>
      <start/>
      <end style="slantDashDot">
        <color auto="1"/>
      </end>
      <top/>
      <bottom/>
      <diagonal/>
    </border>
    <border>
      <start style="slantDashDot">
        <color auto="1"/>
      </start>
      <end style="slantDashDot">
        <color auto="1"/>
      </end>
      <top/>
      <bottom style="medium">
        <color indexed="64"/>
      </bottom>
      <diagonal/>
    </border>
    <border>
      <start style="slantDashDot">
        <color auto="1"/>
      </start>
      <end/>
      <top/>
      <bottom style="medium">
        <color indexed="64"/>
      </bottom>
      <diagonal/>
    </border>
    <border>
      <start/>
      <end/>
      <top/>
      <bottom style="medium">
        <color indexed="64"/>
      </bottom>
      <diagonal/>
    </border>
    <border>
      <start/>
      <end style="slantDashDot">
        <color auto="1"/>
      </end>
      <top/>
      <bottom style="medium">
        <color indexed="64"/>
      </bottom>
      <diagonal/>
    </border>
    <border>
      <start/>
      <end/>
      <top/>
      <bottom style="thin">
        <color indexed="64"/>
      </bottom>
      <diagonal/>
    </border>
    <border>
      <start/>
      <end/>
      <top style="thin">
        <color indexed="64"/>
      </top>
      <bottom/>
      <diagonal/>
    </border>
    <border>
      <start/>
      <end style="thin">
        <color indexed="64"/>
      </end>
      <top/>
      <bottom/>
      <diagonal/>
    </border>
    <border>
      <start/>
      <end style="thin">
        <color indexed="64"/>
      </end>
      <top/>
      <bottom style="thin">
        <color indexed="64"/>
      </bottom>
      <diagonal/>
    </border>
    <border>
      <start style="thin">
        <color indexed="64"/>
      </start>
      <end style="thin">
        <color indexed="64"/>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s>
  <cellStyleXfs count="5">
    <xf numFmtId="0" fontId="0" fillId="0" borderId="0"/>
    <xf numFmtId="9" fontId="16" fillId="0" borderId="0" applyFont="0" applyFill="0" applyBorder="0" applyAlignment="0" applyProtection="0"/>
    <xf numFmtId="0" fontId="26" fillId="0" borderId="0"/>
    <xf numFmtId="0" fontId="37" fillId="0" borderId="0"/>
    <xf numFmtId="0" fontId="2" fillId="0" borderId="0"/>
  </cellStyleXfs>
  <cellXfs count="282">
    <xf numFmtId="0" fontId="0" fillId="0" borderId="0" xfId="0"/>
    <xf numFmtId="0" fontId="2" fillId="0" borderId="0" xfId="0" applyFont="1"/>
    <xf numFmtId="164" fontId="2" fillId="0" borderId="0" xfId="0" applyNumberFormat="1" applyFont="1"/>
    <xf numFmtId="0" fontId="3" fillId="0" borderId="0" xfId="0" applyFont="1"/>
    <xf numFmtId="2" fontId="2" fillId="0" borderId="0" xfId="0" applyNumberFormat="1" applyFont="1"/>
    <xf numFmtId="0" fontId="2" fillId="0" borderId="0" xfId="0" applyFont="1" applyFill="1"/>
    <xf numFmtId="0" fontId="2" fillId="0" borderId="0" xfId="0" applyFont="1" applyFill="1" applyAlignment="1">
      <alignment horizontal="right"/>
    </xf>
    <xf numFmtId="0" fontId="3" fillId="0" borderId="0" xfId="0" applyFont="1" applyFill="1"/>
    <xf numFmtId="164" fontId="2" fillId="0" borderId="0" xfId="0" applyNumberFormat="1" applyFont="1" applyFill="1"/>
    <xf numFmtId="165" fontId="2" fillId="0" borderId="0" xfId="0" applyNumberFormat="1" applyFont="1" applyFill="1"/>
    <xf numFmtId="0" fontId="4" fillId="0" borderId="0" xfId="0" applyFont="1"/>
    <xf numFmtId="1" fontId="4" fillId="0" borderId="0" xfId="0" applyNumberFormat="1" applyFont="1"/>
    <xf numFmtId="0" fontId="2" fillId="0" borderId="0" xfId="0" applyFont="1" applyFill="1" applyAlignment="1">
      <alignment horizontal="center"/>
    </xf>
    <xf numFmtId="2" fontId="2" fillId="0" borderId="0" xfId="0" applyNumberFormat="1" applyFont="1" applyFill="1" applyAlignment="1">
      <alignment horizontal="center"/>
    </xf>
    <xf numFmtId="164" fontId="2" fillId="0" borderId="0" xfId="0" applyNumberFormat="1" applyFont="1" applyFill="1" applyAlignment="1">
      <alignment horizontal="center"/>
    </xf>
    <xf numFmtId="0" fontId="2" fillId="0" borderId="0" xfId="0" applyFont="1" applyAlignment="1">
      <alignment horizontal="center"/>
    </xf>
    <xf numFmtId="0" fontId="5" fillId="0" borderId="0" xfId="0" applyFont="1"/>
    <xf numFmtId="165" fontId="2" fillId="0" borderId="0" xfId="0" applyNumberFormat="1" applyFont="1" applyFill="1" applyAlignment="1">
      <alignment horizontal="center"/>
    </xf>
    <xf numFmtId="0" fontId="3" fillId="0" borderId="0" xfId="0" applyFont="1" applyAlignment="1">
      <alignment horizontal="center"/>
    </xf>
    <xf numFmtId="2" fontId="2" fillId="0" borderId="0" xfId="0" applyNumberFormat="1" applyFont="1" applyAlignment="1">
      <alignment horizontal="center"/>
    </xf>
    <xf numFmtId="164" fontId="2" fillId="0" borderId="0" xfId="0" applyNumberFormat="1" applyFont="1" applyAlignment="1">
      <alignment horizontal="center"/>
    </xf>
    <xf numFmtId="1" fontId="2" fillId="0" borderId="0" xfId="0" applyNumberFormat="1" applyFont="1" applyAlignment="1">
      <alignment horizontal="center"/>
    </xf>
    <xf numFmtId="165" fontId="2" fillId="0" borderId="0" xfId="0" applyNumberFormat="1" applyFont="1" applyAlignment="1">
      <alignment horizontal="center"/>
    </xf>
    <xf numFmtId="0" fontId="1" fillId="0" borderId="0" xfId="0" applyFont="1" applyFill="1" applyAlignment="1">
      <alignment horizontal="center"/>
    </xf>
    <xf numFmtId="165" fontId="1" fillId="0" borderId="0" xfId="0" applyNumberFormat="1" applyFont="1" applyFill="1" applyAlignment="1">
      <alignment horizontal="center"/>
    </xf>
    <xf numFmtId="0" fontId="6" fillId="0" borderId="0" xfId="0" applyFont="1" applyFill="1" applyAlignment="1">
      <alignment horizontal="center"/>
    </xf>
    <xf numFmtId="3" fontId="6" fillId="0" borderId="0" xfId="0" quotePrefix="1" applyNumberFormat="1" applyFont="1" applyFill="1" applyAlignment="1">
      <alignment horizontal="center"/>
    </xf>
    <xf numFmtId="0" fontId="6" fillId="0" borderId="0" xfId="0" quotePrefix="1" applyFont="1" applyFill="1" applyAlignment="1">
      <alignment horizontal="center"/>
    </xf>
    <xf numFmtId="3" fontId="6" fillId="0" borderId="0" xfId="0" applyNumberFormat="1" applyFont="1" applyFill="1" applyAlignment="1">
      <alignment horizontal="center"/>
    </xf>
    <xf numFmtId="0" fontId="3" fillId="0" borderId="0" xfId="0" applyFont="1" applyAlignment="1">
      <alignment horizontal="left"/>
    </xf>
    <xf numFmtId="0" fontId="2" fillId="0" borderId="0" xfId="0" applyFont="1" applyAlignment="1">
      <alignment horizontal="left"/>
    </xf>
    <xf numFmtId="0" fontId="2" fillId="4" borderId="0" xfId="0" applyFont="1" applyFill="1"/>
    <xf numFmtId="0" fontId="2" fillId="4" borderId="0" xfId="0" applyFont="1" applyFill="1" applyAlignment="1">
      <alignment horizontal="center"/>
    </xf>
    <xf numFmtId="165" fontId="2" fillId="4" borderId="0" xfId="0" applyNumberFormat="1" applyFont="1" applyFill="1" applyAlignment="1">
      <alignment horizontal="center"/>
    </xf>
    <xf numFmtId="1" fontId="2" fillId="4" borderId="0" xfId="0" applyNumberFormat="1" applyFont="1" applyFill="1" applyAlignment="1">
      <alignment horizontal="center"/>
    </xf>
    <xf numFmtId="0" fontId="8" fillId="0" borderId="0" xfId="0" applyFont="1"/>
    <xf numFmtId="0" fontId="9" fillId="0" borderId="0" xfId="0" applyFont="1"/>
    <xf numFmtId="0" fontId="9" fillId="0" borderId="0" xfId="0" applyFont="1" applyAlignment="1">
      <alignment wrapText="1"/>
    </xf>
    <xf numFmtId="0" fontId="13" fillId="0" borderId="0" xfId="0" applyFont="1"/>
    <xf numFmtId="49" fontId="0" fillId="0" borderId="0" xfId="0" applyNumberFormat="1"/>
    <xf numFmtId="49" fontId="2" fillId="4" borderId="0" xfId="0" applyNumberFormat="1" applyFont="1" applyFill="1"/>
    <xf numFmtId="49" fontId="14" fillId="4" borderId="0" xfId="0" applyNumberFormat="1" applyFont="1" applyFill="1"/>
    <xf numFmtId="0" fontId="0" fillId="4" borderId="0" xfId="0" applyFill="1"/>
    <xf numFmtId="0" fontId="2" fillId="6" borderId="0" xfId="0" applyFont="1" applyFill="1" applyAlignment="1">
      <alignment horizontal="center"/>
    </xf>
    <xf numFmtId="0" fontId="2" fillId="0" borderId="0" xfId="0" applyFont="1" applyFill="1" applyAlignment="1"/>
    <xf numFmtId="0" fontId="18" fillId="0" borderId="2" xfId="0" applyFont="1" applyBorder="1"/>
    <xf numFmtId="0" fontId="18" fillId="0" borderId="0" xfId="0" applyFont="1" applyBorder="1"/>
    <xf numFmtId="0" fontId="18" fillId="0" borderId="3" xfId="0" applyFont="1" applyBorder="1"/>
    <xf numFmtId="0" fontId="0" fillId="0" borderId="2" xfId="0" applyBorder="1"/>
    <xf numFmtId="0" fontId="0" fillId="0" borderId="0" xfId="0" applyBorder="1"/>
    <xf numFmtId="0" fontId="0" fillId="0" borderId="3" xfId="0" applyBorder="1"/>
    <xf numFmtId="0" fontId="18" fillId="0" borderId="1" xfId="0" applyFont="1" applyBorder="1"/>
    <xf numFmtId="0" fontId="0" fillId="0" borderId="1" xfId="0" applyBorder="1"/>
    <xf numFmtId="0" fontId="18" fillId="7" borderId="4" xfId="0" applyFont="1" applyFill="1" applyBorder="1"/>
    <xf numFmtId="0" fontId="18" fillId="7" borderId="4" xfId="0" applyFont="1" applyFill="1" applyBorder="1" applyAlignment="1"/>
    <xf numFmtId="0" fontId="18" fillId="5" borderId="1" xfId="0" applyFont="1" applyFill="1" applyBorder="1"/>
    <xf numFmtId="0" fontId="18" fillId="5" borderId="2" xfId="0" applyFont="1" applyFill="1" applyBorder="1"/>
    <xf numFmtId="0" fontId="18" fillId="5" borderId="0" xfId="0" applyFont="1" applyFill="1" applyBorder="1"/>
    <xf numFmtId="0" fontId="18" fillId="5" borderId="3" xfId="0" applyFont="1" applyFill="1" applyBorder="1"/>
    <xf numFmtId="0" fontId="0" fillId="5" borderId="1" xfId="0" applyFill="1" applyBorder="1"/>
    <xf numFmtId="0" fontId="0" fillId="5" borderId="2" xfId="0" applyFill="1" applyBorder="1"/>
    <xf numFmtId="0" fontId="0" fillId="5" borderId="0" xfId="0" applyFill="1" applyBorder="1"/>
    <xf numFmtId="0" fontId="0" fillId="5" borderId="3" xfId="0" applyFill="1" applyBorder="1"/>
    <xf numFmtId="0" fontId="2" fillId="5" borderId="1" xfId="0" applyFont="1" applyFill="1" applyBorder="1"/>
    <xf numFmtId="0" fontId="2" fillId="0" borderId="1" xfId="0" applyFont="1" applyBorder="1"/>
    <xf numFmtId="0" fontId="2" fillId="5" borderId="2" xfId="0" applyFont="1" applyFill="1" applyBorder="1"/>
    <xf numFmtId="0" fontId="2" fillId="0" borderId="2" xfId="0" applyFont="1" applyBorder="1"/>
    <xf numFmtId="0" fontId="5" fillId="0" borderId="0" xfId="2" applyFont="1"/>
    <xf numFmtId="49" fontId="28" fillId="0" borderId="0" xfId="2" applyNumberFormat="1" applyFont="1" applyAlignment="1">
      <alignment horizontal="center"/>
    </xf>
    <xf numFmtId="0" fontId="28" fillId="0" borderId="0" xfId="2" applyFont="1"/>
    <xf numFmtId="0" fontId="29" fillId="0" borderId="0" xfId="2" applyFont="1"/>
    <xf numFmtId="0" fontId="28" fillId="0" borderId="0" xfId="2" applyFont="1" applyAlignment="1">
      <alignment horizontal="center"/>
    </xf>
    <xf numFmtId="0" fontId="30" fillId="0" borderId="0" xfId="2" applyFont="1"/>
    <xf numFmtId="49" fontId="30" fillId="0" borderId="0" xfId="2" applyNumberFormat="1" applyFont="1" applyAlignment="1">
      <alignment horizontal="center"/>
    </xf>
    <xf numFmtId="0" fontId="31" fillId="0" borderId="0" xfId="2" applyFont="1"/>
    <xf numFmtId="49" fontId="32" fillId="0" borderId="0" xfId="2" applyNumberFormat="1" applyFont="1" applyAlignment="1">
      <alignment horizontal="center"/>
    </xf>
    <xf numFmtId="0" fontId="32" fillId="0" borderId="0" xfId="2" applyFont="1" applyAlignment="1">
      <alignment horizontal="center"/>
    </xf>
    <xf numFmtId="0" fontId="32" fillId="0" borderId="0" xfId="2" applyFont="1"/>
    <xf numFmtId="0" fontId="3" fillId="0" borderId="0" xfId="2" applyFont="1"/>
    <xf numFmtId="49" fontId="2" fillId="0" borderId="0" xfId="2" applyNumberFormat="1" applyFont="1" applyAlignment="1">
      <alignment horizontal="center"/>
    </xf>
    <xf numFmtId="49" fontId="2" fillId="0" borderId="0" xfId="2" quotePrefix="1" applyNumberFormat="1" applyFont="1" applyAlignment="1">
      <alignment horizontal="center"/>
    </xf>
    <xf numFmtId="0" fontId="3" fillId="0" borderId="8" xfId="2" applyFont="1" applyBorder="1"/>
    <xf numFmtId="0" fontId="2" fillId="0" borderId="8" xfId="2" applyFont="1" applyBorder="1" applyAlignment="1">
      <alignment horizontal="center"/>
    </xf>
    <xf numFmtId="49" fontId="2" fillId="0" borderId="8" xfId="2" applyNumberFormat="1"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left"/>
    </xf>
    <xf numFmtId="0" fontId="31" fillId="0" borderId="9" xfId="2" applyFont="1" applyBorder="1"/>
    <xf numFmtId="0" fontId="2" fillId="0" borderId="9" xfId="2" applyFont="1" applyBorder="1" applyAlignment="1">
      <alignment horizontal="center"/>
    </xf>
    <xf numFmtId="165" fontId="2" fillId="0" borderId="9" xfId="2" applyNumberFormat="1" applyFont="1" applyBorder="1" applyAlignment="1">
      <alignment horizontal="center"/>
    </xf>
    <xf numFmtId="0" fontId="34" fillId="0" borderId="9" xfId="2" applyFont="1" applyBorder="1" applyAlignment="1">
      <alignment horizontal="center"/>
    </xf>
    <xf numFmtId="0" fontId="1" fillId="0" borderId="0" xfId="2" applyFont="1" applyAlignment="1">
      <alignment horizontal="center"/>
    </xf>
    <xf numFmtId="0" fontId="2" fillId="0" borderId="0" xfId="2" applyFont="1" applyAlignment="1">
      <alignment horizontal="center"/>
    </xf>
    <xf numFmtId="0" fontId="2" fillId="0" borderId="0" xfId="2" applyFont="1"/>
    <xf numFmtId="165" fontId="2" fillId="0" borderId="0" xfId="2" applyNumberFormat="1" applyFont="1" applyAlignment="1">
      <alignment horizontal="center"/>
    </xf>
    <xf numFmtId="2" fontId="2" fillId="0" borderId="0" xfId="2" applyNumberFormat="1" applyFont="1" applyAlignment="1">
      <alignment horizontal="center"/>
    </xf>
    <xf numFmtId="0" fontId="3" fillId="0" borderId="0" xfId="2" applyFont="1" applyAlignment="1">
      <alignment horizontal="left"/>
    </xf>
    <xf numFmtId="164" fontId="2" fillId="0" borderId="0" xfId="2" applyNumberFormat="1" applyFont="1" applyAlignment="1">
      <alignment horizontal="center"/>
    </xf>
    <xf numFmtId="0" fontId="34" fillId="0" borderId="0" xfId="2" applyFont="1" applyAlignment="1">
      <alignment horizontal="center"/>
    </xf>
    <xf numFmtId="0" fontId="3" fillId="0" borderId="8" xfId="2" applyFont="1" applyBorder="1" applyAlignment="1">
      <alignment horizontal="left"/>
    </xf>
    <xf numFmtId="0" fontId="31" fillId="0" borderId="8" xfId="2" applyFont="1" applyBorder="1"/>
    <xf numFmtId="164" fontId="2" fillId="0" borderId="8" xfId="2" applyNumberFormat="1" applyFont="1" applyBorder="1" applyAlignment="1">
      <alignment horizontal="center"/>
    </xf>
    <xf numFmtId="49" fontId="30" fillId="0" borderId="8" xfId="2" applyNumberFormat="1" applyFont="1" applyBorder="1" applyAlignment="1">
      <alignment horizontal="center"/>
    </xf>
    <xf numFmtId="0" fontId="30" fillId="0" borderId="0" xfId="2" applyFont="1" applyAlignment="1">
      <alignment horizontal="center"/>
    </xf>
    <xf numFmtId="49" fontId="34" fillId="0" borderId="0" xfId="2" applyNumberFormat="1" applyFont="1" applyAlignment="1">
      <alignment horizontal="center"/>
    </xf>
    <xf numFmtId="0" fontId="2" fillId="0" borderId="0" xfId="2" quotePrefix="1" applyFont="1" applyAlignment="1">
      <alignment horizontal="center"/>
    </xf>
    <xf numFmtId="0" fontId="35" fillId="0" borderId="0" xfId="2" applyFont="1"/>
    <xf numFmtId="0" fontId="26" fillId="0" borderId="0" xfId="2"/>
    <xf numFmtId="49" fontId="35" fillId="0" borderId="0" xfId="2" applyNumberFormat="1" applyFont="1" applyAlignment="1">
      <alignment horizontal="center"/>
    </xf>
    <xf numFmtId="165" fontId="2" fillId="0" borderId="0" xfId="2" quotePrefix="1" applyNumberFormat="1" applyFont="1" applyAlignment="1">
      <alignment horizontal="center"/>
    </xf>
    <xf numFmtId="1" fontId="2" fillId="0" borderId="0" xfId="2" applyNumberFormat="1" applyFont="1" applyAlignment="1">
      <alignment horizontal="center"/>
    </xf>
    <xf numFmtId="49" fontId="31" fillId="0" borderId="0" xfId="2" applyNumberFormat="1" applyFont="1" applyAlignment="1">
      <alignment horizontal="center"/>
    </xf>
    <xf numFmtId="0" fontId="35" fillId="0" borderId="0" xfId="2" applyFont="1" applyAlignment="1">
      <alignment horizontal="center"/>
    </xf>
    <xf numFmtId="1" fontId="35" fillId="0" borderId="0" xfId="2" applyNumberFormat="1" applyFont="1" applyAlignment="1">
      <alignment horizontal="center"/>
    </xf>
    <xf numFmtId="0" fontId="2" fillId="0" borderId="8" xfId="2" applyFont="1" applyBorder="1"/>
    <xf numFmtId="49" fontId="34" fillId="0" borderId="8" xfId="2" applyNumberFormat="1" applyFont="1" applyBorder="1" applyAlignment="1">
      <alignment horizontal="center"/>
    </xf>
    <xf numFmtId="0" fontId="3" fillId="0" borderId="9" xfId="2" applyFont="1" applyBorder="1"/>
    <xf numFmtId="49" fontId="2" fillId="0" borderId="9" xfId="2" applyNumberFormat="1" applyFont="1" applyBorder="1" applyAlignment="1">
      <alignment horizontal="center"/>
    </xf>
    <xf numFmtId="0" fontId="2" fillId="0" borderId="9" xfId="2" applyFont="1" applyBorder="1"/>
    <xf numFmtId="0" fontId="34" fillId="0" borderId="0" xfId="2" applyFont="1"/>
    <xf numFmtId="49" fontId="2" fillId="0" borderId="0" xfId="2" quotePrefix="1" applyNumberFormat="1" applyFont="1" applyAlignment="1">
      <alignment horizontal="left"/>
    </xf>
    <xf numFmtId="0" fontId="2" fillId="0" borderId="0" xfId="2" applyFont="1" applyAlignment="1">
      <alignment horizontal="left"/>
    </xf>
    <xf numFmtId="49" fontId="34" fillId="0" borderId="0" xfId="2" applyNumberFormat="1" applyFont="1" applyAlignment="1">
      <alignment horizontal="left"/>
    </xf>
    <xf numFmtId="0" fontId="36" fillId="0" borderId="0" xfId="2" applyFont="1"/>
    <xf numFmtId="49" fontId="2" fillId="0" borderId="0" xfId="2" applyNumberFormat="1" applyFont="1" applyAlignment="1">
      <alignment horizontal="left"/>
    </xf>
    <xf numFmtId="0" fontId="2" fillId="0" borderId="0" xfId="2" quotePrefix="1" applyFont="1" applyAlignment="1">
      <alignment horizontal="left"/>
    </xf>
    <xf numFmtId="0" fontId="35" fillId="0" borderId="0" xfId="2" applyFont="1" applyAlignment="1">
      <alignment horizontal="left"/>
    </xf>
    <xf numFmtId="49" fontId="35" fillId="0" borderId="0" xfId="2" applyNumberFormat="1" applyFont="1" applyAlignment="1">
      <alignment horizontal="left"/>
    </xf>
    <xf numFmtId="49" fontId="34" fillId="0" borderId="0" xfId="2" quotePrefix="1" applyNumberFormat="1" applyFont="1" applyAlignment="1">
      <alignment horizontal="center"/>
    </xf>
    <xf numFmtId="49" fontId="2" fillId="0" borderId="9" xfId="2" applyNumberFormat="1" applyFont="1" applyBorder="1" applyAlignment="1">
      <alignment horizontal="left"/>
    </xf>
    <xf numFmtId="2" fontId="38" fillId="0" borderId="0" xfId="3" applyNumberFormat="1" applyFont="1" applyAlignment="1">
      <alignment horizontal="left"/>
    </xf>
    <xf numFmtId="2" fontId="39" fillId="0" borderId="0" xfId="3" applyNumberFormat="1" applyFont="1" applyAlignment="1">
      <alignment horizontal="right"/>
    </xf>
    <xf numFmtId="2" fontId="40" fillId="0" borderId="0" xfId="3" applyNumberFormat="1" applyFont="1" applyAlignment="1">
      <alignment horizontal="center"/>
    </xf>
    <xf numFmtId="164" fontId="39" fillId="0" borderId="0" xfId="3" applyNumberFormat="1" applyFont="1" applyAlignment="1">
      <alignment horizontal="right"/>
    </xf>
    <xf numFmtId="2" fontId="41" fillId="0" borderId="0" xfId="3" applyNumberFormat="1" applyFont="1" applyAlignment="1">
      <alignment horizontal="right"/>
    </xf>
    <xf numFmtId="2" fontId="39" fillId="0" borderId="0" xfId="3" applyNumberFormat="1" applyFont="1" applyAlignment="1">
      <alignment horizontal="left"/>
    </xf>
    <xf numFmtId="2" fontId="40" fillId="0" borderId="0" xfId="3" applyNumberFormat="1" applyFont="1" applyAlignment="1">
      <alignment horizontal="right"/>
    </xf>
    <xf numFmtId="2" fontId="42" fillId="0" borderId="0" xfId="3" applyNumberFormat="1" applyFont="1" applyAlignment="1">
      <alignment horizontal="left"/>
    </xf>
    <xf numFmtId="1" fontId="41" fillId="0" borderId="0" xfId="3" applyNumberFormat="1" applyFont="1" applyAlignment="1">
      <alignment horizontal="center"/>
    </xf>
    <xf numFmtId="1" fontId="39" fillId="0" borderId="0" xfId="3" applyNumberFormat="1" applyFont="1" applyAlignment="1">
      <alignment horizontal="center"/>
    </xf>
    <xf numFmtId="1" fontId="42" fillId="0" borderId="0" xfId="3" applyNumberFormat="1" applyFont="1" applyAlignment="1">
      <alignment horizontal="center"/>
    </xf>
    <xf numFmtId="1" fontId="43" fillId="0" borderId="0" xfId="3" applyNumberFormat="1" applyFont="1" applyAlignment="1">
      <alignment horizontal="center"/>
    </xf>
    <xf numFmtId="1" fontId="43" fillId="0" borderId="8" xfId="3" applyNumberFormat="1" applyFont="1" applyBorder="1" applyAlignment="1">
      <alignment horizontal="center"/>
    </xf>
    <xf numFmtId="2" fontId="39" fillId="0" borderId="8" xfId="3" applyNumberFormat="1" applyFont="1" applyBorder="1" applyAlignment="1">
      <alignment horizontal="center"/>
    </xf>
    <xf numFmtId="2" fontId="42" fillId="0" borderId="8" xfId="3" applyNumberFormat="1" applyFont="1" applyBorder="1" applyAlignment="1">
      <alignment horizontal="center"/>
    </xf>
    <xf numFmtId="2" fontId="39" fillId="0" borderId="0" xfId="3" applyNumberFormat="1" applyFont="1" applyAlignment="1">
      <alignment horizontal="center"/>
    </xf>
    <xf numFmtId="2" fontId="43" fillId="0" borderId="0" xfId="3" applyNumberFormat="1" applyFont="1"/>
    <xf numFmtId="2" fontId="42" fillId="0" borderId="0" xfId="3" applyNumberFormat="1" applyFont="1" applyAlignment="1">
      <alignment horizontal="right"/>
    </xf>
    <xf numFmtId="166" fontId="39" fillId="0" borderId="0" xfId="3" applyNumberFormat="1" applyFont="1" applyAlignment="1">
      <alignment horizontal="left"/>
    </xf>
    <xf numFmtId="166" fontId="39" fillId="0" borderId="0" xfId="3" applyNumberFormat="1" applyFont="1" applyAlignment="1">
      <alignment horizontal="center"/>
    </xf>
    <xf numFmtId="166" fontId="45" fillId="0" borderId="0" xfId="3" applyNumberFormat="1" applyFont="1" applyAlignment="1">
      <alignment horizontal="left"/>
    </xf>
    <xf numFmtId="166" fontId="46" fillId="0" borderId="0" xfId="3" applyNumberFormat="1" applyFont="1" applyAlignment="1">
      <alignment horizontal="center"/>
    </xf>
    <xf numFmtId="166" fontId="42" fillId="0" borderId="0" xfId="3" applyNumberFormat="1" applyFont="1" applyAlignment="1">
      <alignment horizontal="left"/>
    </xf>
    <xf numFmtId="167" fontId="39" fillId="0" borderId="0" xfId="3" applyNumberFormat="1" applyFont="1" applyAlignment="1">
      <alignment horizontal="left"/>
    </xf>
    <xf numFmtId="165" fontId="39" fillId="0" borderId="0" xfId="3" applyNumberFormat="1" applyFont="1" applyAlignment="1">
      <alignment horizontal="center"/>
    </xf>
    <xf numFmtId="165" fontId="41" fillId="0" borderId="0" xfId="3" applyNumberFormat="1" applyFont="1" applyAlignment="1">
      <alignment horizontal="center"/>
    </xf>
    <xf numFmtId="167" fontId="45" fillId="0" borderId="0" xfId="3" applyNumberFormat="1" applyFont="1" applyAlignment="1">
      <alignment horizontal="left"/>
    </xf>
    <xf numFmtId="168" fontId="39" fillId="0" borderId="0" xfId="3" applyNumberFormat="1" applyFont="1" applyAlignment="1">
      <alignment horizontal="left"/>
    </xf>
    <xf numFmtId="167" fontId="42" fillId="0" borderId="0" xfId="3" applyNumberFormat="1" applyFont="1" applyAlignment="1">
      <alignment horizontal="left"/>
    </xf>
    <xf numFmtId="165" fontId="39" fillId="0" borderId="0" xfId="3" applyNumberFormat="1" applyFont="1" applyAlignment="1">
      <alignment horizontal="left"/>
    </xf>
    <xf numFmtId="165" fontId="39" fillId="0" borderId="0" xfId="3" applyNumberFormat="1" applyFont="1" applyAlignment="1">
      <alignment horizontal="right"/>
    </xf>
    <xf numFmtId="167" fontId="39" fillId="0" borderId="0" xfId="3" applyNumberFormat="1" applyFont="1" applyAlignment="1">
      <alignment horizontal="center"/>
    </xf>
    <xf numFmtId="166" fontId="39" fillId="0" borderId="0" xfId="3" applyNumberFormat="1" applyFont="1"/>
    <xf numFmtId="168" fontId="39" fillId="0" borderId="0" xfId="3" applyNumberFormat="1" applyFont="1" applyAlignment="1">
      <alignment horizontal="center"/>
    </xf>
    <xf numFmtId="165" fontId="39" fillId="0" borderId="0" xfId="3" applyNumberFormat="1" applyFont="1"/>
    <xf numFmtId="166" fontId="39" fillId="0" borderId="9" xfId="3" applyNumberFormat="1" applyFont="1" applyBorder="1" applyAlignment="1">
      <alignment horizontal="left"/>
    </xf>
    <xf numFmtId="166" fontId="42" fillId="0" borderId="9" xfId="3" applyNumberFormat="1" applyFont="1" applyBorder="1" applyAlignment="1">
      <alignment horizontal="left"/>
    </xf>
    <xf numFmtId="2" fontId="41" fillId="0" borderId="0" xfId="3" applyNumberFormat="1" applyFont="1" applyAlignment="1">
      <alignment horizontal="center"/>
    </xf>
    <xf numFmtId="168" fontId="43" fillId="0" borderId="0" xfId="3" applyNumberFormat="1" applyFont="1" applyAlignment="1">
      <alignment horizontal="left"/>
    </xf>
    <xf numFmtId="168" fontId="42" fillId="0" borderId="0" xfId="3" applyNumberFormat="1" applyFont="1" applyAlignment="1">
      <alignment horizontal="left"/>
    </xf>
    <xf numFmtId="167" fontId="41" fillId="0" borderId="0" xfId="3" applyNumberFormat="1" applyFont="1" applyAlignment="1">
      <alignment horizontal="left"/>
    </xf>
    <xf numFmtId="169" fontId="39" fillId="0" borderId="0" xfId="3" applyNumberFormat="1" applyFont="1" applyAlignment="1">
      <alignment horizontal="left"/>
    </xf>
    <xf numFmtId="166" fontId="41" fillId="0" borderId="0" xfId="3" applyNumberFormat="1" applyFont="1" applyAlignment="1">
      <alignment horizontal="left"/>
    </xf>
    <xf numFmtId="170" fontId="39" fillId="0" borderId="0" xfId="3" applyNumberFormat="1" applyFont="1" applyAlignment="1">
      <alignment horizontal="left"/>
    </xf>
    <xf numFmtId="170" fontId="42" fillId="0" borderId="0" xfId="3" applyNumberFormat="1" applyFont="1" applyAlignment="1">
      <alignment horizontal="left"/>
    </xf>
    <xf numFmtId="1" fontId="39" fillId="0" borderId="0" xfId="3" applyNumberFormat="1" applyFont="1" applyAlignment="1">
      <alignment horizontal="left"/>
    </xf>
    <xf numFmtId="170" fontId="41" fillId="0" borderId="0" xfId="3" applyNumberFormat="1" applyFont="1" applyAlignment="1">
      <alignment horizontal="left"/>
    </xf>
    <xf numFmtId="169" fontId="42" fillId="0" borderId="0" xfId="3" applyNumberFormat="1" applyFont="1" applyAlignment="1">
      <alignment horizontal="left"/>
    </xf>
    <xf numFmtId="1" fontId="39" fillId="0" borderId="0" xfId="3" applyNumberFormat="1" applyFont="1" applyAlignment="1">
      <alignment horizontal="right"/>
    </xf>
    <xf numFmtId="169" fontId="39" fillId="0" borderId="0" xfId="3" applyNumberFormat="1" applyFont="1" applyAlignment="1">
      <alignment horizontal="center"/>
    </xf>
    <xf numFmtId="169" fontId="41" fillId="0" borderId="0" xfId="3" applyNumberFormat="1" applyFont="1" applyAlignment="1">
      <alignment horizontal="center"/>
    </xf>
    <xf numFmtId="167" fontId="39" fillId="0" borderId="0" xfId="3" applyNumberFormat="1" applyFont="1" applyAlignment="1">
      <alignment horizontal="right"/>
    </xf>
    <xf numFmtId="167" fontId="41" fillId="0" borderId="0" xfId="3" applyNumberFormat="1" applyFont="1" applyAlignment="1">
      <alignment horizontal="right"/>
    </xf>
    <xf numFmtId="166" fontId="37" fillId="0" borderId="0" xfId="3" applyNumberFormat="1"/>
    <xf numFmtId="169" fontId="37" fillId="0" borderId="0" xfId="3" applyNumberFormat="1"/>
    <xf numFmtId="167" fontId="43" fillId="0" borderId="0" xfId="3" applyNumberFormat="1" applyFont="1" applyAlignment="1">
      <alignment horizontal="left"/>
    </xf>
    <xf numFmtId="167" fontId="39" fillId="0" borderId="8" xfId="3" applyNumberFormat="1" applyFont="1" applyBorder="1" applyAlignment="1">
      <alignment horizontal="left"/>
    </xf>
    <xf numFmtId="168" fontId="39" fillId="0" borderId="8" xfId="3" applyNumberFormat="1" applyFont="1" applyBorder="1" applyAlignment="1">
      <alignment horizontal="left"/>
    </xf>
    <xf numFmtId="168" fontId="42" fillId="0" borderId="8" xfId="3" applyNumberFormat="1" applyFont="1" applyBorder="1" applyAlignment="1">
      <alignment horizontal="left"/>
    </xf>
    <xf numFmtId="49" fontId="39" fillId="0" borderId="0" xfId="3" applyNumberFormat="1" applyFont="1" applyAlignment="1">
      <alignment horizontal="center"/>
    </xf>
    <xf numFmtId="49" fontId="42" fillId="0" borderId="0" xfId="3" applyNumberFormat="1" applyFont="1" applyAlignment="1">
      <alignment horizontal="center"/>
    </xf>
    <xf numFmtId="49" fontId="39" fillId="0" borderId="9" xfId="3" applyNumberFormat="1" applyFont="1" applyBorder="1" applyAlignment="1">
      <alignment horizontal="center"/>
    </xf>
    <xf numFmtId="49" fontId="41" fillId="0" borderId="0" xfId="3" applyNumberFormat="1" applyFont="1" applyAlignment="1">
      <alignment horizontal="center"/>
    </xf>
    <xf numFmtId="49" fontId="39" fillId="0" borderId="0" xfId="3" applyNumberFormat="1" applyFont="1" applyAlignment="1">
      <alignment horizontal="left"/>
    </xf>
    <xf numFmtId="49" fontId="47" fillId="0" borderId="0" xfId="3" applyNumberFormat="1" applyFont="1" applyAlignment="1">
      <alignment horizontal="left"/>
    </xf>
    <xf numFmtId="0" fontId="39" fillId="0" borderId="0" xfId="3" applyFont="1"/>
    <xf numFmtId="0" fontId="39" fillId="0" borderId="0" xfId="3" applyFont="1" applyAlignment="1">
      <alignment horizontal="center"/>
    </xf>
    <xf numFmtId="0" fontId="48" fillId="0" borderId="8" xfId="3" applyFont="1" applyBorder="1"/>
    <xf numFmtId="49" fontId="39" fillId="0" borderId="8" xfId="3" applyNumberFormat="1" applyFont="1" applyBorder="1" applyAlignment="1">
      <alignment horizontal="center"/>
    </xf>
    <xf numFmtId="0" fontId="39" fillId="0" borderId="8" xfId="3" applyFont="1" applyBorder="1" applyAlignment="1">
      <alignment horizontal="center"/>
    </xf>
    <xf numFmtId="2" fontId="49" fillId="0" borderId="0" xfId="3" applyNumberFormat="1" applyFont="1" applyAlignment="1">
      <alignment horizontal="right"/>
    </xf>
    <xf numFmtId="2" fontId="39" fillId="8" borderId="8" xfId="3" applyNumberFormat="1" applyFont="1" applyFill="1" applyBorder="1" applyAlignment="1">
      <alignment horizontal="center"/>
    </xf>
    <xf numFmtId="2" fontId="39" fillId="9" borderId="8" xfId="3" applyNumberFormat="1" applyFont="1" applyFill="1" applyBorder="1" applyAlignment="1">
      <alignment horizontal="center"/>
    </xf>
    <xf numFmtId="0" fontId="35" fillId="0" borderId="0" xfId="4" applyFont="1"/>
    <xf numFmtId="49" fontId="39" fillId="0" borderId="0" xfId="4" applyNumberFormat="1" applyFont="1" applyAlignment="1">
      <alignment horizontal="left"/>
    </xf>
    <xf numFmtId="49" fontId="39" fillId="0" borderId="0" xfId="4" applyNumberFormat="1" applyFont="1" applyAlignment="1">
      <alignment horizontal="center"/>
    </xf>
    <xf numFmtId="49" fontId="42" fillId="0" borderId="0" xfId="4" applyNumberFormat="1" applyFont="1" applyAlignment="1">
      <alignment horizontal="center"/>
    </xf>
    <xf numFmtId="49" fontId="39" fillId="0" borderId="0" xfId="4" quotePrefix="1" applyNumberFormat="1" applyFont="1" applyAlignment="1">
      <alignment horizontal="center"/>
    </xf>
    <xf numFmtId="49" fontId="42" fillId="0" borderId="0" xfId="4" quotePrefix="1" applyNumberFormat="1" applyFont="1" applyAlignment="1">
      <alignment horizontal="center"/>
    </xf>
    <xf numFmtId="167" fontId="39" fillId="0" borderId="8" xfId="4" applyNumberFormat="1" applyFont="1" applyBorder="1" applyAlignment="1">
      <alignment horizontal="left"/>
    </xf>
    <xf numFmtId="167" fontId="42" fillId="0" borderId="8" xfId="4" applyNumberFormat="1" applyFont="1" applyBorder="1" applyAlignment="1">
      <alignment horizontal="left"/>
    </xf>
    <xf numFmtId="167" fontId="39" fillId="0" borderId="0" xfId="4" applyNumberFormat="1" applyFont="1" applyAlignment="1">
      <alignment horizontal="left"/>
    </xf>
    <xf numFmtId="167" fontId="42" fillId="0" borderId="0" xfId="4" applyNumberFormat="1" applyFont="1" applyAlignment="1">
      <alignment horizontal="left"/>
    </xf>
    <xf numFmtId="168" fontId="39" fillId="0" borderId="0" xfId="4" applyNumberFormat="1" applyFont="1" applyAlignment="1">
      <alignment horizontal="right"/>
    </xf>
    <xf numFmtId="168" fontId="42" fillId="0" borderId="0" xfId="4" applyNumberFormat="1" applyFont="1" applyAlignment="1">
      <alignment horizontal="right"/>
    </xf>
    <xf numFmtId="168" fontId="43" fillId="0" borderId="0" xfId="4" applyNumberFormat="1" applyFont="1" applyAlignment="1">
      <alignment horizontal="left"/>
    </xf>
    <xf numFmtId="168" fontId="39" fillId="0" borderId="0" xfId="4" applyNumberFormat="1" applyFont="1" applyAlignment="1">
      <alignment horizontal="left"/>
    </xf>
    <xf numFmtId="167" fontId="35" fillId="0" borderId="0" xfId="4" applyNumberFormat="1" applyFont="1" applyAlignment="1">
      <alignment horizontal="center"/>
    </xf>
    <xf numFmtId="166" fontId="35" fillId="0" borderId="0" xfId="4" applyNumberFormat="1" applyFont="1" applyAlignment="1">
      <alignment horizontal="center"/>
    </xf>
    <xf numFmtId="166" fontId="39" fillId="0" borderId="0" xfId="4" applyNumberFormat="1" applyFont="1" applyAlignment="1">
      <alignment horizontal="left"/>
    </xf>
    <xf numFmtId="166" fontId="42" fillId="0" borderId="0" xfId="4" applyNumberFormat="1" applyFont="1" applyAlignment="1">
      <alignment horizontal="left"/>
    </xf>
    <xf numFmtId="166" fontId="46" fillId="0" borderId="0" xfId="4" applyNumberFormat="1" applyFont="1" applyAlignment="1">
      <alignment horizontal="left"/>
    </xf>
    <xf numFmtId="170" fontId="39" fillId="0" borderId="0" xfId="4" applyNumberFormat="1" applyFont="1" applyAlignment="1">
      <alignment horizontal="left"/>
    </xf>
    <xf numFmtId="166" fontId="39" fillId="4" borderId="0" xfId="4" applyNumberFormat="1" applyFont="1" applyFill="1" applyAlignment="1">
      <alignment horizontal="left"/>
    </xf>
    <xf numFmtId="169" fontId="35" fillId="0" borderId="0" xfId="4" applyNumberFormat="1" applyFont="1" applyAlignment="1">
      <alignment horizontal="center"/>
    </xf>
    <xf numFmtId="168" fontId="39" fillId="0" borderId="0" xfId="4" applyNumberFormat="1" applyFont="1"/>
    <xf numFmtId="170" fontId="42" fillId="0" borderId="0" xfId="4" applyNumberFormat="1" applyFont="1" applyAlignment="1">
      <alignment horizontal="left"/>
    </xf>
    <xf numFmtId="170" fontId="39" fillId="4" borderId="0" xfId="4" applyNumberFormat="1" applyFont="1" applyFill="1" applyAlignment="1">
      <alignment horizontal="left"/>
    </xf>
    <xf numFmtId="167" fontId="39" fillId="4" borderId="0" xfId="4" applyNumberFormat="1" applyFont="1" applyFill="1" applyAlignment="1">
      <alignment horizontal="left"/>
    </xf>
    <xf numFmtId="169" fontId="39" fillId="0" borderId="0" xfId="4" applyNumberFormat="1" applyFont="1" applyAlignment="1">
      <alignment horizontal="left"/>
    </xf>
    <xf numFmtId="169" fontId="42" fillId="0" borderId="0" xfId="4" applyNumberFormat="1" applyFont="1" applyAlignment="1">
      <alignment horizontal="left"/>
    </xf>
    <xf numFmtId="0" fontId="50" fillId="0" borderId="0" xfId="4" applyFont="1"/>
    <xf numFmtId="0" fontId="51" fillId="0" borderId="0" xfId="4" applyFont="1" applyAlignment="1">
      <alignment horizontal="left"/>
    </xf>
    <xf numFmtId="167" fontId="39" fillId="0" borderId="0" xfId="4" applyNumberFormat="1" applyFont="1" applyAlignment="1">
      <alignment horizontal="right"/>
    </xf>
    <xf numFmtId="167" fontId="35" fillId="0" borderId="0" xfId="4" applyNumberFormat="1" applyFont="1"/>
    <xf numFmtId="166" fontId="45" fillId="0" borderId="0" xfId="4" applyNumberFormat="1" applyFont="1" applyAlignment="1">
      <alignment horizontal="left"/>
    </xf>
    <xf numFmtId="168" fontId="39" fillId="0" borderId="0" xfId="4" applyNumberFormat="1" applyFont="1" applyAlignment="1">
      <alignment horizontal="center"/>
    </xf>
    <xf numFmtId="168" fontId="42" fillId="0" borderId="0" xfId="4" applyNumberFormat="1" applyFont="1" applyAlignment="1">
      <alignment horizontal="center"/>
    </xf>
    <xf numFmtId="168" fontId="39" fillId="0" borderId="8" xfId="4" applyNumberFormat="1" applyFont="1" applyBorder="1" applyAlignment="1">
      <alignment horizontal="center"/>
    </xf>
    <xf numFmtId="168" fontId="42" fillId="0" borderId="8" xfId="4" applyNumberFormat="1" applyFont="1" applyBorder="1" applyAlignment="1">
      <alignment horizontal="center"/>
    </xf>
    <xf numFmtId="168" fontId="35" fillId="0" borderId="8" xfId="4" applyNumberFormat="1" applyFont="1" applyBorder="1"/>
    <xf numFmtId="168" fontId="43" fillId="0" borderId="0" xfId="4" applyNumberFormat="1" applyFont="1" applyAlignment="1">
      <alignment horizontal="center"/>
    </xf>
    <xf numFmtId="49" fontId="41" fillId="0" borderId="0" xfId="4" applyNumberFormat="1" applyFont="1" applyAlignment="1">
      <alignment horizontal="center"/>
    </xf>
    <xf numFmtId="49" fontId="43" fillId="0" borderId="0" xfId="4" applyNumberFormat="1" applyFont="1" applyAlignment="1">
      <alignment horizontal="center"/>
    </xf>
    <xf numFmtId="168" fontId="41" fillId="0" borderId="0" xfId="4" applyNumberFormat="1" applyFont="1" applyAlignment="1">
      <alignment horizontal="center"/>
    </xf>
    <xf numFmtId="168" fontId="40" fillId="0" borderId="0" xfId="4" applyNumberFormat="1" applyFont="1" applyAlignment="1">
      <alignment horizontal="center"/>
    </xf>
    <xf numFmtId="168" fontId="49" fillId="0" borderId="0" xfId="4" applyNumberFormat="1" applyFont="1" applyAlignment="1">
      <alignment horizontal="left"/>
    </xf>
    <xf numFmtId="9" fontId="0" fillId="0" borderId="0" xfId="1" applyFont="1"/>
    <xf numFmtId="171" fontId="0" fillId="0" borderId="0" xfId="0" applyNumberFormat="1"/>
    <xf numFmtId="171" fontId="0" fillId="0" borderId="0" xfId="1" applyNumberFormat="1" applyFont="1"/>
    <xf numFmtId="0" fontId="0" fillId="0" borderId="12"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Border="1" applyAlignment="1">
      <alignment horizontal="center"/>
    </xf>
    <xf numFmtId="0" fontId="0" fillId="0" borderId="10" xfId="0" applyBorder="1" applyAlignment="1">
      <alignment horizontal="center"/>
    </xf>
    <xf numFmtId="171" fontId="0" fillId="0" borderId="0" xfId="1" applyNumberFormat="1" applyFont="1" applyBorder="1" applyAlignment="1">
      <alignment horizontal="center"/>
    </xf>
    <xf numFmtId="171" fontId="0" fillId="0" borderId="10" xfId="1" applyNumberFormat="1" applyFont="1" applyBorder="1" applyAlignment="1">
      <alignment horizontal="center"/>
    </xf>
    <xf numFmtId="171" fontId="0" fillId="0" borderId="8" xfId="1" applyNumberFormat="1" applyFont="1" applyBorder="1" applyAlignment="1">
      <alignment horizontal="center"/>
    </xf>
    <xf numFmtId="171" fontId="0" fillId="0" borderId="11" xfId="1" applyNumberFormat="1" applyFont="1" applyBorder="1" applyAlignment="1">
      <alignment horizontal="center"/>
    </xf>
    <xf numFmtId="0" fontId="0" fillId="0" borderId="13" xfId="0" applyBorder="1" applyAlignment="1">
      <alignment horizontal="center"/>
    </xf>
    <xf numFmtId="0" fontId="18" fillId="5" borderId="5" xfId="0" applyFont="1" applyFill="1" applyBorder="1" applyAlignment="1">
      <alignment horizontal="center"/>
    </xf>
    <xf numFmtId="0" fontId="18" fillId="5" borderId="6" xfId="0" applyFont="1" applyFill="1" applyBorder="1" applyAlignment="1">
      <alignment horizontal="center"/>
    </xf>
    <xf numFmtId="0" fontId="18" fillId="5" borderId="7" xfId="0" applyFont="1" applyFill="1" applyBorder="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0" fillId="2" borderId="0" xfId="0" applyFill="1" applyAlignment="1"/>
    <xf numFmtId="0" fontId="3" fillId="3" borderId="0" xfId="0" applyFont="1" applyFill="1" applyAlignment="1">
      <alignment horizontal="center" wrapText="1"/>
    </xf>
    <xf numFmtId="49" fontId="14" fillId="0" borderId="0" xfId="0" applyNumberFormat="1" applyFont="1" applyFill="1"/>
    <xf numFmtId="0" fontId="0" fillId="0" borderId="0" xfId="0" applyFill="1"/>
    <xf numFmtId="49" fontId="2" fillId="0" borderId="0" xfId="0" applyNumberFormat="1" applyFont="1" applyFill="1"/>
    <xf numFmtId="0" fontId="0" fillId="0" borderId="0" xfId="0" applyFill="1" applyAlignment="1">
      <alignment horizontal="right"/>
    </xf>
    <xf numFmtId="2" fontId="0" fillId="0" borderId="0" xfId="0" applyNumberFormat="1" applyFill="1"/>
    <xf numFmtId="49" fontId="0" fillId="0" borderId="0" xfId="0" applyNumberFormat="1" applyFill="1"/>
    <xf numFmtId="49" fontId="8" fillId="0" borderId="0" xfId="0" applyNumberFormat="1" applyFont="1" applyFill="1"/>
    <xf numFmtId="0" fontId="8" fillId="0" borderId="0" xfId="0" applyFont="1" applyFill="1"/>
    <xf numFmtId="0" fontId="14" fillId="0" borderId="0" xfId="0" applyFont="1" applyFill="1"/>
    <xf numFmtId="0" fontId="52" fillId="0" borderId="0" xfId="0" applyFont="1" applyFill="1"/>
    <xf numFmtId="0" fontId="52" fillId="0" borderId="0" xfId="0" applyFont="1" applyFill="1" applyAlignment="1">
      <alignment horizontal="right"/>
    </xf>
    <xf numFmtId="0" fontId="17" fillId="0" borderId="0" xfId="0" applyFont="1" applyFill="1"/>
    <xf numFmtId="0" fontId="2" fillId="0" borderId="0" xfId="0" applyFont="1" applyFill="1" applyAlignment="1">
      <alignment wrapText="1"/>
    </xf>
  </cellXfs>
  <cellStyles count="5">
    <cellStyle name="Normal" xfId="0" builtinId="0"/>
    <cellStyle name="Normal 2" xfId="2" xr:uid="{564D6336-CFC9-2D40-9341-902CD6710AA2}"/>
    <cellStyle name="Normal 3" xfId="3" xr:uid="{942B518D-EBAC-F642-B0B6-D8576C669EFF}"/>
    <cellStyle name="Normal 4" xfId="4" xr:uid="{FB3B67E5-67DB-AA43-846B-52F251C2E64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calcChain" Target="calcChain.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sharedStrings" Target="sharedStrings.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styles" Target="styles.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theme" Target="theme/theme1.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0" i="0" u="none" strike="noStrike" baseline="0%">
                <a:solidFill>
                  <a:srgbClr val="000000"/>
                </a:solidFill>
                <a:latin typeface="Arial Rounded MT Bold"/>
                <a:ea typeface="Arial Rounded MT Bold"/>
                <a:cs typeface="Arial Rounded MT Bold"/>
              </a:defRPr>
            </a:pPr>
            <a:r>
              <a:rPr lang="en-GB"/>
              <a:t>KREEP Basalt</a:t>
            </a:r>
          </a:p>
        </c:rich>
      </c:tx>
      <c:layout>
        <c:manualLayout>
          <c:xMode val="edge"/>
          <c:yMode val="edge"/>
          <c:x val="0.13661202185792351"/>
          <c:y val="0.16867424905220182"/>
        </c:manualLayout>
      </c:layout>
      <c:overlay val="0"/>
      <c:spPr>
        <a:noFill/>
        <a:ln w="25400">
          <a:noFill/>
        </a:ln>
      </c:spPr>
    </c:title>
    <c:autoTitleDeleted val="0"/>
    <c:plotArea>
      <c:layout>
        <c:manualLayout>
          <c:layoutTarget val="inner"/>
          <c:xMode val="edge"/>
          <c:yMode val="edge"/>
          <c:x val="9.4717710609182271E-2"/>
          <c:y val="0.10441746592333019"/>
          <c:w val="0.86885284539576813"/>
          <c:h val="0.67871352850164623"/>
        </c:manualLayout>
      </c:layout>
      <c:scatterChart>
        <c:scatterStyle val="lineMarker"/>
        <c:varyColors val="0"/>
        <c:ser>
          <c:idx val="0"/>
          <c:order val="0"/>
          <c:tx>
            <c:strRef>
              <c:f>'KREEP Bas_data'!$A$8</c:f>
              <c:strCache>
                <c:ptCount val="1"/>
                <c:pt idx="0">
                  <c:v>TiO2</c:v>
                </c:pt>
              </c:strCache>
            </c:strRef>
          </c:tx>
          <c:spPr>
            <a:ln w="19050">
              <a:noFill/>
            </a:ln>
          </c:spPr>
          <c:marker>
            <c:symbol val="circle"/>
            <c:size val="5"/>
            <c:spPr>
              <a:solidFill>
                <a:srgbClr val="808080"/>
              </a:solidFill>
              <a:ln>
                <a:solidFill>
                  <a:srgbClr val="000000"/>
                </a:solidFill>
                <a:prstDash val="solid"/>
              </a:ln>
            </c:spPr>
          </c:marker>
          <c:xVal>
            <c:numRef>
              <c:f>'KREEP Bas_data'!$D$11:$N$11</c:f>
              <c:numCache>
                <c:formatCode>???0.0</c:formatCode>
                <c:ptCount val="11"/>
                <c:pt idx="0">
                  <c:v>9.1999999999999993</c:v>
                </c:pt>
                <c:pt idx="1">
                  <c:v>10</c:v>
                </c:pt>
                <c:pt idx="2">
                  <c:v>10.199999999999999</c:v>
                </c:pt>
                <c:pt idx="3">
                  <c:v>10.55</c:v>
                </c:pt>
                <c:pt idx="4">
                  <c:v>10</c:v>
                </c:pt>
                <c:pt idx="5">
                  <c:v>10.1</c:v>
                </c:pt>
                <c:pt idx="6">
                  <c:v>9.9</c:v>
                </c:pt>
                <c:pt idx="7">
                  <c:v>13.9</c:v>
                </c:pt>
                <c:pt idx="8">
                  <c:v>15.5</c:v>
                </c:pt>
                <c:pt idx="9">
                  <c:v>14</c:v>
                </c:pt>
                <c:pt idx="10">
                  <c:v>15</c:v>
                </c:pt>
              </c:numCache>
            </c:numRef>
          </c:xVal>
          <c:yVal>
            <c:numRef>
              <c:f>'KREEP Bas_data'!$D$8:$N$8</c:f>
              <c:numCache>
                <c:formatCode>???0.00</c:formatCode>
                <c:ptCount val="11"/>
                <c:pt idx="0">
                  <c:v>2.17</c:v>
                </c:pt>
                <c:pt idx="1">
                  <c:v>2.2000000000000002</c:v>
                </c:pt>
                <c:pt idx="2">
                  <c:v>1.9</c:v>
                </c:pt>
                <c:pt idx="3">
                  <c:v>2.23</c:v>
                </c:pt>
                <c:pt idx="4">
                  <c:v>1.92</c:v>
                </c:pt>
                <c:pt idx="5">
                  <c:v>2.14</c:v>
                </c:pt>
                <c:pt idx="6">
                  <c:v>1.7</c:v>
                </c:pt>
                <c:pt idx="7">
                  <c:v>1.54</c:v>
                </c:pt>
                <c:pt idx="8">
                  <c:v>1.48</c:v>
                </c:pt>
                <c:pt idx="9">
                  <c:v>1.03</c:v>
                </c:pt>
                <c:pt idx="10">
                  <c:v>1.4</c:v>
                </c:pt>
              </c:numCache>
            </c:numRef>
          </c:yVal>
          <c:smooth val="0"/>
          <c:extLst>
            <c:ext xmlns:c16="http://schemas.microsoft.com/office/drawing/2014/chart" uri="{C3380CC4-5D6E-409C-BE32-E72D297353CC}">
              <c16:uniqueId val="{00000000-BFDE-164C-ABB9-A54F1B496477}"/>
            </c:ext>
          </c:extLst>
        </c:ser>
        <c:dLbls>
          <c:showLegendKey val="0"/>
          <c:showVal val="0"/>
          <c:showCatName val="0"/>
          <c:showSerName val="0"/>
          <c:showPercent val="0"/>
          <c:showBubbleSize val="0"/>
        </c:dLbls>
        <c:axId val="408817712"/>
        <c:axId val="1"/>
      </c:scatterChart>
      <c:valAx>
        <c:axId val="408817712"/>
        <c:scaling>
          <c:orientation val="minMax"/>
          <c:max val="20"/>
        </c:scaling>
        <c:delete val="0"/>
        <c:axPos val="b"/>
        <c:title>
          <c:tx>
            <c:rich>
              <a:bodyPr/>
              <a:lstStyle/>
              <a:p>
                <a:pPr>
                  <a:defRPr sz="1200" b="0" i="0" u="none" strike="noStrike" baseline="0%">
                    <a:solidFill>
                      <a:srgbClr val="000000"/>
                    </a:solidFill>
                    <a:latin typeface="Arial Rounded MT Bold"/>
                    <a:ea typeface="Arial Rounded MT Bold"/>
                    <a:cs typeface="Arial Rounded MT Bold"/>
                  </a:defRPr>
                </a:pPr>
                <a:r>
                  <a:rPr lang="en-GB"/>
                  <a:t>FeO (wt.%)</a:t>
                </a:r>
              </a:p>
            </c:rich>
          </c:tx>
          <c:layout>
            <c:manualLayout>
              <c:xMode val="edge"/>
              <c:yMode val="edge"/>
              <c:x val="0.4663025113664071"/>
              <c:y val="0.87148439778361042"/>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25" b="0" i="0" u="none" strike="noStrike" baseline="0%">
                <a:solidFill>
                  <a:srgbClr val="000000"/>
                </a:solidFill>
                <a:latin typeface="Arial Rounded MT Bold"/>
                <a:ea typeface="Arial Rounded MT Bold"/>
                <a:cs typeface="Arial Rounded MT Bold"/>
              </a:defRPr>
            </a:pPr>
            <a:endParaRPr lang="en-US"/>
          </a:p>
        </c:txPr>
        <c:crossAx val="1"/>
        <c:crosses val="autoZero"/>
        <c:crossBetween val="midCat"/>
        <c:majorUnit val="2"/>
      </c:valAx>
      <c:valAx>
        <c:axId val="1"/>
        <c:scaling>
          <c:orientation val="minMax"/>
          <c:max val="5"/>
        </c:scaling>
        <c:delete val="0"/>
        <c:axPos val="l"/>
        <c:title>
          <c:tx>
            <c:rich>
              <a:bodyPr/>
              <a:lstStyle/>
              <a:p>
                <a:pPr>
                  <a:defRPr sz="1200" b="0" i="0" u="none" strike="noStrike" baseline="0%">
                    <a:solidFill>
                      <a:srgbClr val="000000"/>
                    </a:solidFill>
                    <a:latin typeface="Arial Rounded MT Bold"/>
                    <a:ea typeface="Arial Rounded MT Bold"/>
                    <a:cs typeface="Arial Rounded MT Bold"/>
                  </a:defRPr>
                </a:pPr>
                <a:r>
                  <a:rPr lang="en-GB"/>
                  <a:t>TiO2 (wt.%)</a:t>
                </a:r>
              </a:p>
            </c:rich>
          </c:tx>
          <c:layout>
            <c:manualLayout>
              <c:xMode val="edge"/>
              <c:yMode val="edge"/>
              <c:x val="1.6393442622950821E-2"/>
              <c:y val="0.30120414114902305"/>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25" b="0" i="0" u="none" strike="noStrike" baseline="0%">
                <a:solidFill>
                  <a:srgbClr val="000000"/>
                </a:solidFill>
                <a:latin typeface="Arial Rounded MT Bold"/>
                <a:ea typeface="Arial Rounded MT Bold"/>
                <a:cs typeface="Arial Rounded MT Bold"/>
              </a:defRPr>
            </a:pPr>
            <a:endParaRPr lang="en-US"/>
          </a:p>
        </c:txPr>
        <c:crossAx val="408817712"/>
        <c:crosses val="autoZero"/>
        <c:crossBetween val="midCat"/>
        <c:majorUnit val="1"/>
      </c:valAx>
      <c:spPr>
        <a:solidFill>
          <a:srgbClr val="FFFFFF"/>
        </a:solidFill>
        <a:ln w="25400">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0" i="0" u="none" strike="noStrike" baseline="0%">
                <a:solidFill>
                  <a:srgbClr val="000000"/>
                </a:solidFill>
                <a:latin typeface="Arial Rounded MT Bold"/>
                <a:ea typeface="Arial Rounded MT Bold"/>
                <a:cs typeface="Arial Rounded MT Bold"/>
              </a:defRPr>
            </a:pPr>
            <a:r>
              <a:rPr lang="en-GB"/>
              <a:t>KREEP Basalt</a:t>
            </a:r>
          </a:p>
        </c:rich>
      </c:tx>
      <c:layout>
        <c:manualLayout>
          <c:xMode val="edge"/>
          <c:yMode val="edge"/>
          <c:x val="0.12727287043664995"/>
          <c:y val="0.11570248225698244"/>
        </c:manualLayout>
      </c:layout>
      <c:overlay val="0"/>
      <c:spPr>
        <a:noFill/>
        <a:ln w="25400">
          <a:noFill/>
        </a:ln>
      </c:spPr>
    </c:title>
    <c:autoTitleDeleted val="0"/>
    <c:plotArea>
      <c:layout>
        <c:manualLayout>
          <c:layoutTarget val="inner"/>
          <c:xMode val="edge"/>
          <c:yMode val="edge"/>
          <c:x val="8.9090988184471046E-2"/>
          <c:y val="9.5041322314049589E-2"/>
          <c:w val="0.87636441438602131"/>
          <c:h val="0.67355371900826444"/>
        </c:manualLayout>
      </c:layout>
      <c:scatterChart>
        <c:scatterStyle val="lineMarker"/>
        <c:varyColors val="0"/>
        <c:ser>
          <c:idx val="0"/>
          <c:order val="0"/>
          <c:tx>
            <c:strRef>
              <c:f>'KREEP Bas_data'!$A$26</c:f>
              <c:strCache>
                <c:ptCount val="1"/>
                <c:pt idx="0">
                  <c:v>Th</c:v>
                </c:pt>
              </c:strCache>
            </c:strRef>
          </c:tx>
          <c:spPr>
            <a:ln w="19050">
              <a:noFill/>
            </a:ln>
          </c:spPr>
          <c:marker>
            <c:symbol val="circle"/>
            <c:size val="5"/>
            <c:spPr>
              <a:solidFill>
                <a:srgbClr val="808080"/>
              </a:solidFill>
              <a:ln>
                <a:solidFill>
                  <a:srgbClr val="000000"/>
                </a:solidFill>
                <a:prstDash val="solid"/>
              </a:ln>
            </c:spPr>
          </c:marker>
          <c:xVal>
            <c:numRef>
              <c:f>'KREEP Bas_data'!$D$11:$N$11</c:f>
              <c:numCache>
                <c:formatCode>???0.0</c:formatCode>
                <c:ptCount val="11"/>
                <c:pt idx="0">
                  <c:v>9.1999999999999993</c:v>
                </c:pt>
                <c:pt idx="1">
                  <c:v>10</c:v>
                </c:pt>
                <c:pt idx="2">
                  <c:v>10.199999999999999</c:v>
                </c:pt>
                <c:pt idx="3">
                  <c:v>10.55</c:v>
                </c:pt>
                <c:pt idx="4">
                  <c:v>10</c:v>
                </c:pt>
                <c:pt idx="5">
                  <c:v>10.1</c:v>
                </c:pt>
                <c:pt idx="6">
                  <c:v>9.9</c:v>
                </c:pt>
                <c:pt idx="7">
                  <c:v>13.9</c:v>
                </c:pt>
                <c:pt idx="8">
                  <c:v>15.5</c:v>
                </c:pt>
                <c:pt idx="9">
                  <c:v>14</c:v>
                </c:pt>
                <c:pt idx="10">
                  <c:v>15</c:v>
                </c:pt>
              </c:numCache>
            </c:numRef>
          </c:xVal>
          <c:yVal>
            <c:numRef>
              <c:f>'KREEP Bas_data'!$D$26:$N$26</c:f>
              <c:numCache>
                <c:formatCode>???0.0</c:formatCode>
                <c:ptCount val="11"/>
                <c:pt idx="1">
                  <c:v>10</c:v>
                </c:pt>
                <c:pt idx="2">
                  <c:v>10</c:v>
                </c:pt>
                <c:pt idx="4">
                  <c:v>10.5</c:v>
                </c:pt>
                <c:pt idx="5">
                  <c:v>14.9</c:v>
                </c:pt>
                <c:pt idx="6">
                  <c:v>12</c:v>
                </c:pt>
                <c:pt idx="7">
                  <c:v>6.73</c:v>
                </c:pt>
                <c:pt idx="8">
                  <c:v>5.84</c:v>
                </c:pt>
                <c:pt idx="9">
                  <c:v>4.46</c:v>
                </c:pt>
              </c:numCache>
            </c:numRef>
          </c:yVal>
          <c:smooth val="0"/>
          <c:extLst>
            <c:ext xmlns:c16="http://schemas.microsoft.com/office/drawing/2014/chart" uri="{C3380CC4-5D6E-409C-BE32-E72D297353CC}">
              <c16:uniqueId val="{00000000-74AE-FD40-B659-5BEAD1A02514}"/>
            </c:ext>
          </c:extLst>
        </c:ser>
        <c:dLbls>
          <c:showLegendKey val="0"/>
          <c:showVal val="0"/>
          <c:showCatName val="0"/>
          <c:showSerName val="0"/>
          <c:showPercent val="0"/>
          <c:showBubbleSize val="0"/>
        </c:dLbls>
        <c:axId val="353809856"/>
        <c:axId val="1"/>
      </c:scatterChart>
      <c:valAx>
        <c:axId val="353809856"/>
        <c:scaling>
          <c:orientation val="minMax"/>
          <c:max val="20"/>
        </c:scaling>
        <c:delete val="0"/>
        <c:axPos val="b"/>
        <c:title>
          <c:tx>
            <c:rich>
              <a:bodyPr/>
              <a:lstStyle/>
              <a:p>
                <a:pPr>
                  <a:defRPr sz="1200" b="0" i="0" u="none" strike="noStrike" baseline="0%">
                    <a:solidFill>
                      <a:srgbClr val="000000"/>
                    </a:solidFill>
                    <a:latin typeface="Arial Rounded MT Bold"/>
                    <a:ea typeface="Arial Rounded MT Bold"/>
                    <a:cs typeface="Arial Rounded MT Bold"/>
                  </a:defRPr>
                </a:pPr>
                <a:r>
                  <a:rPr lang="en-GB"/>
                  <a:t>FeO (wt.%)</a:t>
                </a:r>
              </a:p>
            </c:rich>
          </c:tx>
          <c:layout>
            <c:manualLayout>
              <c:xMode val="edge"/>
              <c:yMode val="edge"/>
              <c:x val="0.46545497494631355"/>
              <c:y val="0.85950425479326298"/>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00" b="0" i="0" u="none" strike="noStrike" baseline="0%">
                <a:solidFill>
                  <a:srgbClr val="000000"/>
                </a:solidFill>
                <a:latin typeface="Arial Rounded MT Bold"/>
                <a:ea typeface="Arial Rounded MT Bold"/>
                <a:cs typeface="Arial Rounded MT Bold"/>
              </a:defRPr>
            </a:pPr>
            <a:endParaRPr lang="en-US"/>
          </a:p>
        </c:txPr>
        <c:crossAx val="1"/>
        <c:crosses val="autoZero"/>
        <c:crossBetween val="midCat"/>
        <c:majorUnit val="2"/>
      </c:valAx>
      <c:valAx>
        <c:axId val="1"/>
        <c:scaling>
          <c:orientation val="minMax"/>
          <c:max val="25"/>
        </c:scaling>
        <c:delete val="0"/>
        <c:axPos val="l"/>
        <c:title>
          <c:tx>
            <c:rich>
              <a:bodyPr/>
              <a:lstStyle/>
              <a:p>
                <a:pPr>
                  <a:defRPr sz="1200" b="0" i="0" u="none" strike="noStrike" baseline="0%">
                    <a:solidFill>
                      <a:srgbClr val="000000"/>
                    </a:solidFill>
                    <a:latin typeface="Arial Rounded MT Bold"/>
                    <a:ea typeface="Arial Rounded MT Bold"/>
                    <a:cs typeface="Arial Rounded MT Bold"/>
                  </a:defRPr>
                </a:pPr>
                <a:r>
                  <a:rPr lang="en-GB"/>
                  <a:t>Th (ppm)</a:t>
                </a:r>
              </a:p>
            </c:rich>
          </c:tx>
          <c:layout>
            <c:manualLayout>
              <c:xMode val="edge"/>
              <c:yMode val="edge"/>
              <c:x val="7.2727272727272727E-3"/>
              <c:y val="0.314049645139649"/>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900" b="0" i="0" u="none" strike="noStrike" baseline="0%">
                <a:solidFill>
                  <a:srgbClr val="000000"/>
                </a:solidFill>
                <a:latin typeface="Arial Rounded MT Bold"/>
                <a:ea typeface="Arial Rounded MT Bold"/>
                <a:cs typeface="Arial Rounded MT Bold"/>
              </a:defRPr>
            </a:pPr>
            <a:endParaRPr lang="en-US"/>
          </a:p>
        </c:txPr>
        <c:crossAx val="353809856"/>
        <c:crosses val="autoZero"/>
        <c:crossBetween val="midCat"/>
        <c:majorUnit val="5"/>
      </c:valAx>
      <c:spPr>
        <a:solidFill>
          <a:srgbClr val="FFFFFF"/>
        </a:solidFill>
        <a:ln w="25400">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23</xdr:col>
      <xdr:colOff>215900</xdr:colOff>
      <xdr:row>5</xdr:row>
      <xdr:rowOff>25400</xdr:rowOff>
    </xdr:from>
    <xdr:to>
      <xdr:col>33</xdr:col>
      <xdr:colOff>203200</xdr:colOff>
      <xdr:row>25</xdr:row>
      <xdr:rowOff>152400</xdr:rowOff>
    </xdr:to>
    <xdr:graphicFrame macro="">
      <xdr:nvGraphicFramePr>
        <xdr:cNvPr id="2" name="Chart 1">
          <a:extLst>
            <a:ext uri="{FF2B5EF4-FFF2-40B4-BE49-F238E27FC236}">
              <a16:creationId xmlns:a16="http://schemas.microsoft.com/office/drawing/2014/main" id="{DB8E0758-7E5A-8D47-B418-98D380D9976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23</xdr:col>
      <xdr:colOff>190500</xdr:colOff>
      <xdr:row>27</xdr:row>
      <xdr:rowOff>0</xdr:rowOff>
    </xdr:from>
    <xdr:to>
      <xdr:col>33</xdr:col>
      <xdr:colOff>190500</xdr:colOff>
      <xdr:row>44</xdr:row>
      <xdr:rowOff>25400</xdr:rowOff>
    </xdr:to>
    <xdr:graphicFrame macro="">
      <xdr:nvGraphicFramePr>
        <xdr:cNvPr id="3" name="Chart 2">
          <a:extLst>
            <a:ext uri="{FF2B5EF4-FFF2-40B4-BE49-F238E27FC236}">
              <a16:creationId xmlns:a16="http://schemas.microsoft.com/office/drawing/2014/main" id="{FB1BBBD6-9236-0C49-A9C8-EA001D3D89B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F3249-26D8-F344-8214-7E96D122B78B}">
  <sheetPr>
    <tabColor theme="9" tint="0.79998168889431442"/>
  </sheetPr>
  <dimension ref="A1:AI10"/>
  <sheetViews>
    <sheetView workbookViewId="0">
      <selection activeCell="H14" sqref="H14"/>
    </sheetView>
  </sheetViews>
  <sheetFormatPr baseColWidth="10" defaultRowHeight="13"/>
  <cols>
    <col min="1" max="1" width="22.33203125" style="52" bestFit="1" customWidth="1"/>
    <col min="2" max="2" width="10.83203125" style="48"/>
    <col min="3" max="4" width="10.83203125" style="49"/>
    <col min="5" max="5" width="10.83203125" style="50" customWidth="1"/>
    <col min="6" max="6" width="22.5" style="52" bestFit="1" customWidth="1"/>
  </cols>
  <sheetData>
    <row r="1" spans="1:35" ht="17" thickBot="1">
      <c r="A1" s="53" t="s">
        <v>173</v>
      </c>
      <c r="B1" s="261" t="s">
        <v>91</v>
      </c>
      <c r="C1" s="262"/>
      <c r="D1" s="262"/>
      <c r="E1" s="263"/>
      <c r="F1" s="54" t="s">
        <v>174</v>
      </c>
      <c r="G1" s="44"/>
      <c r="H1" s="44"/>
      <c r="I1" s="44"/>
      <c r="J1" s="44"/>
      <c r="K1" s="44"/>
      <c r="L1" s="44"/>
      <c r="M1" s="44"/>
      <c r="N1" s="44"/>
      <c r="O1" s="44"/>
      <c r="P1" s="44"/>
      <c r="Q1" s="44"/>
      <c r="R1" s="44"/>
    </row>
    <row r="2" spans="1:35" ht="16">
      <c r="A2" s="55" t="s">
        <v>170</v>
      </c>
      <c r="B2" s="56" t="s">
        <v>172</v>
      </c>
      <c r="C2" s="57"/>
      <c r="D2" s="57"/>
      <c r="E2" s="58"/>
      <c r="F2" s="55" t="s">
        <v>175</v>
      </c>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6">
      <c r="A3" s="51" t="s">
        <v>171</v>
      </c>
      <c r="B3" s="45" t="s">
        <v>177</v>
      </c>
      <c r="C3" s="46"/>
      <c r="D3" s="46"/>
      <c r="E3" s="47"/>
      <c r="F3" s="51" t="s">
        <v>176</v>
      </c>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6">
      <c r="A4" s="55" t="s">
        <v>179</v>
      </c>
      <c r="B4" s="55" t="s">
        <v>181</v>
      </c>
      <c r="C4" s="55"/>
      <c r="D4" s="55"/>
      <c r="E4" s="55"/>
      <c r="F4" s="55" t="s">
        <v>178</v>
      </c>
    </row>
    <row r="5" spans="1:35" ht="20">
      <c r="A5" s="51" t="s">
        <v>183</v>
      </c>
      <c r="B5" s="51" t="s">
        <v>182</v>
      </c>
      <c r="C5" s="51"/>
      <c r="D5" s="51"/>
      <c r="E5" s="51"/>
      <c r="F5" s="51" t="s">
        <v>184</v>
      </c>
    </row>
    <row r="6" spans="1:35">
      <c r="A6" s="63" t="s">
        <v>187</v>
      </c>
      <c r="B6" s="65" t="s">
        <v>185</v>
      </c>
      <c r="C6" s="61"/>
      <c r="D6" s="61"/>
      <c r="E6" s="62"/>
      <c r="F6" s="63" t="s">
        <v>186</v>
      </c>
    </row>
    <row r="7" spans="1:35">
      <c r="A7" s="64" t="s">
        <v>188</v>
      </c>
      <c r="B7" s="66" t="s">
        <v>189</v>
      </c>
      <c r="F7" s="64" t="s">
        <v>190</v>
      </c>
    </row>
    <row r="8" spans="1:35">
      <c r="A8" s="59"/>
      <c r="B8" s="60"/>
      <c r="C8" s="61"/>
      <c r="D8" s="61"/>
      <c r="E8" s="62"/>
      <c r="F8" s="59"/>
    </row>
    <row r="10" spans="1:35">
      <c r="A10" s="59"/>
      <c r="B10" s="60"/>
      <c r="C10" s="61"/>
      <c r="D10" s="61"/>
      <c r="E10" s="62"/>
      <c r="F10" s="59"/>
    </row>
  </sheetData>
  <mergeCells count="1">
    <mergeCell ref="B1:E1"/>
  </mergeCell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6AEBA-4A92-8D45-9E7B-49ACB0378A6B}">
  <sheetPr>
    <tabColor theme="8" tint="0.79998168889431442"/>
  </sheetPr>
  <dimension ref="A1:A19"/>
  <sheetViews>
    <sheetView workbookViewId="0">
      <selection activeCell="A2" sqref="A2:A19"/>
    </sheetView>
  </sheetViews>
  <sheetFormatPr baseColWidth="10" defaultRowHeight="13"/>
  <cols>
    <col min="1" max="1" width="13.33203125" bestFit="1" customWidth="1"/>
    <col min="4" max="4" width="13.33203125" bestFit="1" customWidth="1"/>
  </cols>
  <sheetData>
    <row r="1" spans="1:1">
      <c r="A1" t="s">
        <v>161</v>
      </c>
    </row>
    <row r="2" spans="1:1">
      <c r="A2" s="40" t="s">
        <v>24</v>
      </c>
    </row>
    <row r="3" spans="1:1">
      <c r="A3" s="40" t="s">
        <v>25</v>
      </c>
    </row>
    <row r="4" spans="1:1" ht="16">
      <c r="A4" s="41" t="s">
        <v>100</v>
      </c>
    </row>
    <row r="5" spans="1:1">
      <c r="A5" s="42" t="s">
        <v>36</v>
      </c>
    </row>
    <row r="6" spans="1:1">
      <c r="A6" s="40" t="s">
        <v>26</v>
      </c>
    </row>
    <row r="7" spans="1:1">
      <c r="A7" s="40" t="s">
        <v>37</v>
      </c>
    </row>
    <row r="8" spans="1:1">
      <c r="A8" s="40" t="s">
        <v>38</v>
      </c>
    </row>
    <row r="9" spans="1:1">
      <c r="A9" s="40" t="s">
        <v>27</v>
      </c>
    </row>
    <row r="10" spans="1:1">
      <c r="A10" s="40" t="s">
        <v>28</v>
      </c>
    </row>
    <row r="11" spans="1:1" ht="16">
      <c r="A11" s="41" t="s">
        <v>29</v>
      </c>
    </row>
    <row r="12" spans="1:1" ht="16">
      <c r="A12" s="41" t="s">
        <v>104</v>
      </c>
    </row>
    <row r="13" spans="1:1">
      <c r="A13" s="40" t="s">
        <v>30</v>
      </c>
    </row>
    <row r="14" spans="1:1">
      <c r="A14" s="40" t="s">
        <v>102</v>
      </c>
    </row>
    <row r="15" spans="1:1" ht="16">
      <c r="A15" s="41" t="s">
        <v>103</v>
      </c>
    </row>
    <row r="16" spans="1:1">
      <c r="A16" s="40" t="s">
        <v>31</v>
      </c>
    </row>
    <row r="17" spans="1:1" ht="16">
      <c r="A17" s="41" t="s">
        <v>101</v>
      </c>
    </row>
    <row r="18" spans="1:1">
      <c r="A18" s="40" t="s">
        <v>32</v>
      </c>
    </row>
    <row r="19" spans="1:1" ht="16">
      <c r="A19" s="41" t="s">
        <v>33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1D3B9-4E7D-1648-86AA-1505E644D72F}">
  <sheetPr>
    <tabColor theme="2" tint="-0.749992370372631"/>
  </sheetPr>
  <dimension ref="A1:BN41"/>
  <sheetViews>
    <sheetView showGridLines="0" workbookViewId="0">
      <selection activeCell="H35" sqref="H35"/>
    </sheetView>
  </sheetViews>
  <sheetFormatPr baseColWidth="10" defaultRowHeight="13"/>
  <cols>
    <col min="1" max="1" width="14.83203125" bestFit="1" customWidth="1"/>
    <col min="2" max="2" width="11.6640625" bestFit="1" customWidth="1"/>
    <col min="4" max="4" width="33.83203125" bestFit="1" customWidth="1"/>
    <col min="5" max="7" width="12.1640625" bestFit="1" customWidth="1"/>
    <col min="8" max="8" width="29.5" bestFit="1" customWidth="1"/>
  </cols>
  <sheetData>
    <row r="1" spans="1:66">
      <c r="A1" s="1" t="s">
        <v>168</v>
      </c>
      <c r="B1" s="264" t="s">
        <v>13</v>
      </c>
      <c r="C1" s="264"/>
      <c r="D1" s="264"/>
      <c r="E1" s="264"/>
      <c r="F1" s="264"/>
      <c r="G1" s="264"/>
      <c r="H1" s="268" t="s">
        <v>14</v>
      </c>
      <c r="I1" s="268"/>
      <c r="J1" s="268"/>
      <c r="K1" s="268"/>
      <c r="L1" s="268"/>
      <c r="M1" s="268"/>
      <c r="N1" s="268"/>
      <c r="O1" s="268"/>
      <c r="P1" s="265" t="s">
        <v>15</v>
      </c>
      <c r="Q1" s="265"/>
      <c r="R1" s="265"/>
      <c r="S1" s="265"/>
      <c r="T1" s="265"/>
      <c r="U1" s="265"/>
      <c r="V1" s="268" t="s">
        <v>16</v>
      </c>
      <c r="W1" s="268"/>
      <c r="X1" s="268"/>
      <c r="Y1" s="268"/>
      <c r="Z1" s="268"/>
      <c r="AA1" s="264" t="s">
        <v>17</v>
      </c>
      <c r="AB1" s="264"/>
      <c r="AC1" s="264"/>
      <c r="AD1" s="264"/>
      <c r="AE1" s="264"/>
      <c r="AF1" s="264"/>
      <c r="AG1" s="264"/>
      <c r="AH1" s="264"/>
      <c r="AI1" s="268" t="s">
        <v>18</v>
      </c>
      <c r="AJ1" s="268"/>
      <c r="AK1" s="268"/>
      <c r="AL1" s="268"/>
      <c r="AM1" s="268"/>
      <c r="AN1" s="268"/>
      <c r="AO1" s="268"/>
      <c r="AP1" s="268"/>
      <c r="AQ1" s="265" t="s">
        <v>19</v>
      </c>
      <c r="AR1" s="265"/>
      <c r="AS1" s="265"/>
      <c r="AT1" s="265"/>
      <c r="AU1" s="266" t="s">
        <v>20</v>
      </c>
      <c r="AV1" s="266"/>
      <c r="AW1" s="266"/>
      <c r="AX1" s="266"/>
      <c r="AY1" s="265" t="s">
        <v>62</v>
      </c>
      <c r="AZ1" s="265"/>
      <c r="BA1" s="265"/>
      <c r="BB1" s="265"/>
      <c r="BC1" s="267"/>
      <c r="BD1" s="266" t="s">
        <v>21</v>
      </c>
      <c r="BE1" s="266"/>
      <c r="BF1" s="266"/>
      <c r="BG1" s="264" t="s">
        <v>574</v>
      </c>
      <c r="BH1" s="264"/>
      <c r="BI1" s="268" t="s">
        <v>23</v>
      </c>
      <c r="BJ1" s="268"/>
      <c r="BK1" s="268"/>
      <c r="BL1" s="264" t="s">
        <v>57</v>
      </c>
      <c r="BM1" s="264"/>
      <c r="BN1" s="264"/>
    </row>
    <row r="2" spans="1:66">
      <c r="A2" t="s">
        <v>575</v>
      </c>
      <c r="B2" s="32">
        <v>17.52</v>
      </c>
      <c r="C2" s="32">
        <v>19.2</v>
      </c>
      <c r="D2" s="32">
        <v>16.600000000000001</v>
      </c>
      <c r="E2" s="32">
        <v>16.600000000000001</v>
      </c>
      <c r="F2" s="32">
        <v>20.2</v>
      </c>
      <c r="G2" s="32">
        <v>9.8699999999999992</v>
      </c>
      <c r="H2" s="32">
        <v>8.5299999999999994</v>
      </c>
      <c r="I2" s="32">
        <v>12.3</v>
      </c>
      <c r="J2" s="32">
        <v>13</v>
      </c>
      <c r="K2" s="32">
        <v>12.9</v>
      </c>
      <c r="L2" s="32">
        <v>15.5</v>
      </c>
      <c r="M2" s="32">
        <v>18.2</v>
      </c>
      <c r="N2" s="32">
        <v>15</v>
      </c>
      <c r="O2" s="32">
        <v>9.85</v>
      </c>
      <c r="P2" s="32">
        <v>7.04</v>
      </c>
      <c r="Q2" s="32">
        <v>8.4700000000000006</v>
      </c>
      <c r="R2" s="32">
        <v>6.25</v>
      </c>
      <c r="S2" s="32">
        <v>7.79</v>
      </c>
      <c r="T2" s="32">
        <v>9.7899999999999991</v>
      </c>
      <c r="U2" s="32">
        <v>4.32</v>
      </c>
      <c r="V2" s="32">
        <v>4.71</v>
      </c>
      <c r="W2" s="32">
        <v>3.78</v>
      </c>
      <c r="X2" s="32">
        <v>4.12</v>
      </c>
      <c r="Y2" s="32">
        <v>4.59</v>
      </c>
      <c r="Z2" s="32">
        <v>2.13</v>
      </c>
      <c r="AA2" s="32">
        <v>2.2999999999999998</v>
      </c>
      <c r="AB2" s="32">
        <v>2.35</v>
      </c>
      <c r="AC2" s="32">
        <v>2.77</v>
      </c>
      <c r="AD2" s="32">
        <v>2.54</v>
      </c>
      <c r="AE2" s="32">
        <v>3.74</v>
      </c>
      <c r="AF2" s="32">
        <v>3.17</v>
      </c>
      <c r="AG2" s="32">
        <v>3.78</v>
      </c>
      <c r="AH2" s="32">
        <v>3.71</v>
      </c>
      <c r="AI2" s="32">
        <v>3.2</v>
      </c>
      <c r="AJ2" s="32">
        <v>3.69</v>
      </c>
      <c r="AK2" s="32">
        <v>3.38</v>
      </c>
      <c r="AL2" s="32">
        <v>3.04</v>
      </c>
      <c r="AM2" s="32">
        <v>2.16</v>
      </c>
      <c r="AN2" s="32">
        <v>1.59</v>
      </c>
      <c r="AO2" s="32">
        <v>2.62</v>
      </c>
      <c r="AP2" s="32">
        <v>1.45</v>
      </c>
      <c r="AQ2" s="32">
        <v>5.69</v>
      </c>
      <c r="AR2" s="32">
        <v>5.4</v>
      </c>
      <c r="AS2" s="32">
        <v>5.46</v>
      </c>
      <c r="AT2" s="32">
        <v>2.66</v>
      </c>
      <c r="AU2" s="32">
        <v>8.3000000000000007</v>
      </c>
      <c r="AV2" s="32">
        <v>6</v>
      </c>
      <c r="AW2" s="32">
        <v>6</v>
      </c>
      <c r="AX2" s="32">
        <v>4.05</v>
      </c>
      <c r="AY2" s="32">
        <v>3.53</v>
      </c>
      <c r="AZ2" s="32">
        <v>3.6</v>
      </c>
      <c r="BA2" s="32">
        <v>3.2</v>
      </c>
      <c r="BB2" s="43">
        <v>1.1000000000000001</v>
      </c>
      <c r="BC2" s="43">
        <v>1.4</v>
      </c>
      <c r="BD2" s="43">
        <v>1.22</v>
      </c>
      <c r="BE2" s="43">
        <v>2</v>
      </c>
      <c r="BF2" s="43">
        <v>1.9</v>
      </c>
      <c r="BG2" s="32"/>
      <c r="BH2" s="32"/>
      <c r="BI2" s="32"/>
    </row>
    <row r="3" spans="1:66">
      <c r="A3" t="s">
        <v>576</v>
      </c>
      <c r="B3">
        <v>18.132412852550004</v>
      </c>
      <c r="C3">
        <v>19.517090289900722</v>
      </c>
      <c r="D3">
        <v>19.517090289900722</v>
      </c>
      <c r="E3">
        <v>15.606351616717252</v>
      </c>
      <c r="F3">
        <v>16.456224375757031</v>
      </c>
      <c r="G3">
        <v>9.6081402288435935</v>
      </c>
      <c r="H3">
        <v>10.553125827051339</v>
      </c>
      <c r="I3">
        <v>8.6583040706766727</v>
      </c>
      <c r="J3">
        <v>12.739458622868261</v>
      </c>
      <c r="K3">
        <v>7.419382153047084</v>
      </c>
      <c r="L3">
        <v>15.727446777151389</v>
      </c>
      <c r="M3">
        <v>21.120401006833131</v>
      </c>
      <c r="N3">
        <v>14.415647099661234</v>
      </c>
      <c r="O3">
        <v>10.707812316620432</v>
      </c>
      <c r="P3">
        <v>7.6380154326287766</v>
      </c>
      <c r="Q3">
        <v>9.2682415835307523</v>
      </c>
      <c r="R3">
        <v>7.0549933537442637</v>
      </c>
      <c r="S3">
        <v>8.6583040706766727</v>
      </c>
      <c r="T3">
        <v>10.327925595388434</v>
      </c>
      <c r="U3">
        <v>4.8759483339133984</v>
      </c>
      <c r="V3">
        <v>4.9561138697600189</v>
      </c>
      <c r="W3">
        <v>4.4313939987639568</v>
      </c>
      <c r="X3">
        <v>4.795782798066778</v>
      </c>
      <c r="Y3">
        <v>5.0144160776484696</v>
      </c>
      <c r="Z3">
        <v>2.3252267387936554</v>
      </c>
      <c r="AA3">
        <v>3.0467165614132403</v>
      </c>
      <c r="AB3">
        <v>2.6823277621104191</v>
      </c>
      <c r="AC3">
        <v>2.5365722423892914</v>
      </c>
      <c r="AD3">
        <v>2.9738388015526764</v>
      </c>
      <c r="AE3">
        <v>4.1471707353077578</v>
      </c>
      <c r="AF3">
        <v>3.3382276008554967</v>
      </c>
      <c r="AG3">
        <v>3.4999616321922535</v>
      </c>
      <c r="AH3">
        <v>3.8337963679073317</v>
      </c>
      <c r="AI3">
        <v>3.9212496797400087</v>
      </c>
      <c r="AJ3">
        <v>3.3600033664752016</v>
      </c>
      <c r="AK3">
        <v>3.9285374557260653</v>
      </c>
      <c r="AL3">
        <v>3.2143354090925369</v>
      </c>
      <c r="AM3">
        <v>2.3908167226681636</v>
      </c>
      <c r="AN3">
        <v>2.9738388015526764</v>
      </c>
      <c r="AO3">
        <v>2.4636944825287275</v>
      </c>
      <c r="AP3">
        <v>1.3106144756183697</v>
      </c>
      <c r="AQ3">
        <v>5.0295055361000376</v>
      </c>
      <c r="AR3">
        <v>5.8889491959752389</v>
      </c>
      <c r="AS3">
        <v>5.1794608207968791</v>
      </c>
      <c r="AT3">
        <v>3.1195943212738042</v>
      </c>
      <c r="AU3">
        <v>8.9498151101189301</v>
      </c>
      <c r="AV3">
        <v>6.6177267945808795</v>
      </c>
      <c r="AW3">
        <v>6.1191806048970836</v>
      </c>
      <c r="AX3">
        <v>4.5771495184850854</v>
      </c>
      <c r="AY3">
        <v>6.1075824755569306</v>
      </c>
      <c r="AZ3">
        <v>3.9941274396005735</v>
      </c>
      <c r="BA3">
        <v>3.5568608804371884</v>
      </c>
      <c r="BB3">
        <v>1.5162836043413945</v>
      </c>
      <c r="BC3">
        <v>1.807794643783651</v>
      </c>
      <c r="BD3">
        <v>1.4434058444808304</v>
      </c>
      <c r="BE3">
        <v>2.3908167226681636</v>
      </c>
      <c r="BF3">
        <v>2.2450612029470349</v>
      </c>
    </row>
    <row r="4" spans="1:66">
      <c r="B4">
        <f>ABS(B3-B2)</f>
        <v>0.61241285255000477</v>
      </c>
      <c r="C4">
        <f t="shared" ref="C4:BF4" si="0">ABS(C3-C2)</f>
        <v>0.31709028990072241</v>
      </c>
      <c r="D4">
        <f t="shared" si="0"/>
        <v>2.9170902899007203</v>
      </c>
      <c r="E4">
        <f t="shared" si="0"/>
        <v>0.99364838328274985</v>
      </c>
      <c r="F4">
        <f t="shared" si="0"/>
        <v>3.7437756242429678</v>
      </c>
      <c r="G4">
        <f t="shared" si="0"/>
        <v>0.26185977115640569</v>
      </c>
      <c r="H4">
        <f t="shared" si="0"/>
        <v>2.0231258270513397</v>
      </c>
      <c r="I4">
        <f t="shared" si="0"/>
        <v>3.641695929323328</v>
      </c>
      <c r="J4">
        <f t="shared" si="0"/>
        <v>0.26054137713173908</v>
      </c>
      <c r="K4">
        <f t="shared" si="0"/>
        <v>5.4806178469529163</v>
      </c>
      <c r="L4">
        <f t="shared" si="0"/>
        <v>0.22744677715138906</v>
      </c>
      <c r="M4">
        <f t="shared" si="0"/>
        <v>2.9204010068331314</v>
      </c>
      <c r="N4">
        <f t="shared" si="0"/>
        <v>0.58435290033876619</v>
      </c>
      <c r="O4">
        <f t="shared" si="0"/>
        <v>0.85781231662043211</v>
      </c>
      <c r="P4">
        <f t="shared" si="0"/>
        <v>0.59801543262877654</v>
      </c>
      <c r="Q4">
        <f t="shared" si="0"/>
        <v>0.7982415835307517</v>
      </c>
      <c r="R4">
        <f t="shared" si="0"/>
        <v>0.80499335374426373</v>
      </c>
      <c r="S4">
        <f t="shared" si="0"/>
        <v>0.8683040706766727</v>
      </c>
      <c r="T4">
        <f t="shared" si="0"/>
        <v>0.53792559538843499</v>
      </c>
      <c r="U4">
        <f t="shared" si="0"/>
        <v>0.55594833391339815</v>
      </c>
      <c r="V4">
        <f t="shared" si="0"/>
        <v>0.24611386976001892</v>
      </c>
      <c r="W4">
        <f t="shared" si="0"/>
        <v>0.65139399876395698</v>
      </c>
      <c r="X4">
        <f t="shared" si="0"/>
        <v>0.67578279806677788</v>
      </c>
      <c r="Y4">
        <f t="shared" si="0"/>
        <v>0.42441607764846978</v>
      </c>
      <c r="Z4">
        <f t="shared" si="0"/>
        <v>0.19522673879365549</v>
      </c>
      <c r="AA4">
        <f t="shared" si="0"/>
        <v>0.7467165614132405</v>
      </c>
      <c r="AB4">
        <f t="shared" si="0"/>
        <v>0.33232776211041903</v>
      </c>
      <c r="AC4">
        <f t="shared" si="0"/>
        <v>0.23342775761070866</v>
      </c>
      <c r="AD4">
        <f t="shared" si="0"/>
        <v>0.4338388015526764</v>
      </c>
      <c r="AE4">
        <f t="shared" si="0"/>
        <v>0.4071707353077576</v>
      </c>
      <c r="AF4">
        <f t="shared" si="0"/>
        <v>0.16822760085549682</v>
      </c>
      <c r="AG4">
        <f t="shared" si="0"/>
        <v>0.28003836780774627</v>
      </c>
      <c r="AH4">
        <f t="shared" si="0"/>
        <v>0.12379636790733173</v>
      </c>
      <c r="AI4">
        <f t="shared" si="0"/>
        <v>0.72124967974000853</v>
      </c>
      <c r="AJ4">
        <f t="shared" si="0"/>
        <v>0.32999663352479836</v>
      </c>
      <c r="AK4">
        <f t="shared" si="0"/>
        <v>0.54853745572606538</v>
      </c>
      <c r="AL4">
        <f t="shared" si="0"/>
        <v>0.17433540909253686</v>
      </c>
      <c r="AM4">
        <f t="shared" si="0"/>
        <v>0.23081672266816344</v>
      </c>
      <c r="AN4">
        <f t="shared" si="0"/>
        <v>1.3838388015526764</v>
      </c>
      <c r="AO4">
        <f t="shared" si="0"/>
        <v>0.15630551747127264</v>
      </c>
      <c r="AP4">
        <f t="shared" si="0"/>
        <v>0.13938552438163021</v>
      </c>
      <c r="AQ4">
        <f t="shared" si="0"/>
        <v>0.6604944638999628</v>
      </c>
      <c r="AR4">
        <f t="shared" si="0"/>
        <v>0.48894919597523856</v>
      </c>
      <c r="AS4">
        <f t="shared" si="0"/>
        <v>0.28053917920312088</v>
      </c>
      <c r="AT4">
        <f t="shared" si="0"/>
        <v>0.45959432127380406</v>
      </c>
      <c r="AU4">
        <f t="shared" si="0"/>
        <v>0.64981511011892934</v>
      </c>
      <c r="AV4">
        <f t="shared" si="0"/>
        <v>0.61772679458087953</v>
      </c>
      <c r="AW4">
        <f t="shared" si="0"/>
        <v>0.1191806048970836</v>
      </c>
      <c r="AX4">
        <f t="shared" si="0"/>
        <v>0.52714951848508562</v>
      </c>
      <c r="AY4">
        <f t="shared" si="0"/>
        <v>2.5775824755569308</v>
      </c>
      <c r="AZ4">
        <f t="shared" si="0"/>
        <v>0.39412743960057339</v>
      </c>
      <c r="BA4">
        <f t="shared" si="0"/>
        <v>0.35686088043718822</v>
      </c>
      <c r="BB4">
        <f t="shared" si="0"/>
        <v>0.41628360434139444</v>
      </c>
      <c r="BC4">
        <f t="shared" si="0"/>
        <v>0.40779464378365105</v>
      </c>
      <c r="BD4">
        <f t="shared" si="0"/>
        <v>0.22340584448083045</v>
      </c>
      <c r="BE4">
        <f t="shared" si="0"/>
        <v>0.39081672266816359</v>
      </c>
      <c r="BF4">
        <f t="shared" si="0"/>
        <v>0.34506120294703502</v>
      </c>
    </row>
    <row r="5" spans="1:66">
      <c r="A5" t="s">
        <v>579</v>
      </c>
      <c r="B5" s="246">
        <f>B4/B2</f>
        <v>3.4955071492580182E-2</v>
      </c>
      <c r="C5" s="246">
        <f t="shared" ref="C5:BF5" si="1">C4/C2</f>
        <v>1.6515119265662626E-2</v>
      </c>
      <c r="D5" s="246">
        <f t="shared" si="1"/>
        <v>0.17572833071691085</v>
      </c>
      <c r="E5" s="246">
        <f t="shared" si="1"/>
        <v>5.9858336342334326E-2</v>
      </c>
      <c r="F5" s="246">
        <f t="shared" si="1"/>
        <v>0.18533542694272118</v>
      </c>
      <c r="G5" s="246">
        <f t="shared" si="1"/>
        <v>2.6530878536616585E-2</v>
      </c>
      <c r="H5" s="246">
        <f t="shared" si="1"/>
        <v>0.23717770539875027</v>
      </c>
      <c r="I5" s="246">
        <f t="shared" si="1"/>
        <v>0.29607283978238436</v>
      </c>
      <c r="J5" s="246">
        <f t="shared" si="1"/>
        <v>2.0041644394749161E-2</v>
      </c>
      <c r="K5" s="246">
        <f t="shared" si="1"/>
        <v>0.42485409666301677</v>
      </c>
      <c r="L5" s="246">
        <f t="shared" si="1"/>
        <v>1.4673985622670261E-2</v>
      </c>
      <c r="M5" s="246">
        <f t="shared" si="1"/>
        <v>0.1604615937820402</v>
      </c>
      <c r="N5" s="246">
        <f t="shared" si="1"/>
        <v>3.8956860022584409E-2</v>
      </c>
      <c r="O5" s="246">
        <f t="shared" si="1"/>
        <v>8.7087544834561645E-2</v>
      </c>
      <c r="P5" s="246">
        <f t="shared" si="1"/>
        <v>8.4945373952951209E-2</v>
      </c>
      <c r="Q5" s="246">
        <f t="shared" si="1"/>
        <v>9.4243398291706221E-2</v>
      </c>
      <c r="R5" s="246">
        <f t="shared" si="1"/>
        <v>0.1287989365990822</v>
      </c>
      <c r="S5" s="246">
        <f t="shared" si="1"/>
        <v>0.11146393718570895</v>
      </c>
      <c r="T5" s="246">
        <f t="shared" si="1"/>
        <v>5.4946434666847295E-2</v>
      </c>
      <c r="U5" s="246">
        <f t="shared" si="1"/>
        <v>0.12869174396143476</v>
      </c>
      <c r="V5" s="246">
        <f t="shared" si="1"/>
        <v>5.2253475532912722E-2</v>
      </c>
      <c r="W5" s="246">
        <f t="shared" si="1"/>
        <v>0.17232645469945954</v>
      </c>
      <c r="X5" s="246">
        <f t="shared" si="1"/>
        <v>0.164024950987082</v>
      </c>
      <c r="Y5" s="246">
        <f t="shared" si="1"/>
        <v>9.2465376394002138E-2</v>
      </c>
      <c r="Z5" s="246">
        <f t="shared" si="1"/>
        <v>9.1655745912514311E-2</v>
      </c>
      <c r="AA5" s="246">
        <f t="shared" si="1"/>
        <v>0.32465937452749588</v>
      </c>
      <c r="AB5" s="246">
        <f t="shared" si="1"/>
        <v>0.14141606898315703</v>
      </c>
      <c r="AC5" s="246">
        <f t="shared" si="1"/>
        <v>8.426994859592371E-2</v>
      </c>
      <c r="AD5" s="246">
        <f t="shared" si="1"/>
        <v>0.17080267777664426</v>
      </c>
      <c r="AE5" s="246">
        <f t="shared" si="1"/>
        <v>0.10886918056357155</v>
      </c>
      <c r="AF5" s="246">
        <f t="shared" si="1"/>
        <v>5.3068643802995842E-2</v>
      </c>
      <c r="AG5" s="246">
        <f t="shared" si="1"/>
        <v>7.4084224287763567E-2</v>
      </c>
      <c r="AH5" s="246">
        <f t="shared" si="1"/>
        <v>3.3368293236477553E-2</v>
      </c>
      <c r="AI5" s="246">
        <f t="shared" si="1"/>
        <v>0.22539052491875267</v>
      </c>
      <c r="AJ5" s="246">
        <f t="shared" si="1"/>
        <v>8.9429981985040208E-2</v>
      </c>
      <c r="AK5" s="246">
        <f t="shared" si="1"/>
        <v>0.16228918808463474</v>
      </c>
      <c r="AL5" s="246">
        <f t="shared" si="1"/>
        <v>5.7347174043597654E-2</v>
      </c>
      <c r="AM5" s="246">
        <f t="shared" si="1"/>
        <v>0.10685959382785344</v>
      </c>
      <c r="AN5" s="246">
        <f t="shared" si="1"/>
        <v>0.87033886890105427</v>
      </c>
      <c r="AO5" s="246">
        <f t="shared" si="1"/>
        <v>5.9658594454684209E-2</v>
      </c>
      <c r="AP5" s="246">
        <f t="shared" si="1"/>
        <v>9.6127947849400153E-2</v>
      </c>
      <c r="AQ5" s="246">
        <f t="shared" si="1"/>
        <v>0.11607987063268238</v>
      </c>
      <c r="AR5" s="246">
        <f t="shared" si="1"/>
        <v>9.054614740282195E-2</v>
      </c>
      <c r="AS5" s="246">
        <f t="shared" si="1"/>
        <v>5.1380802051853643E-2</v>
      </c>
      <c r="AT5" s="246">
        <f t="shared" si="1"/>
        <v>0.17277982002774589</v>
      </c>
      <c r="AU5" s="246">
        <f t="shared" si="1"/>
        <v>7.8290977122762562E-2</v>
      </c>
      <c r="AV5" s="246">
        <f t="shared" si="1"/>
        <v>0.10295446576347993</v>
      </c>
      <c r="AW5" s="246">
        <f t="shared" si="1"/>
        <v>1.9863434149513932E-2</v>
      </c>
      <c r="AX5" s="246">
        <f t="shared" si="1"/>
        <v>0.13016037493458904</v>
      </c>
      <c r="AY5" s="246">
        <f t="shared" si="1"/>
        <v>0.73019333585182178</v>
      </c>
      <c r="AZ5" s="246">
        <f t="shared" si="1"/>
        <v>0.1094798443334926</v>
      </c>
      <c r="BA5" s="246">
        <f t="shared" si="1"/>
        <v>0.11151902513662132</v>
      </c>
      <c r="BB5" s="246">
        <f t="shared" si="1"/>
        <v>0.37843964031035854</v>
      </c>
      <c r="BC5" s="246">
        <f t="shared" si="1"/>
        <v>0.29128188841689362</v>
      </c>
      <c r="BD5" s="246">
        <f t="shared" si="1"/>
        <v>0.18311954465641841</v>
      </c>
      <c r="BE5" s="246">
        <f t="shared" si="1"/>
        <v>0.19540836133408179</v>
      </c>
      <c r="BF5" s="246">
        <f t="shared" si="1"/>
        <v>0.18161115944580791</v>
      </c>
    </row>
    <row r="6" spans="1:66">
      <c r="A6" t="s">
        <v>580</v>
      </c>
      <c r="B6" s="247">
        <f>AVERAGE(B5:BF5)</f>
        <v>0.15009042525247848</v>
      </c>
      <c r="D6">
        <v>0.15009042525247848</v>
      </c>
    </row>
    <row r="7" spans="1:66">
      <c r="A7" t="s">
        <v>581</v>
      </c>
      <c r="B7" s="248">
        <f>STDEV(B5:BF5)</f>
        <v>0.15350062819520663</v>
      </c>
      <c r="D7">
        <v>0.15350062819520663</v>
      </c>
    </row>
    <row r="8" spans="1:66">
      <c r="B8" s="247">
        <f>MEDIAN(B5:BF5)</f>
        <v>0.10886918056357155</v>
      </c>
    </row>
    <row r="10" spans="1:66">
      <c r="A10" s="31" t="s">
        <v>578</v>
      </c>
      <c r="B10" s="32">
        <v>15.82</v>
      </c>
      <c r="C10" s="32">
        <v>20</v>
      </c>
      <c r="D10" s="32">
        <v>19.3</v>
      </c>
      <c r="E10" s="32">
        <v>16</v>
      </c>
      <c r="F10" s="32">
        <v>30.9</v>
      </c>
      <c r="G10" s="32">
        <v>10</v>
      </c>
      <c r="H10" s="32">
        <v>9.6999999999999993</v>
      </c>
      <c r="I10" s="32">
        <v>12.8</v>
      </c>
      <c r="J10" s="32">
        <v>13.4</v>
      </c>
      <c r="K10" s="32">
        <v>16.3</v>
      </c>
      <c r="L10" s="32">
        <v>11.1</v>
      </c>
      <c r="M10" s="32">
        <v>7.4</v>
      </c>
      <c r="N10" s="32">
        <v>9.66</v>
      </c>
      <c r="O10" s="32">
        <v>6.31</v>
      </c>
      <c r="P10" s="32">
        <v>8.4</v>
      </c>
      <c r="Q10" s="32">
        <v>10.72</v>
      </c>
      <c r="R10" s="32">
        <v>4.55</v>
      </c>
      <c r="S10" s="32">
        <v>4.88</v>
      </c>
      <c r="T10" s="32">
        <v>4.53</v>
      </c>
      <c r="U10" s="32">
        <v>6</v>
      </c>
      <c r="V10" s="32">
        <v>1.9</v>
      </c>
      <c r="W10" s="32">
        <v>2.7</v>
      </c>
      <c r="X10" s="32">
        <v>3.4</v>
      </c>
      <c r="Y10" s="32">
        <v>3.2</v>
      </c>
      <c r="Z10" s="32">
        <v>3.6</v>
      </c>
      <c r="AA10" s="32">
        <v>3.84</v>
      </c>
      <c r="AB10" s="32">
        <v>3.89</v>
      </c>
      <c r="AC10" s="32">
        <v>3.73</v>
      </c>
      <c r="AD10" s="32">
        <v>3.8</v>
      </c>
      <c r="AE10" s="32">
        <v>3.75</v>
      </c>
      <c r="AF10" s="32">
        <v>3.71</v>
      </c>
      <c r="AG10" s="32">
        <v>3.09</v>
      </c>
      <c r="AH10" s="32">
        <v>2.67</v>
      </c>
      <c r="AI10" s="32">
        <v>3.3</v>
      </c>
      <c r="AJ10" s="32">
        <v>3.1</v>
      </c>
      <c r="AK10" s="32">
        <v>1.7</v>
      </c>
      <c r="AL10" s="32">
        <v>5.42</v>
      </c>
      <c r="AM10" s="32">
        <v>5.3</v>
      </c>
      <c r="AN10" s="32">
        <v>5.57</v>
      </c>
      <c r="AO10" s="32">
        <v>6.51</v>
      </c>
      <c r="AP10" s="32">
        <v>3.5</v>
      </c>
      <c r="AQ10" s="32">
        <v>6.2</v>
      </c>
      <c r="AR10" s="32">
        <v>6</v>
      </c>
      <c r="AS10" s="32">
        <v>6.2</v>
      </c>
    </row>
    <row r="11" spans="1:66">
      <c r="A11" t="s">
        <v>577</v>
      </c>
      <c r="B11">
        <v>17.647365337902592</v>
      </c>
      <c r="C11">
        <v>19.293510563817488</v>
      </c>
      <c r="D11">
        <v>16.745904857044437</v>
      </c>
      <c r="E11">
        <v>16.745904857044437</v>
      </c>
      <c r="F11">
        <v>20.273358912576356</v>
      </c>
      <c r="G11">
        <v>10.151525469897262</v>
      </c>
      <c r="H11">
        <v>8.8385286825603799</v>
      </c>
      <c r="I11">
        <v>12.53255695738131</v>
      </c>
      <c r="J11">
        <v>13.218450801512518</v>
      </c>
      <c r="K11">
        <v>15.668071673409685</v>
      </c>
      <c r="L11">
        <v>10.131928502922085</v>
      </c>
      <c r="M11">
        <v>7.3785546429096662</v>
      </c>
      <c r="N11">
        <v>8.7797377816348501</v>
      </c>
      <c r="O11">
        <v>6.6044744473901629</v>
      </c>
      <c r="P11">
        <v>8.1134409044788178</v>
      </c>
      <c r="Q11">
        <v>10.073137601996553</v>
      </c>
      <c r="R11">
        <v>4.7133671342855488</v>
      </c>
      <c r="S11">
        <v>5.095507990301507</v>
      </c>
      <c r="T11">
        <v>4.5173974645337758</v>
      </c>
      <c r="U11">
        <v>4.9779261884504429</v>
      </c>
      <c r="V11">
        <v>2.5674992505036296</v>
      </c>
      <c r="W11">
        <v>2.7830658872305807</v>
      </c>
      <c r="X11">
        <v>3.1946021937093048</v>
      </c>
      <c r="Y11">
        <v>2.9692370734947655</v>
      </c>
      <c r="Z11">
        <v>4.145055092005407</v>
      </c>
      <c r="AA11">
        <v>3.5865415332128516</v>
      </c>
      <c r="AB11">
        <v>4.1842490259557605</v>
      </c>
      <c r="AC11">
        <v>4.1156596415426403</v>
      </c>
      <c r="AD11">
        <v>3.6159369836756179</v>
      </c>
      <c r="AE11">
        <v>4.0960626745674631</v>
      </c>
      <c r="AF11">
        <v>3.7923096864522132</v>
      </c>
      <c r="AG11">
        <v>3.4591612478741993</v>
      </c>
      <c r="AH11">
        <v>2.5968947009663959</v>
      </c>
      <c r="AI11">
        <v>2.0383811421738418</v>
      </c>
      <c r="AJ11">
        <v>3.0476249413954752</v>
      </c>
      <c r="AK11">
        <v>1.9012023733476004</v>
      </c>
      <c r="AL11">
        <v>6.0557593720851974</v>
      </c>
      <c r="AM11">
        <v>5.7716033509451261</v>
      </c>
      <c r="AN11">
        <v>5.8303942518706569</v>
      </c>
      <c r="AO11">
        <v>6.359512360200446</v>
      </c>
      <c r="AP11">
        <v>4.4488080801206547</v>
      </c>
      <c r="AQ11">
        <v>6.902648341869857</v>
      </c>
      <c r="AR11">
        <v>6.6398681163917779</v>
      </c>
      <c r="AS11">
        <v>6.902648341869857</v>
      </c>
    </row>
    <row r="12" spans="1:66">
      <c r="B12">
        <f>ABS(B11-B10)</f>
        <v>1.8273653379025916</v>
      </c>
      <c r="C12">
        <f t="shared" ref="C12:G12" si="2">ABS(C11-C10)</f>
        <v>0.70648943618251181</v>
      </c>
      <c r="D12">
        <f t="shared" si="2"/>
        <v>2.5540951429555641</v>
      </c>
      <c r="E12">
        <f t="shared" si="2"/>
        <v>0.74590485704443665</v>
      </c>
      <c r="F12">
        <f t="shared" si="2"/>
        <v>10.626641087423643</v>
      </c>
      <c r="G12">
        <f t="shared" si="2"/>
        <v>0.1515254698972619</v>
      </c>
      <c r="H12">
        <f t="shared" ref="H12" si="3">ABS(H11-H10)</f>
        <v>0.86147131743961936</v>
      </c>
      <c r="I12">
        <f t="shared" ref="I12" si="4">ABS(I11-I10)</f>
        <v>0.2674430426186909</v>
      </c>
      <c r="J12">
        <f t="shared" ref="J12" si="5">ABS(J11-J10)</f>
        <v>0.18154919848748285</v>
      </c>
      <c r="K12">
        <f t="shared" ref="K12:L12" si="6">ABS(K11-K10)</f>
        <v>0.63192832659031595</v>
      </c>
      <c r="L12">
        <f t="shared" si="6"/>
        <v>0.96807149707791496</v>
      </c>
      <c r="M12">
        <f t="shared" ref="M12" si="7">ABS(M11-M10)</f>
        <v>2.1445357090334127E-2</v>
      </c>
      <c r="N12">
        <f t="shared" ref="N12" si="8">ABS(N11-N10)</f>
        <v>0.88026221836515006</v>
      </c>
      <c r="O12">
        <f t="shared" ref="O12" si="9">ABS(O11-O10)</f>
        <v>0.29447444739016326</v>
      </c>
      <c r="P12">
        <f t="shared" ref="P12:Q12" si="10">ABS(P11-P10)</f>
        <v>0.28655909552118253</v>
      </c>
      <c r="Q12">
        <f t="shared" si="10"/>
        <v>0.64686239800344758</v>
      </c>
      <c r="R12">
        <f t="shared" ref="R12" si="11">ABS(R11-R10)</f>
        <v>0.16336713428554894</v>
      </c>
      <c r="S12">
        <f t="shared" ref="S12" si="12">ABS(S11-S10)</f>
        <v>0.21550799030150714</v>
      </c>
      <c r="T12">
        <f t="shared" ref="T12" si="13">ABS(T11-T10)</f>
        <v>1.2602535466224474E-2</v>
      </c>
      <c r="U12">
        <f t="shared" ref="U12:V12" si="14">ABS(U11-U10)</f>
        <v>1.0220738115495571</v>
      </c>
      <c r="V12">
        <f t="shared" si="14"/>
        <v>0.66749925050362968</v>
      </c>
      <c r="W12">
        <f t="shared" ref="W12" si="15">ABS(W11-W10)</f>
        <v>8.3065887230580504E-2</v>
      </c>
      <c r="X12">
        <f t="shared" ref="X12" si="16">ABS(X11-X10)</f>
        <v>0.20539780629069515</v>
      </c>
      <c r="Y12">
        <f t="shared" ref="Y12" si="17">ABS(Y11-Y10)</f>
        <v>0.23076292650523467</v>
      </c>
      <c r="Z12">
        <f t="shared" ref="Z12:AA12" si="18">ABS(Z11-Z10)</f>
        <v>0.54505509200540692</v>
      </c>
      <c r="AA12">
        <f t="shared" si="18"/>
        <v>0.25345846678714823</v>
      </c>
      <c r="AB12">
        <f t="shared" ref="AB12" si="19">ABS(AB11-AB10)</f>
        <v>0.29424902595576041</v>
      </c>
      <c r="AC12">
        <f t="shared" ref="AC12" si="20">ABS(AC11-AC10)</f>
        <v>0.38565964154264032</v>
      </c>
      <c r="AD12">
        <f t="shared" ref="AD12" si="21">ABS(AD11-AD10)</f>
        <v>0.18406301632438193</v>
      </c>
      <c r="AE12">
        <f t="shared" ref="AE12:AF12" si="22">ABS(AE11-AE10)</f>
        <v>0.34606267456746309</v>
      </c>
      <c r="AF12">
        <f t="shared" si="22"/>
        <v>8.230968645221326E-2</v>
      </c>
      <c r="AG12">
        <f t="shared" ref="AG12" si="23">ABS(AG11-AG10)</f>
        <v>0.36916124787419946</v>
      </c>
      <c r="AH12">
        <f t="shared" ref="AH12" si="24">ABS(AH11-AH10)</f>
        <v>7.3105299033604076E-2</v>
      </c>
      <c r="AI12">
        <f t="shared" ref="AI12" si="25">ABS(AI11-AI10)</f>
        <v>1.261618857826158</v>
      </c>
      <c r="AJ12">
        <f t="shared" ref="AJ12:AK12" si="26">ABS(AJ11-AJ10)</f>
        <v>5.2375058604524849E-2</v>
      </c>
      <c r="AK12">
        <f t="shared" si="26"/>
        <v>0.20120237334760049</v>
      </c>
      <c r="AL12">
        <f t="shared" ref="AL12" si="27">ABS(AL11-AL10)</f>
        <v>0.6357593720851975</v>
      </c>
      <c r="AM12">
        <f t="shared" ref="AM12" si="28">ABS(AM11-AM10)</f>
        <v>0.47160335094512629</v>
      </c>
      <c r="AN12">
        <f t="shared" ref="AN12" si="29">ABS(AN11-AN10)</f>
        <v>0.26039425187065657</v>
      </c>
      <c r="AO12">
        <f t="shared" ref="AO12:AP12" si="30">ABS(AO11-AO10)</f>
        <v>0.15048763979955382</v>
      </c>
      <c r="AP12">
        <f t="shared" si="30"/>
        <v>0.94880808012065465</v>
      </c>
      <c r="AQ12">
        <f t="shared" ref="AQ12" si="31">ABS(AQ11-AQ10)</f>
        <v>0.70264834186985681</v>
      </c>
      <c r="AR12">
        <f t="shared" ref="AR12" si="32">ABS(AR11-AR10)</f>
        <v>0.63986811639177787</v>
      </c>
      <c r="AS12">
        <f t="shared" ref="AS12" si="33">ABS(AS11-AS10)</f>
        <v>0.70264834186985681</v>
      </c>
    </row>
    <row r="13" spans="1:66">
      <c r="A13" t="s">
        <v>579</v>
      </c>
      <c r="B13" s="246">
        <f>B12/B10</f>
        <v>0.1155098190836025</v>
      </c>
      <c r="C13" s="246">
        <f t="shared" ref="C13:AS13" si="34">C12/C10</f>
        <v>3.5324471809125589E-2</v>
      </c>
      <c r="D13" s="246">
        <f t="shared" si="34"/>
        <v>0.13233653590443337</v>
      </c>
      <c r="E13" s="246">
        <f t="shared" si="34"/>
        <v>4.6619053565277291E-2</v>
      </c>
      <c r="F13" s="246">
        <f t="shared" si="34"/>
        <v>0.34390424231144479</v>
      </c>
      <c r="G13" s="246">
        <f t="shared" si="34"/>
        <v>1.5152546989726189E-2</v>
      </c>
      <c r="H13" s="246">
        <f t="shared" si="34"/>
        <v>8.8811476024703032E-2</v>
      </c>
      <c r="I13" s="246">
        <f t="shared" si="34"/>
        <v>2.0893987704585226E-2</v>
      </c>
      <c r="J13" s="246">
        <f t="shared" si="34"/>
        <v>1.3548447648319615E-2</v>
      </c>
      <c r="K13" s="246">
        <f t="shared" si="34"/>
        <v>3.8768608993270913E-2</v>
      </c>
      <c r="L13" s="246">
        <f t="shared" si="34"/>
        <v>8.7213648385397746E-2</v>
      </c>
      <c r="M13" s="246">
        <f t="shared" si="34"/>
        <v>2.8980212284235307E-3</v>
      </c>
      <c r="N13" s="246">
        <f t="shared" si="34"/>
        <v>9.1124453246909945E-2</v>
      </c>
      <c r="O13" s="246">
        <f t="shared" si="34"/>
        <v>4.666789974487532E-2</v>
      </c>
      <c r="P13" s="246">
        <f t="shared" si="34"/>
        <v>3.4114178038236014E-2</v>
      </c>
      <c r="Q13" s="246">
        <f t="shared" si="34"/>
        <v>6.0341641604799212E-2</v>
      </c>
      <c r="R13" s="246">
        <f t="shared" si="34"/>
        <v>3.5904864678142627E-2</v>
      </c>
      <c r="S13" s="246">
        <f t="shared" si="34"/>
        <v>4.4161473422439985E-2</v>
      </c>
      <c r="T13" s="246">
        <f t="shared" si="34"/>
        <v>2.7820166592107004E-3</v>
      </c>
      <c r="U13" s="246">
        <f t="shared" si="34"/>
        <v>0.17034563525825952</v>
      </c>
      <c r="V13" s="246">
        <f t="shared" si="34"/>
        <v>0.35131539500191039</v>
      </c>
      <c r="W13" s="246">
        <f t="shared" si="34"/>
        <v>3.0765143418733518E-2</v>
      </c>
      <c r="X13" s="246">
        <f t="shared" si="34"/>
        <v>6.0411119497263278E-2</v>
      </c>
      <c r="Y13" s="246">
        <f t="shared" si="34"/>
        <v>7.2113414532885833E-2</v>
      </c>
      <c r="Z13" s="246">
        <f t="shared" si="34"/>
        <v>0.15140419222372414</v>
      </c>
      <c r="AA13" s="246">
        <f t="shared" si="34"/>
        <v>6.6004809059153194E-2</v>
      </c>
      <c r="AB13" s="246">
        <f t="shared" si="34"/>
        <v>7.5642423124874139E-2</v>
      </c>
      <c r="AC13" s="246">
        <f t="shared" si="34"/>
        <v>0.10339400577550679</v>
      </c>
      <c r="AD13" s="246">
        <f t="shared" si="34"/>
        <v>4.8437635874837355E-2</v>
      </c>
      <c r="AE13" s="246">
        <f t="shared" si="34"/>
        <v>9.2283379884656819E-2</v>
      </c>
      <c r="AF13" s="246">
        <f t="shared" si="34"/>
        <v>2.218589931326503E-2</v>
      </c>
      <c r="AG13" s="246">
        <f t="shared" si="34"/>
        <v>0.11946965950621342</v>
      </c>
      <c r="AH13" s="246">
        <f t="shared" si="34"/>
        <v>2.7380261810338605E-2</v>
      </c>
      <c r="AI13" s="246">
        <f t="shared" si="34"/>
        <v>0.38230874479580546</v>
      </c>
      <c r="AJ13" s="246">
        <f t="shared" si="34"/>
        <v>1.6895180195008016E-2</v>
      </c>
      <c r="AK13" s="246">
        <f t="shared" si="34"/>
        <v>0.11835433726329442</v>
      </c>
      <c r="AL13" s="246">
        <f t="shared" si="34"/>
        <v>0.11729877713749032</v>
      </c>
      <c r="AM13" s="246">
        <f t="shared" si="34"/>
        <v>8.8981764329269117E-2</v>
      </c>
      <c r="AN13" s="246">
        <f t="shared" si="34"/>
        <v>4.6749416852900641E-2</v>
      </c>
      <c r="AO13" s="246">
        <f t="shared" si="34"/>
        <v>2.3116380921590449E-2</v>
      </c>
      <c r="AP13" s="246">
        <f t="shared" si="34"/>
        <v>0.2710880228916156</v>
      </c>
      <c r="AQ13" s="246">
        <f t="shared" si="34"/>
        <v>0.11333037772094465</v>
      </c>
      <c r="AR13" s="246">
        <f t="shared" si="34"/>
        <v>0.10664468606529631</v>
      </c>
      <c r="AS13" s="246">
        <f t="shared" si="34"/>
        <v>0.11333037772094465</v>
      </c>
    </row>
    <row r="14" spans="1:66">
      <c r="A14" t="s">
        <v>580</v>
      </c>
      <c r="B14" s="247">
        <f>AVERAGE(B13:AS13)</f>
        <v>9.1939282436788755E-2</v>
      </c>
    </row>
    <row r="15" spans="1:66">
      <c r="A15" t="s">
        <v>581</v>
      </c>
      <c r="B15" s="248">
        <f>STDEV(B13:AS13)</f>
        <v>8.9535688049351914E-2</v>
      </c>
    </row>
    <row r="16" spans="1:66">
      <c r="B16" s="247">
        <f>MEDIAN(B13:AS13)</f>
        <v>6.9059111796019507E-2</v>
      </c>
    </row>
    <row r="18" spans="1:64">
      <c r="F18" t="s">
        <v>12</v>
      </c>
    </row>
    <row r="21" spans="1:64" ht="14" customHeight="1">
      <c r="A21" s="31" t="s">
        <v>28</v>
      </c>
      <c r="B21" s="32">
        <v>2.0099999999999998</v>
      </c>
      <c r="C21" s="32">
        <v>2.1800000000000002</v>
      </c>
      <c r="D21" s="32">
        <v>2.14</v>
      </c>
      <c r="E21" s="32">
        <v>2.21</v>
      </c>
      <c r="F21" s="32">
        <v>2.0699999999999998</v>
      </c>
      <c r="G21" s="32">
        <v>2.29</v>
      </c>
      <c r="H21" s="32">
        <v>1.6</v>
      </c>
      <c r="I21" s="32">
        <v>1.54</v>
      </c>
      <c r="J21" s="32">
        <v>2.06</v>
      </c>
      <c r="K21" s="32">
        <v>1.76</v>
      </c>
      <c r="L21" s="32">
        <v>2.15</v>
      </c>
      <c r="M21" s="32">
        <v>2.64</v>
      </c>
      <c r="N21" s="32">
        <v>2.71</v>
      </c>
      <c r="O21" s="32">
        <v>2.69</v>
      </c>
      <c r="P21" s="32">
        <v>2.1</v>
      </c>
      <c r="Q21" s="32">
        <v>1.37</v>
      </c>
      <c r="R21" s="32">
        <v>1.8</v>
      </c>
      <c r="S21" s="32">
        <v>1.62</v>
      </c>
      <c r="T21" s="32">
        <v>1.82</v>
      </c>
      <c r="U21" s="32">
        <v>2.09</v>
      </c>
      <c r="V21" s="32">
        <v>1.04</v>
      </c>
      <c r="W21" s="32">
        <v>1.1000000000000001</v>
      </c>
      <c r="X21" s="32">
        <v>1.06</v>
      </c>
      <c r="Y21" s="32">
        <v>1.1160000000000001</v>
      </c>
      <c r="Z21" s="32">
        <v>1.161</v>
      </c>
      <c r="AA21" s="32">
        <v>0.84</v>
      </c>
      <c r="AB21" s="32">
        <v>0.81</v>
      </c>
      <c r="AC21" s="32">
        <v>1.1299999999999999</v>
      </c>
      <c r="AD21" s="32">
        <v>0.48</v>
      </c>
      <c r="AE21" s="32">
        <v>0.98</v>
      </c>
      <c r="AF21" s="32">
        <v>0.91</v>
      </c>
      <c r="AG21" s="32">
        <v>0.94</v>
      </c>
      <c r="AH21" s="32">
        <v>0.82</v>
      </c>
      <c r="AI21" s="32">
        <v>0.85299999999999998</v>
      </c>
      <c r="AJ21" s="32">
        <v>0.82799999999999996</v>
      </c>
      <c r="AK21" s="32">
        <v>0.83399999999999996</v>
      </c>
      <c r="AL21" s="32">
        <v>0.83899999999999997</v>
      </c>
      <c r="AM21" s="32">
        <v>0.79600000000000004</v>
      </c>
      <c r="AN21" s="32">
        <v>0.751</v>
      </c>
      <c r="AO21" s="32">
        <v>0.89500000000000002</v>
      </c>
      <c r="AP21" s="32">
        <v>1</v>
      </c>
      <c r="AQ21" s="32">
        <v>0.97</v>
      </c>
      <c r="AR21" s="32">
        <v>0.68799999999999994</v>
      </c>
      <c r="AS21" s="32">
        <v>1.26</v>
      </c>
      <c r="AT21" s="32">
        <v>1.36</v>
      </c>
      <c r="AU21" s="32">
        <v>1.23</v>
      </c>
      <c r="AV21" s="32">
        <v>0.62</v>
      </c>
      <c r="AW21" s="32">
        <v>1.45</v>
      </c>
      <c r="AX21" s="32">
        <v>1.24</v>
      </c>
      <c r="AY21" s="43">
        <v>0.71</v>
      </c>
      <c r="AZ21" s="32">
        <v>1.21</v>
      </c>
      <c r="BA21" s="32">
        <v>0.88</v>
      </c>
      <c r="BB21" s="32">
        <v>0.91</v>
      </c>
      <c r="BC21" s="32">
        <v>0.71</v>
      </c>
      <c r="BD21" s="32">
        <v>0.75</v>
      </c>
      <c r="BE21" s="43">
        <v>0.24</v>
      </c>
      <c r="BF21" s="43">
        <v>0.3</v>
      </c>
      <c r="BG21" s="43">
        <v>0.57999999999999996</v>
      </c>
      <c r="BH21" s="43">
        <v>0.83</v>
      </c>
      <c r="BI21" s="43">
        <v>0.57999999999999996</v>
      </c>
      <c r="BJ21" s="32"/>
      <c r="BK21" s="32"/>
      <c r="BL21" s="32"/>
    </row>
    <row r="22" spans="1:64">
      <c r="A22" t="s">
        <v>582</v>
      </c>
      <c r="B22">
        <v>3.1860613012727619</v>
      </c>
      <c r="C22">
        <v>3.2622816983796228</v>
      </c>
      <c r="D22">
        <v>3.3404996205372184</v>
      </c>
      <c r="E22">
        <v>3.5879850124097352</v>
      </c>
      <c r="F22">
        <v>3.0455384078784444</v>
      </c>
      <c r="G22">
        <v>3.5411440479449627</v>
      </c>
      <c r="H22">
        <v>1.7484730799902342</v>
      </c>
      <c r="I22">
        <v>1.6902096368981236</v>
      </c>
      <c r="J22">
        <v>2.3374891022723272</v>
      </c>
      <c r="K22">
        <v>2.4003359737442542</v>
      </c>
      <c r="L22">
        <v>2.5280272417388439</v>
      </c>
      <c r="M22">
        <v>2.8719456066006757</v>
      </c>
      <c r="N22">
        <v>3.1879926977379349</v>
      </c>
      <c r="O22">
        <v>2.9444755284661728</v>
      </c>
      <c r="P22">
        <v>2.0174737885343133</v>
      </c>
      <c r="Q22">
        <v>1.4194230220771371</v>
      </c>
      <c r="R22">
        <v>1.8286090210092882</v>
      </c>
      <c r="S22">
        <v>1.1296788286336406</v>
      </c>
      <c r="T22">
        <v>1.5199966076494764</v>
      </c>
      <c r="U22">
        <v>1.9383629132382634</v>
      </c>
      <c r="V22">
        <v>1.1080115029861686</v>
      </c>
      <c r="W22">
        <v>1.1476162043992553</v>
      </c>
      <c r="X22">
        <v>1.035507605864163</v>
      </c>
      <c r="Y22">
        <v>1.0886309652701462</v>
      </c>
      <c r="Z22">
        <v>1.1695303175032303</v>
      </c>
      <c r="AA22">
        <v>0.8471737473561014</v>
      </c>
      <c r="AB22">
        <v>0.94582072703608921</v>
      </c>
      <c r="AC22">
        <v>1.0056119795881384</v>
      </c>
      <c r="AD22">
        <v>0.80082693959736984</v>
      </c>
      <c r="AE22">
        <v>0.90710383744120249</v>
      </c>
      <c r="AF22">
        <v>0.93803125438873269</v>
      </c>
      <c r="AG22">
        <v>0.99522315371469861</v>
      </c>
      <c r="AH22">
        <v>0.87055447649384887</v>
      </c>
      <c r="AI22">
        <v>0.9962879725323418</v>
      </c>
      <c r="AJ22">
        <v>0.95618024892817577</v>
      </c>
      <c r="AK22">
        <v>0.96657093688400786</v>
      </c>
      <c r="AL22">
        <v>1.004603212876408</v>
      </c>
      <c r="AM22">
        <v>0.97806619675212203</v>
      </c>
      <c r="AN22">
        <v>0.85284731071931852</v>
      </c>
      <c r="AO22">
        <v>0.86616407567060449</v>
      </c>
      <c r="AP22">
        <v>0.96076854017410152</v>
      </c>
      <c r="AQ22">
        <v>0.96945469012469621</v>
      </c>
      <c r="AR22">
        <v>0.69663752210683616</v>
      </c>
      <c r="AS22">
        <v>1.1855852732136514</v>
      </c>
      <c r="AT22">
        <v>1.3531963785760885</v>
      </c>
      <c r="AU22">
        <v>1.2171026520677743</v>
      </c>
      <c r="AV22">
        <v>0.80979562748017719</v>
      </c>
      <c r="AW22">
        <v>2.2313326569051473</v>
      </c>
      <c r="AX22">
        <v>1.3494116817624213</v>
      </c>
      <c r="AY22">
        <v>0.70665571682789219</v>
      </c>
      <c r="AZ22">
        <v>1.3182450376693235</v>
      </c>
      <c r="BA22">
        <v>0.89984827459452599</v>
      </c>
      <c r="BB22">
        <v>1.2746726160723598</v>
      </c>
      <c r="BC22">
        <v>0.87108166134602771</v>
      </c>
      <c r="BD22">
        <v>0.7514991562419292</v>
      </c>
      <c r="BE22">
        <v>0.46749070661969538</v>
      </c>
      <c r="BF22">
        <v>0.51233414603373229</v>
      </c>
      <c r="BG22">
        <v>0.57063061727198028</v>
      </c>
      <c r="BH22">
        <v>0.67676009055186759</v>
      </c>
      <c r="BI22">
        <v>0.64686446427584299</v>
      </c>
    </row>
    <row r="24" spans="1:64">
      <c r="A24" t="s">
        <v>579</v>
      </c>
      <c r="B24">
        <f>ABS(B22-B21)</f>
        <v>1.1760613012727621</v>
      </c>
      <c r="C24">
        <f t="shared" ref="C24:BI24" si="35">ABS(C22-C21)</f>
        <v>1.0822816983796226</v>
      </c>
      <c r="D24">
        <f t="shared" si="35"/>
        <v>1.2004996205372183</v>
      </c>
      <c r="E24">
        <f t="shared" si="35"/>
        <v>1.3779850124097353</v>
      </c>
      <c r="F24">
        <f t="shared" si="35"/>
        <v>0.97553840787844459</v>
      </c>
      <c r="G24">
        <f t="shared" si="35"/>
        <v>1.2511440479449627</v>
      </c>
      <c r="H24">
        <f t="shared" si="35"/>
        <v>0.14847307999023407</v>
      </c>
      <c r="I24">
        <f t="shared" si="35"/>
        <v>0.15020963689812361</v>
      </c>
      <c r="J24">
        <f t="shared" si="35"/>
        <v>0.27748910227232715</v>
      </c>
      <c r="K24">
        <f t="shared" si="35"/>
        <v>0.64033597374425422</v>
      </c>
      <c r="L24">
        <f t="shared" si="35"/>
        <v>0.37802724173884394</v>
      </c>
      <c r="M24">
        <f t="shared" si="35"/>
        <v>0.23194560660067554</v>
      </c>
      <c r="N24">
        <f t="shared" si="35"/>
        <v>0.47799269773793496</v>
      </c>
      <c r="O24">
        <f t="shared" si="35"/>
        <v>0.25447552846617283</v>
      </c>
      <c r="P24">
        <f t="shared" si="35"/>
        <v>8.2526211465686838E-2</v>
      </c>
      <c r="Q24">
        <f t="shared" si="35"/>
        <v>4.9423022077137002E-2</v>
      </c>
      <c r="R24">
        <f t="shared" si="35"/>
        <v>2.8609021009288194E-2</v>
      </c>
      <c r="S24">
        <f t="shared" si="35"/>
        <v>0.49032117136635955</v>
      </c>
      <c r="T24">
        <f t="shared" si="35"/>
        <v>0.30000339235052365</v>
      </c>
      <c r="U24">
        <f t="shared" si="35"/>
        <v>0.15163708676173648</v>
      </c>
      <c r="V24">
        <f t="shared" si="35"/>
        <v>6.8011502986168537E-2</v>
      </c>
      <c r="W24">
        <f t="shared" si="35"/>
        <v>4.761620439925518E-2</v>
      </c>
      <c r="X24">
        <f t="shared" si="35"/>
        <v>2.4492394135837037E-2</v>
      </c>
      <c r="Y24">
        <f t="shared" si="35"/>
        <v>2.7369034729853858E-2</v>
      </c>
      <c r="Z24">
        <f t="shared" si="35"/>
        <v>8.5303175032303002E-3</v>
      </c>
      <c r="AA24">
        <f t="shared" si="35"/>
        <v>7.1737473561014342E-3</v>
      </c>
      <c r="AB24">
        <f t="shared" si="35"/>
        <v>0.13582072703608916</v>
      </c>
      <c r="AC24">
        <f t="shared" si="35"/>
        <v>0.12438802041186148</v>
      </c>
      <c r="AD24">
        <f t="shared" si="35"/>
        <v>0.32082693959736985</v>
      </c>
      <c r="AE24">
        <f t="shared" si="35"/>
        <v>7.2896162558797495E-2</v>
      </c>
      <c r="AF24">
        <f t="shared" si="35"/>
        <v>2.8031254388732663E-2</v>
      </c>
      <c r="AG24">
        <f t="shared" si="35"/>
        <v>5.5223153714698658E-2</v>
      </c>
      <c r="AH24">
        <f t="shared" si="35"/>
        <v>5.0554476493848921E-2</v>
      </c>
      <c r="AI24">
        <f t="shared" si="35"/>
        <v>0.14328797253234182</v>
      </c>
      <c r="AJ24">
        <f t="shared" si="35"/>
        <v>0.12818024892817581</v>
      </c>
      <c r="AK24">
        <f t="shared" si="35"/>
        <v>0.13257093688400789</v>
      </c>
      <c r="AL24">
        <f t="shared" si="35"/>
        <v>0.165603212876408</v>
      </c>
      <c r="AM24">
        <f t="shared" si="35"/>
        <v>0.18206619675212199</v>
      </c>
      <c r="AN24">
        <f t="shared" si="35"/>
        <v>0.10184731071931852</v>
      </c>
      <c r="AO24">
        <f t="shared" si="35"/>
        <v>2.8835924329395524E-2</v>
      </c>
      <c r="AP24">
        <f t="shared" si="35"/>
        <v>3.9231459825898485E-2</v>
      </c>
      <c r="AQ24">
        <f t="shared" si="35"/>
        <v>5.4530987530376773E-4</v>
      </c>
      <c r="AR24">
        <f t="shared" si="35"/>
        <v>8.6375221068362151E-3</v>
      </c>
      <c r="AS24">
        <f t="shared" si="35"/>
        <v>7.4414726786348639E-2</v>
      </c>
      <c r="AT24">
        <f t="shared" si="35"/>
        <v>6.8036214239115544E-3</v>
      </c>
      <c r="AU24">
        <f t="shared" si="35"/>
        <v>1.2897347932225633E-2</v>
      </c>
      <c r="AV24">
        <f t="shared" si="35"/>
        <v>0.1897956274801772</v>
      </c>
      <c r="AW24">
        <f t="shared" si="35"/>
        <v>0.7813326569051473</v>
      </c>
      <c r="AX24">
        <f t="shared" si="35"/>
        <v>0.10941168176242133</v>
      </c>
      <c r="AY24">
        <f t="shared" si="35"/>
        <v>3.3442831721077759E-3</v>
      </c>
      <c r="AZ24">
        <f t="shared" si="35"/>
        <v>0.10824503766932358</v>
      </c>
      <c r="BA24">
        <f t="shared" si="35"/>
        <v>1.9848274594525983E-2</v>
      </c>
      <c r="BB24">
        <f t="shared" si="35"/>
        <v>0.36467261607235979</v>
      </c>
      <c r="BC24">
        <f t="shared" si="35"/>
        <v>0.16108166134602775</v>
      </c>
      <c r="BD24">
        <f t="shared" si="35"/>
        <v>1.4991562419292004E-3</v>
      </c>
      <c r="BE24">
        <f t="shared" si="35"/>
        <v>0.22749070661969539</v>
      </c>
      <c r="BF24">
        <f t="shared" si="35"/>
        <v>0.2123341460337323</v>
      </c>
      <c r="BG24">
        <f t="shared" si="35"/>
        <v>9.3693827280196817E-3</v>
      </c>
      <c r="BH24">
        <f t="shared" si="35"/>
        <v>0.15323990944813237</v>
      </c>
      <c r="BI24">
        <f t="shared" si="35"/>
        <v>6.6864464275843027E-2</v>
      </c>
    </row>
    <row r="25" spans="1:64">
      <c r="A25" t="s">
        <v>580</v>
      </c>
      <c r="B25">
        <f>AVERAGE(B24:BI24)</f>
        <v>0.25215606985892713</v>
      </c>
    </row>
    <row r="26" spans="1:64">
      <c r="A26" t="s">
        <v>581</v>
      </c>
      <c r="B26">
        <f>STDEV(B24:BI24)</f>
        <v>0.34997914396319685</v>
      </c>
    </row>
    <row r="27" spans="1:64">
      <c r="B27">
        <f>MEDIAN(B24:BJ24)</f>
        <v>0.13037559290609185</v>
      </c>
    </row>
    <row r="29" spans="1:64">
      <c r="A29" t="s">
        <v>583</v>
      </c>
      <c r="B29" s="248">
        <f>AVERAGE(H24:BI24)</f>
        <v>0.1493676685761644</v>
      </c>
    </row>
    <row r="30" spans="1:64">
      <c r="B30" s="248">
        <f>STDEV(H24:BI24)</f>
        <v>0.16398857280708926</v>
      </c>
    </row>
    <row r="31" spans="1:64">
      <c r="B31">
        <f>MEDIAN(B24:BI24)</f>
        <v>0.13037559290609185</v>
      </c>
    </row>
    <row r="32" spans="1:64">
      <c r="B32">
        <f>MEDIAN(H24:BI24)</f>
        <v>0.10882835971587246</v>
      </c>
      <c r="D32" s="249" t="s">
        <v>584</v>
      </c>
      <c r="E32" s="260" t="s">
        <v>32</v>
      </c>
      <c r="F32" s="260" t="s">
        <v>31</v>
      </c>
      <c r="G32" s="260" t="s">
        <v>28</v>
      </c>
      <c r="H32" s="250" t="s">
        <v>590</v>
      </c>
    </row>
    <row r="33" spans="4:8">
      <c r="D33" s="251" t="s">
        <v>587</v>
      </c>
      <c r="E33" s="254">
        <v>2</v>
      </c>
      <c r="F33" s="254">
        <v>3</v>
      </c>
      <c r="G33" s="254">
        <v>1</v>
      </c>
      <c r="H33" s="255">
        <v>1</v>
      </c>
    </row>
    <row r="34" spans="4:8">
      <c r="D34" s="252" t="s">
        <v>588</v>
      </c>
      <c r="E34" s="254">
        <v>1</v>
      </c>
      <c r="F34" s="254">
        <v>2</v>
      </c>
      <c r="G34" s="254">
        <v>1</v>
      </c>
      <c r="H34" s="255">
        <v>1</v>
      </c>
    </row>
    <row r="35" spans="4:8">
      <c r="D35" s="252" t="s">
        <v>589</v>
      </c>
      <c r="E35" s="256">
        <v>0.109</v>
      </c>
      <c r="F35" s="256">
        <v>6.9000000000000006E-2</v>
      </c>
      <c r="G35" s="256">
        <v>0.13</v>
      </c>
      <c r="H35" s="257">
        <v>0.109</v>
      </c>
    </row>
    <row r="36" spans="4:8">
      <c r="D36" s="252" t="s">
        <v>585</v>
      </c>
      <c r="E36" s="256">
        <v>0.15</v>
      </c>
      <c r="F36" s="256">
        <v>9.1999999999999998E-2</v>
      </c>
      <c r="G36" s="256">
        <v>0.252</v>
      </c>
      <c r="H36" s="257">
        <v>0.14899999999999999</v>
      </c>
    </row>
    <row r="37" spans="4:8">
      <c r="D37" s="253" t="s">
        <v>586</v>
      </c>
      <c r="E37" s="258">
        <v>0.154</v>
      </c>
      <c r="F37" s="258">
        <v>0.09</v>
      </c>
      <c r="G37" s="258">
        <v>0.35</v>
      </c>
      <c r="H37" s="259">
        <v>0.16400000000000001</v>
      </c>
    </row>
    <row r="41" spans="4:8">
      <c r="D41" t="s">
        <v>12</v>
      </c>
    </row>
  </sheetData>
  <mergeCells count="13">
    <mergeCell ref="AI1:AP1"/>
    <mergeCell ref="B1:G1"/>
    <mergeCell ref="H1:O1"/>
    <mergeCell ref="P1:U1"/>
    <mergeCell ref="V1:Z1"/>
    <mergeCell ref="AA1:AH1"/>
    <mergeCell ref="BL1:BN1"/>
    <mergeCell ref="AQ1:AT1"/>
    <mergeCell ref="AU1:AX1"/>
    <mergeCell ref="AY1:BC1"/>
    <mergeCell ref="BD1:BF1"/>
    <mergeCell ref="BG1:BH1"/>
    <mergeCell ref="BI1:BK1"/>
  </mergeCell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749992370372631"/>
  </sheetPr>
  <dimension ref="A1:BN19"/>
  <sheetViews>
    <sheetView workbookViewId="0">
      <selection activeCell="D10" sqref="D10"/>
    </sheetView>
  </sheetViews>
  <sheetFormatPr baseColWidth="10" defaultRowHeight="13"/>
  <cols>
    <col min="59" max="60" width="10.83203125" style="270"/>
  </cols>
  <sheetData>
    <row r="1" spans="1:66" ht="13" customHeight="1">
      <c r="A1" s="5" t="s">
        <v>168</v>
      </c>
      <c r="B1" s="281" t="s">
        <v>13</v>
      </c>
      <c r="C1" s="281" t="s">
        <v>13</v>
      </c>
      <c r="D1" s="281" t="s">
        <v>13</v>
      </c>
      <c r="E1" s="281" t="s">
        <v>13</v>
      </c>
      <c r="F1" s="281" t="s">
        <v>13</v>
      </c>
      <c r="G1" s="281" t="s">
        <v>13</v>
      </c>
      <c r="H1" s="281" t="s">
        <v>14</v>
      </c>
      <c r="I1" s="281" t="s">
        <v>14</v>
      </c>
      <c r="J1" s="281" t="s">
        <v>14</v>
      </c>
      <c r="K1" s="281" t="s">
        <v>14</v>
      </c>
      <c r="L1" s="281" t="s">
        <v>14</v>
      </c>
      <c r="M1" s="281" t="s">
        <v>14</v>
      </c>
      <c r="N1" s="281" t="s">
        <v>14</v>
      </c>
      <c r="O1" s="281" t="s">
        <v>14</v>
      </c>
      <c r="P1" s="44" t="s">
        <v>15</v>
      </c>
      <c r="Q1" s="44" t="s">
        <v>15</v>
      </c>
      <c r="R1" s="44" t="s">
        <v>15</v>
      </c>
      <c r="S1" s="44" t="s">
        <v>15</v>
      </c>
      <c r="T1" s="44" t="s">
        <v>15</v>
      </c>
      <c r="U1" s="44" t="s">
        <v>15</v>
      </c>
      <c r="V1" s="281" t="s">
        <v>16</v>
      </c>
      <c r="W1" s="281" t="s">
        <v>16</v>
      </c>
      <c r="X1" s="281" t="s">
        <v>16</v>
      </c>
      <c r="Y1" s="281" t="s">
        <v>16</v>
      </c>
      <c r="Z1" s="281" t="s">
        <v>16</v>
      </c>
      <c r="AA1" s="281" t="s">
        <v>17</v>
      </c>
      <c r="AB1" s="281" t="s">
        <v>17</v>
      </c>
      <c r="AC1" s="281" t="s">
        <v>17</v>
      </c>
      <c r="AD1" s="281" t="s">
        <v>17</v>
      </c>
      <c r="AE1" s="281" t="s">
        <v>17</v>
      </c>
      <c r="AF1" s="281" t="s">
        <v>17</v>
      </c>
      <c r="AG1" s="281" t="s">
        <v>17</v>
      </c>
      <c r="AH1" s="281" t="s">
        <v>17</v>
      </c>
      <c r="AI1" s="281" t="s">
        <v>18</v>
      </c>
      <c r="AJ1" s="281" t="s">
        <v>18</v>
      </c>
      <c r="AK1" s="281" t="s">
        <v>18</v>
      </c>
      <c r="AL1" s="281" t="s">
        <v>18</v>
      </c>
      <c r="AM1" s="281" t="s">
        <v>18</v>
      </c>
      <c r="AN1" s="281" t="s">
        <v>18</v>
      </c>
      <c r="AO1" s="281" t="s">
        <v>18</v>
      </c>
      <c r="AP1" s="281" t="s">
        <v>18</v>
      </c>
      <c r="AQ1" s="44" t="s">
        <v>19</v>
      </c>
      <c r="AR1" s="44" t="s">
        <v>19</v>
      </c>
      <c r="AS1" s="44" t="s">
        <v>19</v>
      </c>
      <c r="AT1" s="44" t="s">
        <v>19</v>
      </c>
      <c r="AU1" s="44" t="s">
        <v>20</v>
      </c>
      <c r="AV1" s="44" t="s">
        <v>20</v>
      </c>
      <c r="AW1" s="44" t="s">
        <v>20</v>
      </c>
      <c r="AX1" s="44" t="s">
        <v>20</v>
      </c>
      <c r="AY1" s="44" t="s">
        <v>62</v>
      </c>
      <c r="AZ1" s="44" t="s">
        <v>62</v>
      </c>
      <c r="BA1" s="44" t="s">
        <v>62</v>
      </c>
      <c r="BB1" s="44" t="s">
        <v>62</v>
      </c>
      <c r="BC1" s="44" t="s">
        <v>62</v>
      </c>
      <c r="BD1" s="44" t="s">
        <v>21</v>
      </c>
      <c r="BE1" s="44" t="s">
        <v>21</v>
      </c>
      <c r="BF1" s="44" t="s">
        <v>21</v>
      </c>
      <c r="BG1" s="281" t="s">
        <v>574</v>
      </c>
      <c r="BH1" s="281" t="s">
        <v>574</v>
      </c>
      <c r="BI1" s="281" t="s">
        <v>23</v>
      </c>
      <c r="BJ1" s="281" t="s">
        <v>23</v>
      </c>
      <c r="BK1" s="281" t="s">
        <v>23</v>
      </c>
      <c r="BL1" s="281" t="s">
        <v>57</v>
      </c>
      <c r="BM1" s="281" t="s">
        <v>57</v>
      </c>
      <c r="BN1" s="281" t="s">
        <v>57</v>
      </c>
    </row>
    <row r="2" spans="1:66" s="270" customFormat="1" ht="13" customHeight="1">
      <c r="A2" s="5" t="s">
        <v>24</v>
      </c>
      <c r="B2" s="12">
        <v>26.4</v>
      </c>
      <c r="C2" s="12">
        <v>28.2</v>
      </c>
      <c r="D2" s="12">
        <v>26.6</v>
      </c>
      <c r="E2" s="12" t="s">
        <v>12</v>
      </c>
      <c r="F2" s="12">
        <v>22.7</v>
      </c>
      <c r="G2" s="12">
        <v>28.8</v>
      </c>
      <c r="H2" s="12">
        <v>8.11</v>
      </c>
      <c r="I2" s="12">
        <v>6.7</v>
      </c>
      <c r="J2" s="12">
        <v>14.5</v>
      </c>
      <c r="K2" s="12">
        <v>14.7</v>
      </c>
      <c r="L2" s="12">
        <v>8.1999999999999993</v>
      </c>
      <c r="M2" s="12">
        <v>11.5</v>
      </c>
      <c r="N2" s="12">
        <v>11.3</v>
      </c>
      <c r="O2" s="12">
        <v>12</v>
      </c>
      <c r="P2" s="12">
        <v>11.4</v>
      </c>
      <c r="Q2" s="12">
        <v>5.22</v>
      </c>
      <c r="R2" s="12">
        <v>6.33</v>
      </c>
      <c r="S2" s="12"/>
      <c r="T2" s="12">
        <v>4.79</v>
      </c>
      <c r="U2" s="12">
        <v>6.27</v>
      </c>
      <c r="V2" s="12"/>
      <c r="W2" s="12">
        <v>7.32</v>
      </c>
      <c r="X2" s="12">
        <v>6.68</v>
      </c>
      <c r="Y2" s="12"/>
      <c r="Z2" s="12">
        <v>6.76</v>
      </c>
      <c r="AA2" s="12">
        <v>4.8600000000000003</v>
      </c>
      <c r="AB2" s="12">
        <v>5.4</v>
      </c>
      <c r="AC2" s="12"/>
      <c r="AD2" s="12">
        <v>5.9</v>
      </c>
      <c r="AE2" s="12">
        <v>4.01</v>
      </c>
      <c r="AF2" s="12">
        <v>7.38</v>
      </c>
      <c r="AG2" s="12"/>
      <c r="AH2" s="12"/>
      <c r="AI2" s="12">
        <v>6.1</v>
      </c>
      <c r="AJ2" s="12">
        <v>5.43</v>
      </c>
      <c r="AK2" s="12">
        <v>6.02</v>
      </c>
      <c r="AL2" s="12">
        <v>6.34</v>
      </c>
      <c r="AM2" s="12"/>
      <c r="AN2" s="12"/>
      <c r="AO2" s="12"/>
      <c r="AP2" s="12"/>
      <c r="AQ2" s="12">
        <v>4.93</v>
      </c>
      <c r="AR2" s="12">
        <v>4.8</v>
      </c>
      <c r="AS2" s="12">
        <v>5.58</v>
      </c>
      <c r="AT2" s="12"/>
      <c r="AU2" s="12"/>
      <c r="AV2" s="12">
        <v>6.24</v>
      </c>
      <c r="AW2" s="12">
        <v>6.53</v>
      </c>
      <c r="AX2" s="12"/>
      <c r="AY2" s="12">
        <v>25</v>
      </c>
      <c r="AZ2" s="12">
        <v>11.3</v>
      </c>
      <c r="BA2" s="12">
        <v>3.4</v>
      </c>
      <c r="BB2" s="12">
        <v>13</v>
      </c>
      <c r="BC2" s="12">
        <v>6.76</v>
      </c>
      <c r="BD2" s="12">
        <v>12</v>
      </c>
      <c r="BE2" s="12">
        <v>5.2</v>
      </c>
      <c r="BF2" s="12">
        <v>4.5999999999999996</v>
      </c>
      <c r="BG2" s="12">
        <v>0.88</v>
      </c>
      <c r="BH2" s="12">
        <v>1.2</v>
      </c>
      <c r="BI2" s="12">
        <v>1.8</v>
      </c>
      <c r="BJ2" s="12">
        <v>2.87</v>
      </c>
      <c r="BK2" s="12">
        <v>2</v>
      </c>
      <c r="BL2" s="12"/>
      <c r="BM2" s="12"/>
      <c r="BN2" s="12"/>
    </row>
    <row r="3" spans="1:66" s="270" customFormat="1">
      <c r="A3" s="5" t="s">
        <v>25</v>
      </c>
      <c r="B3" s="12">
        <v>68.5</v>
      </c>
      <c r="C3" s="12">
        <v>75</v>
      </c>
      <c r="D3" s="12">
        <v>77.3</v>
      </c>
      <c r="E3" s="12">
        <v>76.599999999999994</v>
      </c>
      <c r="F3" s="12">
        <v>69</v>
      </c>
      <c r="G3" s="12">
        <v>82.8</v>
      </c>
      <c r="H3" s="12">
        <v>25.8</v>
      </c>
      <c r="I3" s="12">
        <v>22.5</v>
      </c>
      <c r="J3" s="12">
        <v>44.8</v>
      </c>
      <c r="K3" s="12">
        <v>45.5</v>
      </c>
      <c r="L3" s="12">
        <v>37</v>
      </c>
      <c r="M3" s="12">
        <v>40.200000000000003</v>
      </c>
      <c r="N3" s="12">
        <v>46</v>
      </c>
      <c r="O3" s="12">
        <v>44</v>
      </c>
      <c r="P3" s="12">
        <v>22.8</v>
      </c>
      <c r="Q3" s="12">
        <v>16.5</v>
      </c>
      <c r="R3" s="12">
        <v>21.4</v>
      </c>
      <c r="S3" s="12">
        <v>10.7</v>
      </c>
      <c r="T3" s="12">
        <v>16.399999999999999</v>
      </c>
      <c r="U3" s="12">
        <v>21.5</v>
      </c>
      <c r="V3" s="12">
        <v>18.8</v>
      </c>
      <c r="W3" s="12">
        <v>20.9</v>
      </c>
      <c r="X3" s="12">
        <v>24</v>
      </c>
      <c r="Y3" s="12">
        <v>19.8</v>
      </c>
      <c r="Z3" s="12">
        <v>17.5</v>
      </c>
      <c r="AA3" s="12">
        <v>13</v>
      </c>
      <c r="AB3" s="12"/>
      <c r="AC3" s="12"/>
      <c r="AD3" s="12"/>
      <c r="AE3" s="12">
        <v>13.1</v>
      </c>
      <c r="AF3" s="12">
        <v>15.1</v>
      </c>
      <c r="AG3" s="12"/>
      <c r="AH3" s="12">
        <v>14.5</v>
      </c>
      <c r="AI3" s="12">
        <v>16.8</v>
      </c>
      <c r="AJ3" s="12">
        <v>15</v>
      </c>
      <c r="AK3" s="12">
        <v>17</v>
      </c>
      <c r="AL3" s="12">
        <v>16.100000000000001</v>
      </c>
      <c r="AM3" s="12">
        <v>15.9</v>
      </c>
      <c r="AN3" s="12">
        <v>16.100000000000001</v>
      </c>
      <c r="AO3" s="12">
        <v>15.3</v>
      </c>
      <c r="AP3" s="12">
        <v>11.5</v>
      </c>
      <c r="AQ3" s="12">
        <v>13.9</v>
      </c>
      <c r="AR3" s="12">
        <v>18</v>
      </c>
      <c r="AS3" s="12">
        <v>15.6</v>
      </c>
      <c r="AT3" s="12">
        <v>8.06</v>
      </c>
      <c r="AU3" s="12">
        <v>17.399999999999999</v>
      </c>
      <c r="AV3" s="12">
        <v>17.8</v>
      </c>
      <c r="AW3" s="12">
        <v>19.2</v>
      </c>
      <c r="AX3" s="12">
        <v>10.199999999999999</v>
      </c>
      <c r="AY3" s="12">
        <v>65</v>
      </c>
      <c r="AZ3" s="12">
        <v>30</v>
      </c>
      <c r="BA3" s="12">
        <v>8</v>
      </c>
      <c r="BB3" s="12">
        <v>34.5</v>
      </c>
      <c r="BC3" s="12">
        <v>17.899999999999999</v>
      </c>
      <c r="BD3" s="12">
        <v>31</v>
      </c>
      <c r="BE3" s="12">
        <v>14</v>
      </c>
      <c r="BF3" s="12">
        <v>11.7</v>
      </c>
      <c r="BG3" s="12"/>
      <c r="BH3" s="12"/>
      <c r="BI3" s="12">
        <v>5.5</v>
      </c>
      <c r="BJ3" s="12">
        <v>8.6</v>
      </c>
      <c r="BK3" s="12"/>
      <c r="BL3" s="12">
        <v>35.5</v>
      </c>
      <c r="BM3" s="12">
        <v>38.200000000000003</v>
      </c>
      <c r="BN3" s="12">
        <v>35.5</v>
      </c>
    </row>
    <row r="4" spans="1:66" s="270" customFormat="1" ht="16">
      <c r="A4" s="269" t="s">
        <v>100</v>
      </c>
    </row>
    <row r="5" spans="1:66" s="5" customFormat="1">
      <c r="A5" s="5" t="s">
        <v>36</v>
      </c>
      <c r="B5" s="12">
        <v>163</v>
      </c>
      <c r="C5" s="12">
        <v>173</v>
      </c>
      <c r="D5" s="12">
        <v>175</v>
      </c>
      <c r="E5" s="12">
        <v>167</v>
      </c>
      <c r="F5" s="12">
        <v>168</v>
      </c>
      <c r="G5" s="12">
        <v>161</v>
      </c>
      <c r="H5" s="12">
        <v>150</v>
      </c>
      <c r="I5" s="12">
        <v>138</v>
      </c>
      <c r="J5" s="12">
        <v>196</v>
      </c>
      <c r="K5" s="12">
        <v>153</v>
      </c>
      <c r="L5" s="12">
        <v>171</v>
      </c>
      <c r="M5" s="12">
        <v>218</v>
      </c>
      <c r="N5" s="12">
        <v>194</v>
      </c>
      <c r="O5" s="12">
        <v>224</v>
      </c>
      <c r="P5" s="12">
        <v>186</v>
      </c>
      <c r="Q5" s="12">
        <v>121</v>
      </c>
      <c r="R5" s="12">
        <v>153</v>
      </c>
      <c r="S5" s="12">
        <v>168</v>
      </c>
      <c r="T5" s="12">
        <v>174</v>
      </c>
      <c r="U5" s="12">
        <v>191</v>
      </c>
      <c r="V5" s="12">
        <v>116</v>
      </c>
      <c r="W5" s="12">
        <v>138</v>
      </c>
      <c r="X5" s="12">
        <v>113</v>
      </c>
      <c r="Y5" s="12">
        <v>129</v>
      </c>
      <c r="Z5" s="12">
        <v>135</v>
      </c>
      <c r="AA5" s="12">
        <v>111</v>
      </c>
      <c r="AB5" s="12">
        <v>99</v>
      </c>
      <c r="AC5" s="12">
        <v>108</v>
      </c>
      <c r="AD5" s="12">
        <v>115</v>
      </c>
      <c r="AE5" s="12">
        <v>111</v>
      </c>
      <c r="AF5" s="12">
        <v>112</v>
      </c>
      <c r="AG5" s="12">
        <v>112</v>
      </c>
      <c r="AH5" s="12">
        <v>99.2</v>
      </c>
      <c r="AI5" s="12">
        <v>96</v>
      </c>
      <c r="AJ5" s="12">
        <v>94</v>
      </c>
      <c r="AK5" s="12">
        <v>101</v>
      </c>
      <c r="AL5" s="12">
        <v>94</v>
      </c>
      <c r="AM5" s="12">
        <v>89</v>
      </c>
      <c r="AN5" s="12">
        <v>94</v>
      </c>
      <c r="AO5" s="12">
        <v>86</v>
      </c>
      <c r="AP5" s="12">
        <v>84</v>
      </c>
      <c r="AQ5" s="12">
        <v>104</v>
      </c>
      <c r="AR5" s="12">
        <v>88</v>
      </c>
      <c r="AS5" s="12">
        <v>91.4</v>
      </c>
      <c r="AT5" s="12">
        <v>84.4</v>
      </c>
      <c r="AU5" s="12">
        <v>143</v>
      </c>
      <c r="AV5" s="12">
        <v>150</v>
      </c>
      <c r="AW5" s="12">
        <v>148</v>
      </c>
      <c r="AX5" s="12">
        <v>83</v>
      </c>
      <c r="AY5" s="12"/>
      <c r="AZ5" s="12"/>
      <c r="BA5" s="12"/>
      <c r="BB5" s="12">
        <v>98</v>
      </c>
      <c r="BC5" s="12">
        <v>108</v>
      </c>
      <c r="BD5" s="12"/>
      <c r="BE5" s="12">
        <v>59</v>
      </c>
      <c r="BF5" s="12">
        <v>67</v>
      </c>
      <c r="BG5" s="12"/>
      <c r="BH5" s="12"/>
      <c r="BI5" s="12">
        <v>90</v>
      </c>
      <c r="BJ5" s="12">
        <v>110</v>
      </c>
      <c r="BK5" s="12"/>
      <c r="BL5" s="12">
        <v>284</v>
      </c>
      <c r="BM5" s="12">
        <v>247</v>
      </c>
      <c r="BN5" s="12">
        <v>284</v>
      </c>
    </row>
    <row r="6" spans="1:66" s="270" customFormat="1">
      <c r="A6" s="5" t="s">
        <v>26</v>
      </c>
      <c r="B6" s="12">
        <v>65</v>
      </c>
      <c r="C6" s="12">
        <v>69</v>
      </c>
      <c r="D6" s="12">
        <v>59.5</v>
      </c>
      <c r="E6" s="12">
        <v>66.099999999999994</v>
      </c>
      <c r="F6" s="12">
        <v>51</v>
      </c>
      <c r="G6" s="12">
        <v>62.8</v>
      </c>
      <c r="H6" s="12">
        <v>23.9</v>
      </c>
      <c r="I6" s="12">
        <v>21.1</v>
      </c>
      <c r="J6" s="12">
        <v>37.5</v>
      </c>
      <c r="K6" s="12">
        <v>38.630000000000003</v>
      </c>
      <c r="L6" s="12">
        <v>36</v>
      </c>
      <c r="M6" s="12">
        <v>41.2</v>
      </c>
      <c r="N6" s="12"/>
      <c r="O6" s="12">
        <v>50</v>
      </c>
      <c r="P6" s="12">
        <v>25.3</v>
      </c>
      <c r="Q6" s="12">
        <v>16.7</v>
      </c>
      <c r="R6" s="12">
        <v>22.8</v>
      </c>
      <c r="S6" s="12">
        <v>12.1</v>
      </c>
      <c r="T6" s="12">
        <v>18.2</v>
      </c>
      <c r="U6" s="12">
        <v>23.9</v>
      </c>
      <c r="V6" s="12">
        <v>14.7</v>
      </c>
      <c r="W6" s="12">
        <v>15.3</v>
      </c>
      <c r="X6" s="12">
        <v>24</v>
      </c>
      <c r="Y6" s="12">
        <v>14.4</v>
      </c>
      <c r="Z6" s="12">
        <v>16</v>
      </c>
      <c r="AA6" s="12">
        <v>9.3000000000000007</v>
      </c>
      <c r="AB6" s="12"/>
      <c r="AC6" s="12"/>
      <c r="AD6" s="12"/>
      <c r="AE6" s="12">
        <v>8.8699999999999992</v>
      </c>
      <c r="AF6" s="12">
        <v>10.6</v>
      </c>
      <c r="AG6" s="12"/>
      <c r="AH6" s="12">
        <v>10.9</v>
      </c>
      <c r="AI6" s="12">
        <v>16</v>
      </c>
      <c r="AJ6" s="12">
        <v>12.9</v>
      </c>
      <c r="AK6" s="12">
        <v>12.3</v>
      </c>
      <c r="AL6" s="12">
        <v>11.6</v>
      </c>
      <c r="AM6" s="12">
        <v>11.8</v>
      </c>
      <c r="AN6" s="12">
        <v>12</v>
      </c>
      <c r="AO6" s="12">
        <v>12</v>
      </c>
      <c r="AP6" s="12">
        <v>8.91</v>
      </c>
      <c r="AQ6" s="12">
        <v>9.82</v>
      </c>
      <c r="AR6" s="12" t="s">
        <v>12</v>
      </c>
      <c r="AS6" s="12">
        <v>11.4</v>
      </c>
      <c r="AT6" s="12">
        <v>6.26</v>
      </c>
      <c r="AU6" s="12">
        <v>14.4</v>
      </c>
      <c r="AV6" s="12">
        <v>16</v>
      </c>
      <c r="AW6" s="12">
        <v>15.4</v>
      </c>
      <c r="AX6" s="12"/>
      <c r="AY6" s="12">
        <v>40</v>
      </c>
      <c r="AZ6" s="12">
        <v>21</v>
      </c>
      <c r="BA6" s="12">
        <v>6.3</v>
      </c>
      <c r="BB6" s="12">
        <v>21.9</v>
      </c>
      <c r="BC6" s="12">
        <v>13</v>
      </c>
      <c r="BD6" s="12">
        <v>20</v>
      </c>
      <c r="BE6" s="12">
        <v>11</v>
      </c>
      <c r="BF6" s="12">
        <v>8.5</v>
      </c>
      <c r="BG6" s="12"/>
      <c r="BH6" s="12"/>
      <c r="BI6" s="12">
        <v>5</v>
      </c>
      <c r="BJ6" s="12">
        <v>7</v>
      </c>
      <c r="BK6" s="12"/>
      <c r="BL6" s="12">
        <v>33</v>
      </c>
      <c r="BM6" s="12">
        <v>31.5</v>
      </c>
      <c r="BN6" s="12">
        <v>33</v>
      </c>
    </row>
    <row r="7" spans="1:66" s="270" customFormat="1">
      <c r="A7" s="271" t="s">
        <v>37</v>
      </c>
    </row>
    <row r="8" spans="1:66" s="5" customFormat="1">
      <c r="A8" s="5" t="s">
        <v>38</v>
      </c>
      <c r="B8" s="17">
        <v>21.52</v>
      </c>
      <c r="C8" s="12">
        <v>17.899999999999999</v>
      </c>
      <c r="D8" s="12">
        <v>20</v>
      </c>
      <c r="E8" s="12">
        <v>12</v>
      </c>
      <c r="F8" s="12">
        <v>17.3</v>
      </c>
      <c r="G8" s="12"/>
      <c r="H8" s="12">
        <v>7.7</v>
      </c>
      <c r="I8" s="12">
        <v>11.8</v>
      </c>
      <c r="J8" s="12">
        <v>11.6</v>
      </c>
      <c r="K8" s="12">
        <v>13.5</v>
      </c>
      <c r="L8" s="12"/>
      <c r="M8" s="12">
        <v>11.2</v>
      </c>
      <c r="N8" s="12">
        <v>13.2</v>
      </c>
      <c r="O8" s="12">
        <v>12</v>
      </c>
      <c r="P8" s="12"/>
      <c r="Q8" s="12">
        <v>6.33</v>
      </c>
      <c r="R8" s="12">
        <v>8.5500000000000007</v>
      </c>
      <c r="S8" s="12">
        <v>6.4</v>
      </c>
      <c r="T8" s="12"/>
      <c r="U8" s="12">
        <v>7.2</v>
      </c>
      <c r="V8" s="12">
        <v>3.8</v>
      </c>
      <c r="W8" s="12">
        <v>4</v>
      </c>
      <c r="X8" s="12">
        <v>3.9</v>
      </c>
      <c r="Y8" s="12">
        <v>4.0999999999999996</v>
      </c>
      <c r="Z8" s="12">
        <v>3.9</v>
      </c>
      <c r="AA8" s="12"/>
      <c r="AB8" s="12">
        <v>2</v>
      </c>
      <c r="AC8" s="12"/>
      <c r="AD8" s="12">
        <v>3.6</v>
      </c>
      <c r="AE8" s="12">
        <v>2.4</v>
      </c>
      <c r="AF8" s="12">
        <v>2.1</v>
      </c>
      <c r="AG8" s="12"/>
      <c r="AH8" s="12">
        <v>2.2000000000000002</v>
      </c>
      <c r="AI8" s="12">
        <v>4</v>
      </c>
      <c r="AJ8" s="12">
        <v>5.0999999999999996</v>
      </c>
      <c r="AK8" s="12">
        <v>2.5</v>
      </c>
      <c r="AL8" s="12">
        <v>2.7</v>
      </c>
      <c r="AM8" s="12">
        <v>2.5</v>
      </c>
      <c r="AN8" s="12">
        <v>3.8</v>
      </c>
      <c r="AO8" s="12">
        <v>2.39</v>
      </c>
      <c r="AP8" s="12">
        <v>1</v>
      </c>
      <c r="AQ8" s="12">
        <v>2.2000000000000002</v>
      </c>
      <c r="AR8" s="12">
        <v>3.1</v>
      </c>
      <c r="AS8" s="12">
        <v>2.6</v>
      </c>
      <c r="AT8" s="12"/>
      <c r="AU8" s="12">
        <v>3.6</v>
      </c>
      <c r="AV8" s="12">
        <v>4.5999999999999996</v>
      </c>
      <c r="AW8" s="12">
        <v>3.1</v>
      </c>
      <c r="AX8" s="12">
        <v>2.4</v>
      </c>
      <c r="AY8" s="12">
        <v>8.6999999999999993</v>
      </c>
      <c r="AZ8" s="12">
        <v>4.7</v>
      </c>
      <c r="BA8" s="12">
        <v>1.9</v>
      </c>
      <c r="BB8" s="12">
        <v>9.8000000000000007</v>
      </c>
      <c r="BC8" s="12">
        <v>6.9</v>
      </c>
      <c r="BD8" s="12">
        <v>3.7</v>
      </c>
      <c r="BE8" s="12">
        <v>2.4</v>
      </c>
      <c r="BF8" s="12">
        <v>2.5</v>
      </c>
      <c r="BG8" s="12">
        <v>0.62</v>
      </c>
      <c r="BH8" s="12">
        <v>0.6</v>
      </c>
      <c r="BI8" s="12">
        <v>1.1000000000000001</v>
      </c>
      <c r="BJ8" s="12">
        <v>1.4</v>
      </c>
      <c r="BK8" s="12">
        <v>1.1000000000000001</v>
      </c>
      <c r="BL8" s="12"/>
      <c r="BM8" s="12"/>
      <c r="BN8" s="12"/>
    </row>
    <row r="9" spans="1:66" s="270" customFormat="1">
      <c r="A9" s="5" t="s">
        <v>27</v>
      </c>
      <c r="B9" s="12">
        <v>21.2</v>
      </c>
      <c r="C9" s="12">
        <v>20.8</v>
      </c>
      <c r="D9" s="12">
        <v>20.9</v>
      </c>
      <c r="E9" s="12">
        <v>23.4</v>
      </c>
      <c r="F9" s="12">
        <v>17.899999999999999</v>
      </c>
      <c r="G9" s="12">
        <v>22.3</v>
      </c>
      <c r="H9" s="12">
        <v>9.4700000000000006</v>
      </c>
      <c r="I9" s="12">
        <v>8.42</v>
      </c>
      <c r="J9" s="12">
        <v>13.7</v>
      </c>
      <c r="K9" s="12">
        <v>14</v>
      </c>
      <c r="L9" s="12">
        <v>15.1</v>
      </c>
      <c r="M9" s="12">
        <v>17.2</v>
      </c>
      <c r="N9" s="12">
        <v>18.899999999999999</v>
      </c>
      <c r="O9" s="12">
        <v>17.899999999999999</v>
      </c>
      <c r="P9" s="12">
        <v>10.5</v>
      </c>
      <c r="Q9" s="12">
        <v>6.69</v>
      </c>
      <c r="R9" s="12">
        <v>9.19</v>
      </c>
      <c r="S9" s="12">
        <v>5.13</v>
      </c>
      <c r="T9" s="12">
        <v>7.63</v>
      </c>
      <c r="U9" s="12">
        <v>10.050000000000001</v>
      </c>
      <c r="V9" s="12">
        <v>4.91</v>
      </c>
      <c r="W9" s="12">
        <v>5.25</v>
      </c>
      <c r="X9" s="12">
        <v>4.5</v>
      </c>
      <c r="Y9" s="12">
        <v>4.84</v>
      </c>
      <c r="Z9" s="12">
        <v>5.51</v>
      </c>
      <c r="AA9" s="12">
        <v>3.09</v>
      </c>
      <c r="AB9" s="12">
        <v>3.9</v>
      </c>
      <c r="AC9" s="12"/>
      <c r="AD9" s="12">
        <v>4.3</v>
      </c>
      <c r="AE9" s="12">
        <v>2.93</v>
      </c>
      <c r="AF9" s="12">
        <v>3.52</v>
      </c>
      <c r="AG9" s="12"/>
      <c r="AH9" s="12">
        <v>3.9</v>
      </c>
      <c r="AI9" s="12">
        <v>4.53</v>
      </c>
      <c r="AJ9" s="12">
        <v>3.2</v>
      </c>
      <c r="AK9" s="12">
        <v>4.24</v>
      </c>
      <c r="AL9" s="12">
        <v>3.94</v>
      </c>
      <c r="AM9" s="12">
        <v>3.91</v>
      </c>
      <c r="AN9" s="12">
        <v>4.5</v>
      </c>
      <c r="AO9" s="12">
        <v>4.03</v>
      </c>
      <c r="AP9" s="12">
        <v>3.22</v>
      </c>
      <c r="AQ9" s="12">
        <v>3.29</v>
      </c>
      <c r="AR9" s="12">
        <v>4</v>
      </c>
      <c r="AS9" s="12">
        <v>4.05</v>
      </c>
      <c r="AT9" s="12">
        <v>2.09</v>
      </c>
      <c r="AU9" s="12">
        <v>5.38</v>
      </c>
      <c r="AV9" s="12">
        <v>6.48</v>
      </c>
      <c r="AW9" s="12">
        <v>5.68</v>
      </c>
      <c r="AX9" s="12">
        <v>2.99</v>
      </c>
      <c r="AY9" s="12">
        <v>12.5</v>
      </c>
      <c r="AZ9" s="12">
        <v>6.6</v>
      </c>
      <c r="BA9" s="12">
        <v>2.2999999999999998</v>
      </c>
      <c r="BB9" s="12">
        <v>6.56</v>
      </c>
      <c r="BC9" s="12">
        <v>3.93</v>
      </c>
      <c r="BD9" s="12">
        <v>6.1</v>
      </c>
      <c r="BE9" s="12">
        <v>3.4</v>
      </c>
      <c r="BF9" s="12">
        <v>2.6</v>
      </c>
      <c r="BG9" s="12">
        <v>0.7</v>
      </c>
      <c r="BH9" s="12">
        <v>1</v>
      </c>
      <c r="BI9" s="12">
        <v>1.39</v>
      </c>
      <c r="BJ9" s="12">
        <v>2.1</v>
      </c>
      <c r="BK9" s="12">
        <v>1.9</v>
      </c>
      <c r="BL9" s="12">
        <v>11</v>
      </c>
      <c r="BM9" s="12">
        <v>10.4</v>
      </c>
      <c r="BN9" s="12">
        <v>11</v>
      </c>
    </row>
    <row r="10" spans="1:66" s="270" customFormat="1" ht="14" customHeight="1">
      <c r="A10" s="5" t="s">
        <v>28</v>
      </c>
      <c r="B10" s="12">
        <v>2.0099999999999998</v>
      </c>
      <c r="C10" s="12">
        <v>2.1800000000000002</v>
      </c>
      <c r="D10" s="12">
        <v>2.14</v>
      </c>
      <c r="E10" s="12">
        <v>2.21</v>
      </c>
      <c r="F10" s="12">
        <v>2.0699999999999998</v>
      </c>
      <c r="G10" s="12">
        <v>2.29</v>
      </c>
      <c r="H10" s="12">
        <v>1.6</v>
      </c>
      <c r="I10" s="12">
        <v>1.54</v>
      </c>
      <c r="J10" s="12">
        <v>2.06</v>
      </c>
      <c r="K10" s="12">
        <v>1.76</v>
      </c>
      <c r="L10" s="12">
        <v>2.15</v>
      </c>
      <c r="M10" s="12">
        <v>2.64</v>
      </c>
      <c r="N10" s="12">
        <v>2.71</v>
      </c>
      <c r="O10" s="12">
        <v>2.69</v>
      </c>
      <c r="P10" s="12">
        <v>2.1</v>
      </c>
      <c r="Q10" s="12">
        <v>1.37</v>
      </c>
      <c r="R10" s="12">
        <v>1.8</v>
      </c>
      <c r="S10" s="12">
        <v>1.62</v>
      </c>
      <c r="T10" s="12">
        <v>1.82</v>
      </c>
      <c r="U10" s="12">
        <v>2.09</v>
      </c>
      <c r="V10" s="12">
        <v>1.04</v>
      </c>
      <c r="W10" s="12">
        <v>1.1000000000000001</v>
      </c>
      <c r="X10" s="12">
        <v>1.06</v>
      </c>
      <c r="Y10" s="12">
        <v>1.1160000000000001</v>
      </c>
      <c r="Z10" s="12">
        <v>1.161</v>
      </c>
      <c r="AA10" s="12">
        <v>0.84</v>
      </c>
      <c r="AB10" s="12">
        <v>0.81</v>
      </c>
      <c r="AC10" s="12"/>
      <c r="AD10" s="12">
        <v>1.1299999999999999</v>
      </c>
      <c r="AE10" s="12">
        <v>0.48</v>
      </c>
      <c r="AF10" s="12">
        <v>0.98</v>
      </c>
      <c r="AG10" s="12"/>
      <c r="AH10" s="12">
        <v>0.91</v>
      </c>
      <c r="AI10" s="12">
        <v>0.94</v>
      </c>
      <c r="AJ10" s="12">
        <v>0.82</v>
      </c>
      <c r="AK10" s="12">
        <v>0.85299999999999998</v>
      </c>
      <c r="AL10" s="12">
        <v>0.82799999999999996</v>
      </c>
      <c r="AM10" s="12">
        <v>0.83399999999999996</v>
      </c>
      <c r="AN10" s="12">
        <v>0.83899999999999997</v>
      </c>
      <c r="AO10" s="12">
        <v>0.79600000000000004</v>
      </c>
      <c r="AP10" s="12">
        <v>0.751</v>
      </c>
      <c r="AQ10" s="12">
        <v>0.89500000000000002</v>
      </c>
      <c r="AR10" s="12">
        <v>1</v>
      </c>
      <c r="AS10" s="12">
        <v>0.97</v>
      </c>
      <c r="AT10" s="12">
        <v>0.68799999999999994</v>
      </c>
      <c r="AU10" s="12">
        <v>1.26</v>
      </c>
      <c r="AV10" s="12">
        <v>1.36</v>
      </c>
      <c r="AW10" s="12">
        <v>1.23</v>
      </c>
      <c r="AX10" s="12">
        <v>0.62</v>
      </c>
      <c r="AY10" s="12">
        <v>1.45</v>
      </c>
      <c r="AZ10" s="12">
        <v>1.24</v>
      </c>
      <c r="BA10" s="12">
        <v>0.71</v>
      </c>
      <c r="BB10" s="12">
        <v>1.21</v>
      </c>
      <c r="BC10" s="12">
        <v>0.88</v>
      </c>
      <c r="BD10" s="12">
        <v>0.91</v>
      </c>
      <c r="BE10" s="12">
        <v>0.71</v>
      </c>
      <c r="BF10" s="12">
        <v>0.75</v>
      </c>
      <c r="BG10" s="12">
        <v>0.24</v>
      </c>
      <c r="BH10" s="12">
        <v>0.3</v>
      </c>
      <c r="BI10" s="12">
        <v>0.57999999999999996</v>
      </c>
      <c r="BJ10" s="12">
        <v>0.83</v>
      </c>
      <c r="BK10" s="12">
        <v>0.57999999999999996</v>
      </c>
      <c r="BL10" s="12">
        <v>3</v>
      </c>
      <c r="BM10" s="12">
        <v>2.6</v>
      </c>
      <c r="BN10" s="12">
        <v>3</v>
      </c>
    </row>
    <row r="11" spans="1:66" s="270" customFormat="1">
      <c r="A11" s="5" t="s">
        <v>29</v>
      </c>
      <c r="B11" s="12">
        <v>23.9</v>
      </c>
      <c r="C11" s="12">
        <v>26</v>
      </c>
      <c r="D11" s="12">
        <v>27.4</v>
      </c>
      <c r="E11" s="12">
        <v>28.6</v>
      </c>
      <c r="F11" s="12">
        <v>26</v>
      </c>
      <c r="G11" s="12">
        <v>29.3</v>
      </c>
      <c r="H11" s="12">
        <v>12.8</v>
      </c>
      <c r="I11" s="12">
        <v>13.2</v>
      </c>
      <c r="J11" s="12">
        <v>18.2</v>
      </c>
      <c r="K11" s="12">
        <v>19</v>
      </c>
      <c r="L11" s="12">
        <v>19.899999999999999</v>
      </c>
      <c r="M11" s="12">
        <v>23.6</v>
      </c>
      <c r="N11" s="12"/>
      <c r="O11" s="12">
        <v>24</v>
      </c>
      <c r="P11" s="12">
        <v>16.600000000000001</v>
      </c>
      <c r="Q11" s="12">
        <v>10.4</v>
      </c>
      <c r="R11" s="12">
        <v>14.8</v>
      </c>
      <c r="S11" s="12"/>
      <c r="T11" s="12">
        <v>11</v>
      </c>
      <c r="U11" s="12">
        <v>15.7</v>
      </c>
      <c r="V11" s="12">
        <v>6.87</v>
      </c>
      <c r="W11" s="12"/>
      <c r="X11" s="12"/>
      <c r="Y11" s="12">
        <v>6.59</v>
      </c>
      <c r="Z11" s="12">
        <v>7.2</v>
      </c>
      <c r="AA11" s="12">
        <v>4.4000000000000004</v>
      </c>
      <c r="AB11" s="12"/>
      <c r="AC11" s="12"/>
      <c r="AD11" s="12"/>
      <c r="AE11" s="12"/>
      <c r="AF11" s="12">
        <v>4.95</v>
      </c>
      <c r="AG11" s="12"/>
      <c r="AH11" s="12">
        <v>5</v>
      </c>
      <c r="AI11" s="12">
        <v>5.2</v>
      </c>
      <c r="AJ11" s="12">
        <v>4.7</v>
      </c>
      <c r="AK11" s="12">
        <v>5.65</v>
      </c>
      <c r="AL11" s="12">
        <v>5.3</v>
      </c>
      <c r="AM11" s="12">
        <v>5.55</v>
      </c>
      <c r="AN11" s="12">
        <v>5.43</v>
      </c>
      <c r="AO11" s="12">
        <v>5.6</v>
      </c>
      <c r="AP11" s="12">
        <v>4.32</v>
      </c>
      <c r="AQ11" s="12">
        <v>4.4800000000000004</v>
      </c>
      <c r="AR11" s="12"/>
      <c r="AS11" s="12">
        <v>5.4</v>
      </c>
      <c r="AT11" s="12">
        <v>2.9</v>
      </c>
      <c r="AU11" s="12">
        <v>7.71</v>
      </c>
      <c r="AV11" s="12">
        <v>9.4</v>
      </c>
      <c r="AW11" s="12">
        <v>7.89</v>
      </c>
      <c r="AX11" s="12"/>
      <c r="AY11" s="12"/>
      <c r="AZ11" s="12"/>
      <c r="BA11" s="12"/>
      <c r="BB11" s="12">
        <v>8.59</v>
      </c>
      <c r="BC11" s="12">
        <v>4.2</v>
      </c>
      <c r="BD11" s="12"/>
      <c r="BE11" s="12"/>
      <c r="BF11" s="12"/>
      <c r="BG11" s="12"/>
      <c r="BH11" s="12" t="s">
        <v>12</v>
      </c>
      <c r="BI11" s="12"/>
      <c r="BJ11" s="12"/>
      <c r="BK11" s="12"/>
      <c r="BL11" s="12"/>
      <c r="BM11" s="12"/>
      <c r="BN11" s="12"/>
    </row>
    <row r="12" spans="1:66" s="270" customFormat="1" ht="16">
      <c r="A12" s="269" t="s">
        <v>104</v>
      </c>
    </row>
    <row r="13" spans="1:66" s="270" customFormat="1">
      <c r="A13" s="5" t="s">
        <v>30</v>
      </c>
      <c r="B13" s="12">
        <v>30.1</v>
      </c>
      <c r="C13" s="12">
        <v>34.700000000000003</v>
      </c>
      <c r="D13" s="12">
        <v>31.7</v>
      </c>
      <c r="E13" s="12">
        <v>33.6</v>
      </c>
      <c r="F13" s="12">
        <v>31.2</v>
      </c>
      <c r="G13" s="12">
        <v>33.4</v>
      </c>
      <c r="H13" s="12">
        <v>15.8</v>
      </c>
      <c r="I13" s="12">
        <v>14.5</v>
      </c>
      <c r="J13" s="12">
        <v>20.399999999999999</v>
      </c>
      <c r="K13" s="12">
        <v>21.6</v>
      </c>
      <c r="L13" s="12">
        <v>28</v>
      </c>
      <c r="M13" s="12">
        <v>27</v>
      </c>
      <c r="N13" s="12"/>
      <c r="O13" s="12"/>
      <c r="P13" s="12">
        <v>18.8</v>
      </c>
      <c r="Q13" s="12">
        <v>12.2</v>
      </c>
      <c r="R13" s="12">
        <v>16.3</v>
      </c>
      <c r="S13" s="12">
        <v>10.199999999999999</v>
      </c>
      <c r="T13" s="12">
        <v>14.1</v>
      </c>
      <c r="U13" s="12">
        <v>18.100000000000001</v>
      </c>
      <c r="V13" s="12">
        <v>7.74</v>
      </c>
      <c r="W13" s="12">
        <v>8.01</v>
      </c>
      <c r="X13" s="12">
        <v>7.64</v>
      </c>
      <c r="Y13" s="12">
        <v>7.86</v>
      </c>
      <c r="Z13" s="12">
        <v>9.0299999999999994</v>
      </c>
      <c r="AA13" s="12">
        <v>4.51</v>
      </c>
      <c r="AB13" s="12"/>
      <c r="AC13" s="12"/>
      <c r="AD13" s="12">
        <v>3.5</v>
      </c>
      <c r="AE13" s="12">
        <v>4.59</v>
      </c>
      <c r="AF13" s="12">
        <v>5.6</v>
      </c>
      <c r="AG13" s="12"/>
      <c r="AH13" s="12">
        <v>5.9</v>
      </c>
      <c r="AI13" s="12">
        <v>7.13</v>
      </c>
      <c r="AJ13" s="12">
        <v>5.5</v>
      </c>
      <c r="AK13" s="12">
        <v>6.34</v>
      </c>
      <c r="AL13" s="12">
        <v>6.22</v>
      </c>
      <c r="AM13" s="12">
        <v>6.54</v>
      </c>
      <c r="AN13" s="12">
        <v>6.13</v>
      </c>
      <c r="AO13" s="12">
        <v>6.36</v>
      </c>
      <c r="AP13" s="12">
        <v>5.07</v>
      </c>
      <c r="AQ13" s="12">
        <v>4.68</v>
      </c>
      <c r="AR13" s="12">
        <v>4.4000000000000004</v>
      </c>
      <c r="AS13" s="12">
        <v>5.74</v>
      </c>
      <c r="AT13" s="12">
        <v>3.27</v>
      </c>
      <c r="AU13" s="12">
        <v>9.3699999999999992</v>
      </c>
      <c r="AV13" s="12">
        <v>11.3</v>
      </c>
      <c r="AW13" s="12">
        <v>9.0500000000000007</v>
      </c>
      <c r="AX13" s="12"/>
      <c r="AY13" s="12">
        <v>14.9</v>
      </c>
      <c r="AZ13" s="12">
        <v>10.199999999999999</v>
      </c>
      <c r="BA13" s="12">
        <v>0.45</v>
      </c>
      <c r="BB13" s="12">
        <v>10.5</v>
      </c>
      <c r="BC13" s="12">
        <v>6</v>
      </c>
      <c r="BD13" s="12"/>
      <c r="BE13" s="12"/>
      <c r="BF13" s="12"/>
      <c r="BG13" s="12">
        <v>1.5</v>
      </c>
      <c r="BH13" s="12">
        <v>2</v>
      </c>
      <c r="BI13" s="12">
        <v>1.7</v>
      </c>
      <c r="BJ13" s="12">
        <v>2.9</v>
      </c>
      <c r="BK13" s="12">
        <v>2.8</v>
      </c>
      <c r="BL13" s="12">
        <v>12.3</v>
      </c>
      <c r="BM13" s="12">
        <v>11.8</v>
      </c>
      <c r="BN13" s="12">
        <v>12.3</v>
      </c>
    </row>
    <row r="14" spans="1:66" s="270" customFormat="1">
      <c r="A14" s="271" t="s">
        <v>102</v>
      </c>
    </row>
    <row r="15" spans="1:66" s="270" customFormat="1">
      <c r="A15" s="5" t="s">
        <v>103</v>
      </c>
    </row>
    <row r="16" spans="1:66" s="270" customFormat="1">
      <c r="A16" s="5" t="s">
        <v>31</v>
      </c>
      <c r="B16" s="12">
        <v>15.82</v>
      </c>
      <c r="C16" s="12">
        <v>20</v>
      </c>
      <c r="D16" s="12">
        <v>19.3</v>
      </c>
      <c r="E16" s="12">
        <v>16</v>
      </c>
      <c r="F16" s="12">
        <v>30.9</v>
      </c>
      <c r="G16" s="12">
        <v>10</v>
      </c>
      <c r="H16" s="12">
        <v>9.6999999999999993</v>
      </c>
      <c r="I16" s="12">
        <v>12.8</v>
      </c>
      <c r="J16" s="12">
        <v>13.4</v>
      </c>
      <c r="K16" s="12"/>
      <c r="L16" s="12"/>
      <c r="M16" s="12">
        <v>16.3</v>
      </c>
      <c r="N16" s="12"/>
      <c r="O16" s="12"/>
      <c r="P16" s="12">
        <v>11.1</v>
      </c>
      <c r="Q16" s="12">
        <v>7.4</v>
      </c>
      <c r="R16" s="12">
        <v>9.66</v>
      </c>
      <c r="S16" s="12">
        <v>6.31</v>
      </c>
      <c r="T16" s="12">
        <v>8.4</v>
      </c>
      <c r="U16" s="12">
        <v>10.72</v>
      </c>
      <c r="V16" s="12">
        <v>4.55</v>
      </c>
      <c r="W16" s="12">
        <v>4.88</v>
      </c>
      <c r="X16" s="12"/>
      <c r="Y16" s="12">
        <v>4.53</v>
      </c>
      <c r="Z16" s="12">
        <v>6</v>
      </c>
      <c r="AA16" s="12">
        <v>1.9</v>
      </c>
      <c r="AB16" s="12"/>
      <c r="AC16" s="12"/>
      <c r="AD16" s="12"/>
      <c r="AE16" s="12">
        <v>2.7</v>
      </c>
      <c r="AF16" s="12">
        <v>3.4</v>
      </c>
      <c r="AG16" s="12"/>
      <c r="AH16" s="12">
        <v>3.2</v>
      </c>
      <c r="AI16" s="12">
        <v>3.6</v>
      </c>
      <c r="AJ16" s="12">
        <v>3.84</v>
      </c>
      <c r="AK16" s="12">
        <v>3.89</v>
      </c>
      <c r="AL16" s="12">
        <v>3.73</v>
      </c>
      <c r="AM16" s="12">
        <v>3.8</v>
      </c>
      <c r="AN16" s="12">
        <v>3.75</v>
      </c>
      <c r="AO16" s="12">
        <v>3.71</v>
      </c>
      <c r="AP16" s="12">
        <v>3.09</v>
      </c>
      <c r="AQ16" s="12">
        <v>2.67</v>
      </c>
      <c r="AR16" s="12">
        <v>3.3</v>
      </c>
      <c r="AS16" s="12">
        <v>3.1</v>
      </c>
      <c r="AT16" s="12">
        <v>1.7</v>
      </c>
      <c r="AU16" s="12">
        <v>5.42</v>
      </c>
      <c r="AV16" s="12">
        <v>5.3</v>
      </c>
      <c r="AW16" s="12">
        <v>5.57</v>
      </c>
      <c r="AX16" s="12"/>
      <c r="AY16" s="12"/>
      <c r="AZ16" s="12"/>
      <c r="BA16" s="12" t="s">
        <v>12</v>
      </c>
      <c r="BB16" s="12">
        <v>6.51</v>
      </c>
      <c r="BC16" s="12">
        <v>3.5</v>
      </c>
      <c r="BD16" s="12"/>
      <c r="BE16" s="12"/>
      <c r="BF16" s="12"/>
      <c r="BG16" s="12"/>
      <c r="BH16" s="12"/>
      <c r="BI16" s="12"/>
      <c r="BJ16" s="12"/>
      <c r="BK16" s="12"/>
      <c r="BL16" s="12">
        <v>6.2</v>
      </c>
      <c r="BM16" s="12">
        <v>6</v>
      </c>
      <c r="BN16" s="12">
        <v>6.2</v>
      </c>
    </row>
    <row r="17" spans="1:66" s="270" customFormat="1" ht="16">
      <c r="A17" s="269" t="s">
        <v>101</v>
      </c>
    </row>
    <row r="18" spans="1:66" s="270" customFormat="1">
      <c r="A18" s="5" t="s">
        <v>32</v>
      </c>
      <c r="B18" s="12">
        <v>17.52</v>
      </c>
      <c r="C18" s="12">
        <v>19.2</v>
      </c>
      <c r="D18" s="12">
        <v>16.600000000000001</v>
      </c>
      <c r="E18" s="12">
        <v>16.600000000000001</v>
      </c>
      <c r="F18" s="12">
        <v>20.2</v>
      </c>
      <c r="G18" s="12">
        <v>9.8699999999999992</v>
      </c>
      <c r="H18" s="12">
        <v>8.5299999999999994</v>
      </c>
      <c r="I18" s="12">
        <v>12.3</v>
      </c>
      <c r="J18" s="12">
        <v>13</v>
      </c>
      <c r="K18" s="12">
        <v>12.9</v>
      </c>
      <c r="L18" s="12"/>
      <c r="M18" s="12">
        <v>15.5</v>
      </c>
      <c r="N18" s="12">
        <v>18.2</v>
      </c>
      <c r="O18" s="12">
        <v>15</v>
      </c>
      <c r="P18" s="12">
        <v>9.85</v>
      </c>
      <c r="Q18" s="12">
        <v>7.04</v>
      </c>
      <c r="R18" s="12">
        <v>8.4700000000000006</v>
      </c>
      <c r="S18" s="12">
        <v>6.25</v>
      </c>
      <c r="T18" s="12">
        <v>7.79</v>
      </c>
      <c r="U18" s="12">
        <v>9.7899999999999991</v>
      </c>
      <c r="V18" s="12">
        <v>4.32</v>
      </c>
      <c r="W18" s="12">
        <v>4.71</v>
      </c>
      <c r="X18" s="12">
        <v>3.78</v>
      </c>
      <c r="Y18" s="12">
        <v>4.12</v>
      </c>
      <c r="Z18" s="12">
        <v>4.59</v>
      </c>
      <c r="AA18" s="12">
        <v>2.13</v>
      </c>
      <c r="AB18" s="12">
        <v>2.2999999999999998</v>
      </c>
      <c r="AC18" s="12"/>
      <c r="AD18" s="12">
        <v>3.4</v>
      </c>
      <c r="AE18" s="12">
        <v>2.35</v>
      </c>
      <c r="AF18" s="12">
        <v>2.77</v>
      </c>
      <c r="AG18" s="12"/>
      <c r="AH18" s="12">
        <v>2.54</v>
      </c>
      <c r="AI18" s="12">
        <v>3.74</v>
      </c>
      <c r="AJ18" s="12">
        <v>3.17</v>
      </c>
      <c r="AK18" s="12">
        <v>3.78</v>
      </c>
      <c r="AL18" s="12">
        <v>3.71</v>
      </c>
      <c r="AM18" s="12">
        <v>3.2</v>
      </c>
      <c r="AN18" s="12">
        <v>3.69</v>
      </c>
      <c r="AO18" s="12">
        <v>3.38</v>
      </c>
      <c r="AP18" s="12">
        <v>3.04</v>
      </c>
      <c r="AQ18" s="12">
        <v>2.16</v>
      </c>
      <c r="AR18" s="12">
        <v>1.59</v>
      </c>
      <c r="AS18" s="12">
        <v>2.62</v>
      </c>
      <c r="AT18" s="12">
        <v>1.45</v>
      </c>
      <c r="AU18" s="12">
        <v>5.69</v>
      </c>
      <c r="AV18" s="12">
        <v>5.4</v>
      </c>
      <c r="AW18" s="12">
        <v>5.46</v>
      </c>
      <c r="AX18" s="12">
        <v>2.66</v>
      </c>
      <c r="AY18" s="12">
        <v>8.3000000000000007</v>
      </c>
      <c r="AZ18" s="12">
        <v>6</v>
      </c>
      <c r="BA18" s="12">
        <v>0.32</v>
      </c>
      <c r="BB18" s="12">
        <v>6</v>
      </c>
      <c r="BC18" s="12">
        <v>4.05</v>
      </c>
      <c r="BD18" s="12">
        <v>3.53</v>
      </c>
      <c r="BE18" s="12">
        <v>3.6</v>
      </c>
      <c r="BF18" s="12">
        <v>3.2</v>
      </c>
      <c r="BG18" s="12">
        <v>1.1000000000000001</v>
      </c>
      <c r="BH18" s="12">
        <v>1.4</v>
      </c>
      <c r="BI18" s="12">
        <v>1.22</v>
      </c>
      <c r="BJ18" s="12">
        <v>2</v>
      </c>
      <c r="BK18" s="12">
        <v>1.9</v>
      </c>
      <c r="BL18" s="12"/>
      <c r="BM18" s="12"/>
      <c r="BN18" s="12"/>
    </row>
    <row r="19" spans="1:66" s="270" customFormat="1">
      <c r="A19" s="5" t="s">
        <v>33</v>
      </c>
      <c r="B19" s="12">
        <v>2.4700000000000002</v>
      </c>
      <c r="C19" s="12">
        <v>2.66</v>
      </c>
      <c r="D19" s="12">
        <v>2.66</v>
      </c>
      <c r="E19" s="12"/>
      <c r="F19" s="12">
        <v>2.2400000000000002</v>
      </c>
      <c r="G19" s="12"/>
      <c r="H19" s="12">
        <v>1.43</v>
      </c>
      <c r="I19" s="12">
        <v>1.17</v>
      </c>
      <c r="J19" s="12">
        <v>1.73</v>
      </c>
      <c r="K19" s="12">
        <v>1</v>
      </c>
      <c r="L19" s="12">
        <v>1.8</v>
      </c>
      <c r="M19" s="12">
        <v>2.14</v>
      </c>
      <c r="N19" s="12">
        <v>2.88</v>
      </c>
      <c r="O19" s="12">
        <v>1.96</v>
      </c>
      <c r="P19" s="12" t="s">
        <v>12</v>
      </c>
      <c r="Q19" s="12">
        <v>1.03</v>
      </c>
      <c r="R19" s="12"/>
      <c r="S19" s="12">
        <v>0.95</v>
      </c>
      <c r="T19" s="12">
        <v>1.17</v>
      </c>
      <c r="U19" s="12"/>
      <c r="V19" s="12">
        <v>0.65100000000000002</v>
      </c>
      <c r="W19" s="12">
        <v>0.66200000000000003</v>
      </c>
      <c r="X19" s="12">
        <v>0.59</v>
      </c>
      <c r="Y19" s="12">
        <v>0.64</v>
      </c>
      <c r="Z19" s="12">
        <v>0.67</v>
      </c>
      <c r="AA19" s="12">
        <v>0.30099999999999999</v>
      </c>
      <c r="AB19" s="12">
        <v>0.4</v>
      </c>
      <c r="AC19" s="12"/>
      <c r="AD19" s="12"/>
      <c r="AE19" s="12">
        <v>0.35</v>
      </c>
      <c r="AF19" s="12">
        <v>0.33</v>
      </c>
      <c r="AG19" s="12"/>
      <c r="AH19" s="12">
        <v>0.39</v>
      </c>
      <c r="AI19" s="12">
        <v>0.55100000000000005</v>
      </c>
      <c r="AJ19" s="12">
        <v>0.44</v>
      </c>
      <c r="AK19" s="12"/>
      <c r="AL19" s="12">
        <v>0.50800000000000001</v>
      </c>
      <c r="AM19" s="12">
        <v>0.52</v>
      </c>
      <c r="AN19" s="12"/>
      <c r="AO19" s="12">
        <v>0.52100000000000002</v>
      </c>
      <c r="AP19" s="12">
        <v>0.42299999999999999</v>
      </c>
      <c r="AQ19" s="12">
        <v>0.31</v>
      </c>
      <c r="AR19" s="12">
        <v>0.39</v>
      </c>
      <c r="AS19" s="12">
        <v>0.32</v>
      </c>
      <c r="AT19" s="12"/>
      <c r="AU19" s="12"/>
      <c r="AV19" s="12">
        <v>0.79</v>
      </c>
      <c r="AW19" s="12"/>
      <c r="AX19" s="12">
        <v>0.41</v>
      </c>
      <c r="AY19" s="12">
        <v>1.21</v>
      </c>
      <c r="AZ19" s="12">
        <v>0.89</v>
      </c>
      <c r="BA19" s="12">
        <v>0.61</v>
      </c>
      <c r="BB19" s="12"/>
      <c r="BC19" s="12">
        <v>0.61</v>
      </c>
      <c r="BD19" s="12">
        <v>0.82</v>
      </c>
      <c r="BE19" s="12">
        <v>0.53</v>
      </c>
      <c r="BF19" s="12">
        <v>0.47</v>
      </c>
      <c r="BG19" s="12">
        <v>0.19</v>
      </c>
      <c r="BH19" s="12">
        <v>0.23</v>
      </c>
      <c r="BI19" s="12">
        <v>0.18</v>
      </c>
      <c r="BJ19" s="12">
        <v>0.31</v>
      </c>
      <c r="BK19" s="12">
        <v>0.28999999999999998</v>
      </c>
      <c r="BL19" s="12"/>
      <c r="BM19" s="12"/>
      <c r="BN19" s="12"/>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749992370372631"/>
  </sheetPr>
  <dimension ref="A1:AZ19"/>
  <sheetViews>
    <sheetView workbookViewId="0">
      <selection activeCell="AW8" sqref="AW8"/>
    </sheetView>
  </sheetViews>
  <sheetFormatPr baseColWidth="10" defaultRowHeight="13"/>
  <sheetData>
    <row r="1" spans="1:52">
      <c r="A1" s="1" t="s">
        <v>168</v>
      </c>
      <c r="B1" s="1" t="s">
        <v>660</v>
      </c>
      <c r="C1" s="1" t="s">
        <v>661</v>
      </c>
      <c r="D1" s="1" t="s">
        <v>662</v>
      </c>
      <c r="E1" s="1" t="s">
        <v>664</v>
      </c>
      <c r="F1" s="1" t="s">
        <v>684</v>
      </c>
      <c r="G1" s="1" t="s">
        <v>685</v>
      </c>
      <c r="H1" s="1" t="s">
        <v>686</v>
      </c>
      <c r="I1" s="1" t="s">
        <v>687</v>
      </c>
      <c r="J1" s="1" t="s">
        <v>688</v>
      </c>
      <c r="K1" s="1" t="s">
        <v>689</v>
      </c>
      <c r="L1" s="1" t="s">
        <v>690</v>
      </c>
      <c r="M1" s="1" t="s">
        <v>691</v>
      </c>
      <c r="N1" s="1" t="s">
        <v>692</v>
      </c>
      <c r="O1" s="1" t="s">
        <v>693</v>
      </c>
      <c r="P1" s="1" t="s">
        <v>694</v>
      </c>
      <c r="Q1" s="1" t="s">
        <v>695</v>
      </c>
      <c r="R1" s="1" t="s">
        <v>696</v>
      </c>
      <c r="S1" s="1" t="s">
        <v>697</v>
      </c>
      <c r="T1" s="1" t="s">
        <v>698</v>
      </c>
      <c r="U1" s="1" t="s">
        <v>699</v>
      </c>
      <c r="V1" s="1" t="s">
        <v>700</v>
      </c>
      <c r="W1" s="1" t="s">
        <v>701</v>
      </c>
      <c r="X1" s="1" t="s">
        <v>702</v>
      </c>
      <c r="Y1" s="1" t="s">
        <v>703</v>
      </c>
      <c r="Z1" s="1" t="s">
        <v>704</v>
      </c>
      <c r="AA1" s="1" t="s">
        <v>705</v>
      </c>
      <c r="AB1" s="1" t="s">
        <v>706</v>
      </c>
      <c r="AC1" s="1" t="s">
        <v>707</v>
      </c>
      <c r="AD1" s="1" t="s">
        <v>708</v>
      </c>
      <c r="AE1" s="1" t="s">
        <v>709</v>
      </c>
      <c r="AF1" s="1" t="s">
        <v>710</v>
      </c>
      <c r="AG1" s="1" t="s">
        <v>711</v>
      </c>
      <c r="AH1" s="1" t="s">
        <v>712</v>
      </c>
      <c r="AI1" s="1" t="s">
        <v>713</v>
      </c>
      <c r="AJ1" s="1" t="s">
        <v>714</v>
      </c>
      <c r="AK1" s="1" t="s">
        <v>715</v>
      </c>
      <c r="AL1" s="1" t="s">
        <v>716</v>
      </c>
      <c r="AM1" s="1" t="s">
        <v>717</v>
      </c>
      <c r="AN1" s="1" t="s">
        <v>718</v>
      </c>
      <c r="AO1" s="1" t="s">
        <v>719</v>
      </c>
      <c r="AP1" s="1" t="s">
        <v>720</v>
      </c>
      <c r="AQ1" s="1" t="s">
        <v>721</v>
      </c>
      <c r="AR1" s="1" t="s">
        <v>722</v>
      </c>
      <c r="AS1" s="1" t="s">
        <v>723</v>
      </c>
      <c r="AT1" s="1" t="s">
        <v>724</v>
      </c>
      <c r="AU1" s="1" t="s">
        <v>725</v>
      </c>
      <c r="AV1" s="1" t="s">
        <v>726</v>
      </c>
      <c r="AW1" s="1" t="s">
        <v>727</v>
      </c>
      <c r="AX1" s="1" t="s">
        <v>728</v>
      </c>
      <c r="AY1" s="1" t="s">
        <v>729</v>
      </c>
      <c r="AZ1" s="1" t="s">
        <v>730</v>
      </c>
    </row>
    <row r="2" spans="1:52" s="270" customFormat="1">
      <c r="A2" s="270" t="s">
        <v>24</v>
      </c>
      <c r="B2" s="270">
        <v>0.76</v>
      </c>
      <c r="C2" s="270">
        <v>0.6</v>
      </c>
      <c r="D2" s="270">
        <v>0.88</v>
      </c>
      <c r="E2" s="270">
        <v>0.92</v>
      </c>
      <c r="F2" s="270">
        <v>1.26</v>
      </c>
      <c r="G2" s="270">
        <v>1.62</v>
      </c>
      <c r="H2" s="270">
        <v>0.99</v>
      </c>
      <c r="I2" s="270">
        <v>1.1100000000000001</v>
      </c>
      <c r="J2" s="270">
        <v>1.07</v>
      </c>
      <c r="K2" s="270">
        <v>1.55</v>
      </c>
      <c r="L2" s="270">
        <v>1.82</v>
      </c>
      <c r="M2" s="270">
        <v>3.5</v>
      </c>
      <c r="N2" s="278">
        <v>4.3</v>
      </c>
      <c r="O2" s="278">
        <v>5.4</v>
      </c>
      <c r="P2" s="279">
        <v>8.5000999999999998</v>
      </c>
      <c r="Q2" s="279">
        <v>12.4001</v>
      </c>
      <c r="R2" s="278">
        <v>1.4</v>
      </c>
      <c r="S2" s="270">
        <v>1.77</v>
      </c>
      <c r="T2" s="270">
        <v>1.6</v>
      </c>
      <c r="U2" s="270">
        <v>2.78</v>
      </c>
      <c r="V2" s="272"/>
      <c r="W2" s="272"/>
      <c r="X2" s="272"/>
      <c r="Y2" s="270">
        <v>22.1</v>
      </c>
      <c r="Z2" s="270">
        <v>9.58</v>
      </c>
      <c r="AA2" s="270">
        <v>10.6</v>
      </c>
      <c r="AB2" s="270">
        <v>9.6</v>
      </c>
      <c r="AC2" s="270">
        <v>3.99</v>
      </c>
      <c r="AD2" s="270">
        <v>7.62</v>
      </c>
      <c r="AE2" s="270">
        <v>6.73</v>
      </c>
      <c r="AF2" s="270">
        <v>8.44</v>
      </c>
      <c r="AG2" s="270">
        <v>5.85</v>
      </c>
      <c r="AH2" s="270">
        <v>8.6999999999999993</v>
      </c>
      <c r="AI2" s="270">
        <v>6.81</v>
      </c>
      <c r="AJ2" s="270">
        <v>6.8</v>
      </c>
      <c r="AK2" s="270">
        <v>8.9</v>
      </c>
      <c r="AL2" s="270">
        <v>7.13</v>
      </c>
      <c r="AM2" s="270">
        <v>4.4800000000000004</v>
      </c>
      <c r="AN2" s="270">
        <v>4.1399999999999997</v>
      </c>
      <c r="AO2" s="270">
        <v>4.46</v>
      </c>
      <c r="AS2" s="270">
        <v>14.4</v>
      </c>
      <c r="AT2" s="270">
        <v>18.3</v>
      </c>
      <c r="AU2" s="270">
        <v>14.6</v>
      </c>
      <c r="AW2" s="272"/>
      <c r="AX2" s="270">
        <v>14.2</v>
      </c>
      <c r="AY2" s="270">
        <v>18.8</v>
      </c>
      <c r="AZ2" s="270">
        <v>15.4</v>
      </c>
    </row>
    <row r="3" spans="1:52" s="270" customFormat="1">
      <c r="A3" s="270" t="s">
        <v>25</v>
      </c>
      <c r="B3" s="270">
        <v>1.92</v>
      </c>
      <c r="C3" s="270">
        <v>1.67</v>
      </c>
      <c r="D3" s="270">
        <v>2.3199999999999998</v>
      </c>
      <c r="E3" s="270">
        <v>2.37</v>
      </c>
      <c r="F3" s="270">
        <v>3.03</v>
      </c>
      <c r="G3" s="270">
        <v>4</v>
      </c>
      <c r="H3" s="270">
        <v>2.61</v>
      </c>
      <c r="I3" s="270">
        <v>2.46</v>
      </c>
      <c r="J3" s="270">
        <v>2.72</v>
      </c>
      <c r="K3" s="270">
        <v>3.91</v>
      </c>
      <c r="L3" s="270">
        <v>4.63</v>
      </c>
      <c r="M3" s="270">
        <v>8.5</v>
      </c>
      <c r="N3" s="278">
        <v>10.1</v>
      </c>
      <c r="O3" s="278">
        <v>14.4</v>
      </c>
      <c r="P3" s="278">
        <v>20</v>
      </c>
      <c r="Q3" s="278">
        <v>29.5</v>
      </c>
      <c r="R3" s="278">
        <v>3.37</v>
      </c>
      <c r="S3" s="270">
        <v>4.63</v>
      </c>
      <c r="T3" s="270">
        <v>3.68</v>
      </c>
      <c r="U3" s="270">
        <v>6.7</v>
      </c>
      <c r="V3" s="270">
        <v>30</v>
      </c>
      <c r="W3" s="270">
        <v>23.1</v>
      </c>
      <c r="X3" s="270">
        <v>39.1</v>
      </c>
      <c r="Y3" s="270">
        <v>57.8</v>
      </c>
      <c r="Z3" s="270">
        <v>25.4</v>
      </c>
      <c r="AA3" s="270">
        <v>30.2</v>
      </c>
      <c r="AB3" s="270">
        <v>28.3</v>
      </c>
      <c r="AC3" s="270">
        <v>11.42</v>
      </c>
      <c r="AD3" s="270">
        <v>22.22</v>
      </c>
      <c r="AE3" s="270">
        <v>17.5</v>
      </c>
      <c r="AF3" s="270">
        <v>22.6</v>
      </c>
      <c r="AG3" s="270">
        <v>16.100000000000001</v>
      </c>
      <c r="AH3" s="270">
        <v>23.7</v>
      </c>
      <c r="AI3" s="270">
        <v>21.2</v>
      </c>
      <c r="AJ3" s="270">
        <v>21</v>
      </c>
      <c r="AK3" s="270">
        <v>24.9</v>
      </c>
      <c r="AL3" s="270">
        <v>18.7</v>
      </c>
      <c r="AM3" s="270">
        <v>13.7</v>
      </c>
      <c r="AN3" s="270">
        <v>13</v>
      </c>
      <c r="AO3" s="270">
        <v>14.3</v>
      </c>
      <c r="AP3" s="270">
        <v>65</v>
      </c>
      <c r="AQ3" s="270">
        <v>69.599999999999994</v>
      </c>
      <c r="AR3" s="270">
        <v>57.7</v>
      </c>
      <c r="AS3" s="270">
        <v>41.7</v>
      </c>
      <c r="AT3" s="270">
        <v>51.1</v>
      </c>
      <c r="AU3" s="270">
        <v>43.6</v>
      </c>
      <c r="AV3" s="270">
        <v>35.5</v>
      </c>
      <c r="AW3" s="270">
        <v>38.200000000000003</v>
      </c>
      <c r="AX3" s="270">
        <v>45</v>
      </c>
      <c r="AY3" s="270">
        <v>65.3</v>
      </c>
      <c r="AZ3" s="270">
        <v>44.9</v>
      </c>
    </row>
    <row r="4" spans="1:52" s="270" customFormat="1" ht="16">
      <c r="A4" s="269" t="s">
        <v>100</v>
      </c>
      <c r="N4" s="278"/>
      <c r="O4" s="278"/>
      <c r="P4" s="278"/>
      <c r="Q4" s="278"/>
      <c r="R4" s="278"/>
    </row>
    <row r="5" spans="1:52" s="270" customFormat="1">
      <c r="A5" s="270" t="s">
        <v>36</v>
      </c>
      <c r="B5" s="270">
        <v>12.7</v>
      </c>
      <c r="C5" s="270">
        <v>9.6999999999999993</v>
      </c>
      <c r="D5" s="270">
        <v>20.2</v>
      </c>
      <c r="E5" s="270">
        <v>23.2</v>
      </c>
      <c r="F5" s="270">
        <v>28.9</v>
      </c>
      <c r="G5" s="270">
        <v>23</v>
      </c>
      <c r="H5" s="270">
        <v>20.6</v>
      </c>
      <c r="I5" s="270">
        <v>20.2</v>
      </c>
      <c r="J5" s="270">
        <v>24.4</v>
      </c>
      <c r="K5" s="270">
        <v>27.1</v>
      </c>
      <c r="L5" s="270">
        <v>26.1</v>
      </c>
      <c r="M5" s="270">
        <v>11</v>
      </c>
      <c r="N5" s="278">
        <v>13</v>
      </c>
      <c r="O5" s="278">
        <v>34</v>
      </c>
      <c r="P5" s="278">
        <v>49</v>
      </c>
      <c r="Q5" s="278">
        <v>50.7</v>
      </c>
      <c r="R5" s="278">
        <v>49</v>
      </c>
      <c r="S5" s="270">
        <v>83</v>
      </c>
      <c r="T5" s="270">
        <v>63</v>
      </c>
      <c r="U5" s="270">
        <v>51</v>
      </c>
      <c r="V5" s="270">
        <v>67</v>
      </c>
      <c r="W5" s="270">
        <v>56</v>
      </c>
      <c r="X5" s="270">
        <v>128</v>
      </c>
      <c r="Y5" s="270">
        <v>139</v>
      </c>
      <c r="Z5" s="270">
        <v>151</v>
      </c>
      <c r="AA5" s="270">
        <v>172</v>
      </c>
      <c r="AB5" s="270">
        <v>160</v>
      </c>
      <c r="AC5" s="270">
        <v>120</v>
      </c>
      <c r="AD5" s="270">
        <v>120</v>
      </c>
      <c r="AE5" s="270">
        <v>224</v>
      </c>
      <c r="AF5" s="270">
        <v>180</v>
      </c>
      <c r="AG5" s="270">
        <v>198</v>
      </c>
      <c r="AH5" s="270">
        <v>213</v>
      </c>
      <c r="AI5" s="270">
        <v>272</v>
      </c>
      <c r="AJ5" s="270">
        <v>270</v>
      </c>
      <c r="AK5" s="270">
        <v>267</v>
      </c>
      <c r="AL5" s="270">
        <v>136</v>
      </c>
      <c r="AM5" s="270">
        <v>172</v>
      </c>
      <c r="AN5" s="270">
        <v>147</v>
      </c>
      <c r="AO5" s="270">
        <v>174</v>
      </c>
      <c r="AP5" s="270">
        <v>239</v>
      </c>
      <c r="AQ5" s="270">
        <v>245</v>
      </c>
      <c r="AR5" s="270">
        <v>295</v>
      </c>
      <c r="AS5" s="270">
        <v>263</v>
      </c>
      <c r="AT5" s="270">
        <v>139</v>
      </c>
      <c r="AU5" s="270">
        <v>267</v>
      </c>
      <c r="AV5" s="270">
        <v>284</v>
      </c>
      <c r="AW5" s="270">
        <v>247</v>
      </c>
      <c r="AX5" s="270">
        <v>253</v>
      </c>
      <c r="AY5" s="270">
        <v>210</v>
      </c>
      <c r="AZ5" s="270">
        <v>255</v>
      </c>
    </row>
    <row r="6" spans="1:52" s="270" customFormat="1">
      <c r="A6" s="270" t="s">
        <v>26</v>
      </c>
      <c r="B6" s="270">
        <v>1.05</v>
      </c>
      <c r="C6" s="270">
        <v>0.86</v>
      </c>
      <c r="D6" s="270">
        <v>1.6</v>
      </c>
      <c r="E6" s="270">
        <v>1.43</v>
      </c>
      <c r="F6" s="270">
        <v>2.13</v>
      </c>
      <c r="G6" s="270">
        <v>2.2000000000000002</v>
      </c>
      <c r="H6" s="270">
        <v>1.38</v>
      </c>
      <c r="I6" s="270">
        <v>1.17</v>
      </c>
      <c r="J6" s="270">
        <v>1.52</v>
      </c>
      <c r="K6" s="270">
        <v>2.23</v>
      </c>
      <c r="L6" s="270">
        <v>2.52</v>
      </c>
      <c r="M6" s="270">
        <v>5.8</v>
      </c>
      <c r="N6" s="278">
        <v>6.2</v>
      </c>
      <c r="O6" s="278">
        <v>9.6</v>
      </c>
      <c r="P6" s="278">
        <v>12.3</v>
      </c>
      <c r="Q6" s="278">
        <v>16.8</v>
      </c>
      <c r="R6" s="278">
        <v>2.36</v>
      </c>
      <c r="S6" s="270">
        <v>2.52</v>
      </c>
      <c r="T6" s="270">
        <v>2.66</v>
      </c>
      <c r="U6" s="270">
        <v>4.8</v>
      </c>
      <c r="V6" s="270">
        <v>18.5</v>
      </c>
      <c r="W6" s="270">
        <v>14.3</v>
      </c>
      <c r="X6" s="270">
        <v>28.8</v>
      </c>
      <c r="Y6" s="270">
        <v>30.9</v>
      </c>
      <c r="Z6" s="270">
        <v>14.1</v>
      </c>
      <c r="AA6" s="270">
        <v>23.9</v>
      </c>
      <c r="AB6" s="270">
        <v>22.7</v>
      </c>
      <c r="AC6" s="270">
        <v>11.24</v>
      </c>
      <c r="AD6" s="270">
        <v>21.49</v>
      </c>
      <c r="AE6" s="270">
        <v>15.8</v>
      </c>
      <c r="AF6" s="270">
        <v>19.899999999999999</v>
      </c>
      <c r="AG6" s="270">
        <v>15.3</v>
      </c>
      <c r="AH6" s="270">
        <v>22</v>
      </c>
      <c r="AI6" s="270">
        <v>21.9</v>
      </c>
      <c r="AJ6" s="270">
        <v>21.9</v>
      </c>
      <c r="AK6" s="270">
        <v>21.1</v>
      </c>
      <c r="AL6" s="270">
        <v>14.8</v>
      </c>
      <c r="AM6" s="270">
        <v>15.2</v>
      </c>
      <c r="AN6" s="270">
        <v>13.3</v>
      </c>
      <c r="AO6" s="270">
        <v>15.8</v>
      </c>
      <c r="AP6" s="270">
        <v>48.7</v>
      </c>
      <c r="AQ6" s="270">
        <v>47.3</v>
      </c>
      <c r="AR6" s="270">
        <v>42.4</v>
      </c>
      <c r="AS6" s="270">
        <v>26.9</v>
      </c>
      <c r="AT6" s="270">
        <v>29.5</v>
      </c>
      <c r="AU6" s="270">
        <v>27.7</v>
      </c>
      <c r="AV6" s="270">
        <v>33</v>
      </c>
      <c r="AW6" s="270">
        <v>31.5</v>
      </c>
      <c r="AX6" s="270">
        <v>34.1</v>
      </c>
      <c r="AY6" s="270">
        <v>58</v>
      </c>
      <c r="AZ6" s="270">
        <v>38.9</v>
      </c>
    </row>
    <row r="7" spans="1:52" s="270" customFormat="1">
      <c r="A7" s="270" t="s">
        <v>37</v>
      </c>
      <c r="B7" s="270">
        <v>12</v>
      </c>
      <c r="C7" s="270">
        <v>9.1999999999999993</v>
      </c>
      <c r="D7" s="270">
        <v>18.5</v>
      </c>
      <c r="E7" s="270">
        <v>22.7</v>
      </c>
      <c r="F7" s="270">
        <v>18.399999999999999</v>
      </c>
      <c r="G7" s="270">
        <v>25.2</v>
      </c>
      <c r="H7" s="270">
        <v>19.7</v>
      </c>
      <c r="I7" s="270">
        <v>17.600000000000001</v>
      </c>
      <c r="J7" s="270">
        <v>18.899999999999999</v>
      </c>
      <c r="K7" s="270">
        <v>24.5</v>
      </c>
      <c r="L7" s="270">
        <v>22.6</v>
      </c>
      <c r="M7" s="270">
        <v>42</v>
      </c>
      <c r="N7" s="278">
        <v>55</v>
      </c>
      <c r="O7" s="278">
        <v>146</v>
      </c>
      <c r="P7" s="278">
        <v>170</v>
      </c>
      <c r="Q7" s="278">
        <v>201</v>
      </c>
      <c r="R7" s="278">
        <v>41.7</v>
      </c>
      <c r="S7" s="270">
        <v>43</v>
      </c>
      <c r="T7" s="270">
        <v>35</v>
      </c>
      <c r="U7" s="270">
        <v>33</v>
      </c>
      <c r="V7" s="270">
        <v>204</v>
      </c>
      <c r="W7" s="270">
        <v>160</v>
      </c>
      <c r="X7" s="270">
        <v>345</v>
      </c>
      <c r="Y7" s="270">
        <v>285</v>
      </c>
      <c r="Z7" s="270">
        <v>166</v>
      </c>
      <c r="AA7" s="270">
        <v>297</v>
      </c>
      <c r="AB7" s="270">
        <v>213</v>
      </c>
      <c r="AC7" s="270">
        <v>118</v>
      </c>
      <c r="AD7" s="270">
        <v>135</v>
      </c>
      <c r="AE7" s="270">
        <v>208</v>
      </c>
      <c r="AF7" s="270">
        <v>167</v>
      </c>
      <c r="AG7" s="270">
        <v>193</v>
      </c>
      <c r="AH7" s="270">
        <v>205</v>
      </c>
      <c r="AI7" s="270">
        <v>248</v>
      </c>
      <c r="AJ7" s="270">
        <v>180</v>
      </c>
      <c r="AK7" s="270">
        <v>171</v>
      </c>
      <c r="AL7" s="270">
        <v>156</v>
      </c>
      <c r="AM7" s="270">
        <v>200</v>
      </c>
      <c r="AN7" s="270">
        <v>206</v>
      </c>
      <c r="AO7" s="270">
        <v>206</v>
      </c>
      <c r="AP7" s="270">
        <v>413</v>
      </c>
      <c r="AQ7" s="270">
        <v>499</v>
      </c>
      <c r="AR7" s="270">
        <v>522</v>
      </c>
      <c r="AS7" s="270">
        <v>274</v>
      </c>
      <c r="AT7" s="270">
        <v>154</v>
      </c>
      <c r="AU7" s="270">
        <v>306</v>
      </c>
      <c r="AV7" s="270">
        <v>483</v>
      </c>
      <c r="AW7" s="270">
        <v>393</v>
      </c>
      <c r="AX7" s="270">
        <v>380</v>
      </c>
      <c r="AY7" s="270">
        <v>355</v>
      </c>
      <c r="AZ7" s="270">
        <v>399</v>
      </c>
    </row>
    <row r="8" spans="1:52" s="270" customFormat="1">
      <c r="A8" s="5" t="s">
        <v>38</v>
      </c>
      <c r="B8" s="273"/>
      <c r="D8" s="274"/>
      <c r="N8" s="278"/>
      <c r="O8" s="278"/>
      <c r="P8" s="278"/>
      <c r="Q8" s="278"/>
      <c r="R8" s="278"/>
    </row>
    <row r="9" spans="1:52" s="270" customFormat="1">
      <c r="A9" s="270" t="s">
        <v>27</v>
      </c>
      <c r="B9" s="270">
        <v>0.34</v>
      </c>
      <c r="C9" s="270">
        <v>0.3</v>
      </c>
      <c r="D9" s="270">
        <v>0.46</v>
      </c>
      <c r="E9" s="270">
        <v>0.36</v>
      </c>
      <c r="F9" s="270">
        <v>0.73</v>
      </c>
      <c r="G9" s="270">
        <v>0.75</v>
      </c>
      <c r="H9" s="270">
        <v>0.46</v>
      </c>
      <c r="I9" s="270">
        <v>0.71</v>
      </c>
      <c r="J9" s="270">
        <v>0.46</v>
      </c>
      <c r="K9" s="270">
        <v>0.85</v>
      </c>
      <c r="L9" s="270">
        <v>0.96</v>
      </c>
      <c r="M9" s="270">
        <v>1.7</v>
      </c>
      <c r="N9" s="278">
        <v>1.9</v>
      </c>
      <c r="O9" s="278">
        <v>3</v>
      </c>
      <c r="P9" s="278">
        <v>3.4</v>
      </c>
      <c r="Q9" s="278">
        <v>4.2</v>
      </c>
      <c r="R9" s="278">
        <v>0.72</v>
      </c>
      <c r="S9" s="270">
        <v>1.06</v>
      </c>
      <c r="T9" s="270">
        <v>1.03</v>
      </c>
      <c r="U9" s="270">
        <v>1.79</v>
      </c>
      <c r="V9" s="270">
        <v>4.7</v>
      </c>
      <c r="W9" s="270">
        <v>3.8</v>
      </c>
      <c r="X9" s="270">
        <v>8</v>
      </c>
      <c r="Y9" s="270">
        <v>10.199999999999999</v>
      </c>
      <c r="Z9" s="270">
        <v>5.45</v>
      </c>
      <c r="AA9" s="270">
        <v>8.1</v>
      </c>
      <c r="AB9" s="270">
        <v>7.1</v>
      </c>
      <c r="AC9" s="270">
        <v>4.8899999999999997</v>
      </c>
      <c r="AD9" s="270">
        <v>8.98</v>
      </c>
      <c r="AE9" s="270">
        <v>6.73</v>
      </c>
      <c r="AF9" s="270">
        <v>7.98</v>
      </c>
      <c r="AG9" s="270">
        <v>6.4</v>
      </c>
      <c r="AH9" s="270">
        <v>8.76</v>
      </c>
      <c r="AI9" s="270">
        <v>8.99</v>
      </c>
      <c r="AJ9" s="270">
        <v>8.8699999999999992</v>
      </c>
      <c r="AK9" s="270">
        <v>8.3800000000000008</v>
      </c>
      <c r="AL9" s="270">
        <v>6.99</v>
      </c>
      <c r="AM9" s="270">
        <v>6.45</v>
      </c>
      <c r="AN9" s="270">
        <v>5.85</v>
      </c>
      <c r="AO9" s="270">
        <v>6.41</v>
      </c>
      <c r="AP9" s="270">
        <v>13.8</v>
      </c>
      <c r="AQ9" s="270">
        <v>13.8</v>
      </c>
      <c r="AR9" s="270">
        <v>13.3</v>
      </c>
      <c r="AS9" s="270">
        <v>8.83</v>
      </c>
      <c r="AT9" s="270">
        <v>11</v>
      </c>
      <c r="AU9" s="270">
        <v>9.36</v>
      </c>
      <c r="AV9" s="270">
        <v>11</v>
      </c>
      <c r="AW9" s="270">
        <v>10.4</v>
      </c>
      <c r="AX9" s="270">
        <v>12.5</v>
      </c>
      <c r="AY9" s="270">
        <v>15.3</v>
      </c>
      <c r="AZ9" s="270">
        <v>14.3</v>
      </c>
    </row>
    <row r="10" spans="1:52" s="270" customFormat="1">
      <c r="A10" s="270" t="s">
        <v>28</v>
      </c>
      <c r="B10" s="270">
        <v>0.06</v>
      </c>
      <c r="C10" s="270">
        <v>0.09</v>
      </c>
      <c r="D10" s="270">
        <v>0.19</v>
      </c>
      <c r="E10" s="270">
        <v>0.13</v>
      </c>
      <c r="F10" s="270">
        <v>0.36</v>
      </c>
      <c r="G10" s="270">
        <v>0.2</v>
      </c>
      <c r="H10" s="270">
        <v>0.13</v>
      </c>
      <c r="I10" s="270">
        <v>0.12</v>
      </c>
      <c r="J10" s="270">
        <v>0.17</v>
      </c>
      <c r="K10" s="270">
        <v>0.14000000000000001</v>
      </c>
      <c r="L10" s="270">
        <v>0.22</v>
      </c>
      <c r="M10" s="270">
        <v>0.3</v>
      </c>
      <c r="N10" s="278">
        <v>0.1</v>
      </c>
      <c r="O10" s="278">
        <v>0.3</v>
      </c>
      <c r="P10" s="278">
        <v>0.5</v>
      </c>
      <c r="Q10" s="278">
        <v>0.3</v>
      </c>
      <c r="R10" s="278">
        <v>0.25</v>
      </c>
      <c r="S10" s="270">
        <v>0.13</v>
      </c>
      <c r="T10" s="270">
        <v>0.24</v>
      </c>
      <c r="U10" s="270">
        <v>0.51</v>
      </c>
      <c r="V10" s="270">
        <v>0.5</v>
      </c>
      <c r="W10" s="270">
        <v>0.5</v>
      </c>
      <c r="X10" s="270">
        <v>0.7</v>
      </c>
      <c r="Y10" s="270">
        <v>1.44</v>
      </c>
      <c r="Z10" s="270">
        <v>1.1399999999999999</v>
      </c>
      <c r="AA10" s="270">
        <v>1.9</v>
      </c>
      <c r="AB10" s="270">
        <v>0.8</v>
      </c>
      <c r="AC10" s="270">
        <v>1.69</v>
      </c>
      <c r="AD10" s="270">
        <v>2.54</v>
      </c>
      <c r="AE10" s="270">
        <v>1.45</v>
      </c>
      <c r="AF10" s="270">
        <v>2.02</v>
      </c>
      <c r="AG10" s="270">
        <v>1.86</v>
      </c>
      <c r="AH10" s="270">
        <v>2.5099999999999998</v>
      </c>
      <c r="AI10" s="270">
        <v>3.02</v>
      </c>
      <c r="AJ10" s="270">
        <v>2.85</v>
      </c>
      <c r="AK10" s="270">
        <v>2.69</v>
      </c>
      <c r="AL10" s="270">
        <v>1.5</v>
      </c>
      <c r="AM10" s="270">
        <v>1.85</v>
      </c>
      <c r="AN10" s="270">
        <v>1.49</v>
      </c>
      <c r="AO10" s="270">
        <v>1.37</v>
      </c>
      <c r="AP10" s="270">
        <v>2.2999999999999998</v>
      </c>
      <c r="AQ10" s="270">
        <v>2.7</v>
      </c>
      <c r="AR10" s="270">
        <v>1.9</v>
      </c>
      <c r="AS10" s="270">
        <v>2.17</v>
      </c>
      <c r="AT10" s="270">
        <v>2.0499999999999998</v>
      </c>
      <c r="AU10" s="270">
        <v>2.23</v>
      </c>
      <c r="AV10" s="270">
        <v>3</v>
      </c>
      <c r="AW10" s="270">
        <v>2.6</v>
      </c>
      <c r="AX10" s="270">
        <v>2.35</v>
      </c>
      <c r="AY10" s="270">
        <v>2.92</v>
      </c>
      <c r="AZ10" s="270">
        <v>2.35</v>
      </c>
    </row>
    <row r="11" spans="1:52" s="270" customFormat="1" ht="16">
      <c r="A11" s="5" t="s">
        <v>29</v>
      </c>
      <c r="B11" s="273"/>
      <c r="D11" s="275"/>
      <c r="N11" s="278"/>
      <c r="O11" s="278"/>
      <c r="P11" s="278"/>
      <c r="Q11" s="278"/>
      <c r="R11" s="278"/>
    </row>
    <row r="12" spans="1:52" s="270" customFormat="1" ht="16">
      <c r="A12" s="269" t="s">
        <v>104</v>
      </c>
      <c r="B12" s="273"/>
      <c r="D12" s="275"/>
      <c r="N12" s="278"/>
      <c r="O12" s="278"/>
      <c r="P12" s="278"/>
      <c r="Q12" s="278"/>
      <c r="R12" s="278"/>
    </row>
    <row r="13" spans="1:52" s="270" customFormat="1">
      <c r="A13" s="270" t="s">
        <v>30</v>
      </c>
      <c r="B13" s="270">
        <v>0.61</v>
      </c>
      <c r="C13" s="270">
        <v>0.57999999999999996</v>
      </c>
      <c r="D13" s="270">
        <v>0.94</v>
      </c>
      <c r="E13" s="270">
        <v>0.73</v>
      </c>
      <c r="F13" s="270">
        <v>1.3</v>
      </c>
      <c r="G13" s="270">
        <v>1.1100000000000001</v>
      </c>
      <c r="H13" s="270">
        <v>0.69</v>
      </c>
      <c r="I13" s="270">
        <v>0.81</v>
      </c>
      <c r="J13" s="270">
        <v>0.72</v>
      </c>
      <c r="K13" s="270">
        <v>1.05</v>
      </c>
      <c r="L13" s="270">
        <v>1.24</v>
      </c>
      <c r="M13" s="270">
        <v>2.6</v>
      </c>
      <c r="N13" s="278">
        <v>2.8</v>
      </c>
      <c r="O13" s="278">
        <v>4.8</v>
      </c>
      <c r="P13" s="278">
        <v>4.5</v>
      </c>
      <c r="Q13" s="278">
        <v>5.3</v>
      </c>
      <c r="R13" s="278">
        <v>1.39</v>
      </c>
      <c r="S13" s="270">
        <v>1.23</v>
      </c>
      <c r="T13" s="270">
        <v>1.53</v>
      </c>
      <c r="U13" s="270">
        <v>2.99</v>
      </c>
      <c r="V13" s="270">
        <v>5.8</v>
      </c>
      <c r="W13" s="270">
        <v>4.8</v>
      </c>
      <c r="X13" s="270">
        <v>10.199999999999999</v>
      </c>
      <c r="Y13" s="270">
        <v>9.9499999999999993</v>
      </c>
      <c r="Z13" s="270">
        <v>6.13</v>
      </c>
      <c r="AA13" s="270">
        <v>13</v>
      </c>
      <c r="AB13" s="270">
        <v>11.5</v>
      </c>
      <c r="AC13" s="270">
        <v>7.23</v>
      </c>
      <c r="AD13" s="270">
        <v>13.58</v>
      </c>
      <c r="AE13" s="270">
        <v>7.88</v>
      </c>
      <c r="AF13" s="270">
        <v>9.9</v>
      </c>
      <c r="AG13" s="270">
        <v>8</v>
      </c>
      <c r="AH13" s="270">
        <v>11.5</v>
      </c>
      <c r="AI13" s="270">
        <v>12.6</v>
      </c>
      <c r="AJ13" s="270">
        <v>12.6</v>
      </c>
      <c r="AK13" s="270">
        <v>10.3</v>
      </c>
      <c r="AL13" s="270">
        <v>7.37</v>
      </c>
      <c r="AM13" s="270">
        <v>10.199999999999999</v>
      </c>
      <c r="AN13" s="270">
        <v>9.9</v>
      </c>
      <c r="AO13" s="270">
        <v>10.8</v>
      </c>
      <c r="AP13" s="270">
        <v>16.899999999999999</v>
      </c>
      <c r="AQ13" s="270">
        <v>16.100000000000001</v>
      </c>
      <c r="AR13" s="270">
        <v>15.1</v>
      </c>
      <c r="AS13" s="270">
        <v>11.4</v>
      </c>
      <c r="AT13" s="270">
        <v>11.5</v>
      </c>
      <c r="AU13" s="270">
        <v>11.5</v>
      </c>
      <c r="AV13" s="270">
        <v>12.3</v>
      </c>
      <c r="AW13" s="270">
        <v>11.8</v>
      </c>
      <c r="AX13" s="270">
        <v>16.7</v>
      </c>
      <c r="AY13" s="270">
        <v>20.5</v>
      </c>
      <c r="AZ13" s="270">
        <v>18.3</v>
      </c>
    </row>
    <row r="14" spans="1:52" s="270" customFormat="1" ht="16">
      <c r="A14" s="271" t="s">
        <v>102</v>
      </c>
      <c r="B14" s="273"/>
      <c r="D14" s="275"/>
      <c r="N14" s="278"/>
      <c r="O14" s="278"/>
      <c r="P14" s="278"/>
      <c r="Q14" s="278"/>
      <c r="R14" s="278"/>
    </row>
    <row r="15" spans="1:52" s="270" customFormat="1">
      <c r="A15" s="5" t="s">
        <v>103</v>
      </c>
      <c r="B15" s="273"/>
      <c r="D15" s="274"/>
      <c r="N15" s="278"/>
      <c r="O15" s="278"/>
      <c r="P15" s="278"/>
      <c r="Q15" s="278"/>
      <c r="R15" s="278"/>
    </row>
    <row r="16" spans="1:52" s="270" customFormat="1">
      <c r="A16" s="270" t="s">
        <v>31</v>
      </c>
      <c r="B16" s="270">
        <v>0.44</v>
      </c>
      <c r="C16" s="270">
        <v>0.44</v>
      </c>
      <c r="D16" s="270">
        <v>0.6</v>
      </c>
      <c r="E16" s="270">
        <v>0.44</v>
      </c>
      <c r="F16" s="270">
        <v>0.86</v>
      </c>
      <c r="G16" s="270">
        <v>0.75</v>
      </c>
      <c r="H16" s="270">
        <v>0.51</v>
      </c>
      <c r="I16" s="270">
        <v>0.89</v>
      </c>
      <c r="J16" s="270">
        <v>0.45</v>
      </c>
      <c r="K16" s="270">
        <v>0.78</v>
      </c>
      <c r="L16" s="270">
        <v>0.92</v>
      </c>
      <c r="M16" s="270">
        <v>1.7</v>
      </c>
      <c r="N16" s="278">
        <v>1.7</v>
      </c>
      <c r="O16" s="278">
        <v>2.8</v>
      </c>
      <c r="P16" s="278">
        <v>2.5</v>
      </c>
      <c r="Q16" s="278">
        <v>3.2</v>
      </c>
      <c r="R16" s="278">
        <v>0.94</v>
      </c>
      <c r="S16" s="270">
        <v>0.88</v>
      </c>
      <c r="T16" s="270">
        <v>1.01</v>
      </c>
      <c r="U16" s="270">
        <v>2.08</v>
      </c>
      <c r="V16" s="270">
        <v>3.2</v>
      </c>
      <c r="W16" s="270">
        <v>2.6</v>
      </c>
      <c r="X16" s="270">
        <v>5.8</v>
      </c>
      <c r="Y16" s="270">
        <v>5.48</v>
      </c>
      <c r="Z16" s="270">
        <v>3.67</v>
      </c>
      <c r="AA16" s="270">
        <v>7.1</v>
      </c>
      <c r="AB16" s="270">
        <v>5.9</v>
      </c>
      <c r="AC16" s="270">
        <v>4.26</v>
      </c>
      <c r="AD16" s="270">
        <v>8.1999999999999993</v>
      </c>
      <c r="AE16" s="270">
        <v>4.43</v>
      </c>
      <c r="AF16" s="270">
        <v>5.39</v>
      </c>
      <c r="AG16" s="270">
        <v>4.22</v>
      </c>
      <c r="AH16" s="270">
        <v>6.18</v>
      </c>
      <c r="AI16" s="270">
        <v>6.85</v>
      </c>
      <c r="AJ16" s="270">
        <v>6.8</v>
      </c>
      <c r="AK16" s="270">
        <v>5.78</v>
      </c>
      <c r="AL16" s="270">
        <v>4.72</v>
      </c>
      <c r="AM16" s="270">
        <v>5.33</v>
      </c>
      <c r="AN16" s="270">
        <v>5.1100000000000003</v>
      </c>
      <c r="AO16" s="270">
        <v>5.52</v>
      </c>
      <c r="AP16" s="270">
        <v>9</v>
      </c>
      <c r="AQ16" s="270">
        <v>8.4</v>
      </c>
      <c r="AR16" s="270">
        <v>7.5</v>
      </c>
      <c r="AS16" s="270">
        <v>5.47</v>
      </c>
      <c r="AT16" s="270">
        <v>6.21</v>
      </c>
      <c r="AU16" s="270">
        <v>5.86</v>
      </c>
      <c r="AV16" s="270">
        <v>6.2</v>
      </c>
      <c r="AW16" s="270">
        <v>6</v>
      </c>
      <c r="AX16" s="270">
        <v>6.78</v>
      </c>
      <c r="AY16" s="270">
        <v>7.61</v>
      </c>
      <c r="AZ16" s="270">
        <v>8.6199999999999992</v>
      </c>
    </row>
    <row r="17" spans="1:52" s="270" customFormat="1" ht="16">
      <c r="A17" s="269" t="s">
        <v>101</v>
      </c>
      <c r="B17" s="273"/>
      <c r="D17" s="274"/>
      <c r="N17" s="278"/>
      <c r="O17" s="278"/>
      <c r="P17" s="278"/>
      <c r="Q17" s="278"/>
      <c r="R17" s="278"/>
    </row>
    <row r="18" spans="1:52" s="270" customFormat="1">
      <c r="A18" s="270" t="s">
        <v>32</v>
      </c>
      <c r="B18" s="270">
        <v>0.53</v>
      </c>
      <c r="C18" s="270">
        <v>0.52</v>
      </c>
      <c r="D18" s="270">
        <v>0.72</v>
      </c>
      <c r="E18" s="270">
        <v>0.53</v>
      </c>
      <c r="F18" s="270">
        <v>0.83</v>
      </c>
      <c r="G18" s="270">
        <v>0.77</v>
      </c>
      <c r="H18" s="270">
        <v>0.5</v>
      </c>
      <c r="I18" s="270">
        <v>0.94</v>
      </c>
      <c r="J18" s="270">
        <v>0.61</v>
      </c>
      <c r="K18" s="270">
        <v>0.77</v>
      </c>
      <c r="L18" s="270">
        <v>0.93</v>
      </c>
      <c r="M18" s="270">
        <v>1.5</v>
      </c>
      <c r="N18" s="278">
        <v>1.5</v>
      </c>
      <c r="O18" s="278">
        <v>2</v>
      </c>
      <c r="P18" s="278">
        <v>2.1000999999999999</v>
      </c>
      <c r="Q18" s="278">
        <v>3</v>
      </c>
      <c r="R18" s="278">
        <v>1</v>
      </c>
      <c r="S18" s="270">
        <v>0.9</v>
      </c>
      <c r="T18" s="270">
        <v>0.95</v>
      </c>
      <c r="U18" s="270">
        <v>1.72</v>
      </c>
      <c r="V18" s="272" t="s">
        <v>99</v>
      </c>
      <c r="W18" s="272" t="s">
        <v>99</v>
      </c>
      <c r="X18" s="270">
        <v>5.0999999999999996</v>
      </c>
      <c r="Y18" s="270">
        <v>5.56</v>
      </c>
      <c r="Z18" s="270">
        <v>3.8</v>
      </c>
      <c r="AA18" s="270">
        <v>6.6</v>
      </c>
      <c r="AB18" s="270">
        <v>5.6</v>
      </c>
      <c r="AC18" s="270">
        <v>3.26</v>
      </c>
      <c r="AD18" s="270">
        <v>7.09</v>
      </c>
      <c r="AE18" s="270">
        <v>3.03</v>
      </c>
      <c r="AF18" s="270">
        <v>3.29</v>
      </c>
      <c r="AG18" s="270">
        <v>2.96</v>
      </c>
      <c r="AH18" s="270">
        <v>5.43</v>
      </c>
      <c r="AI18" s="270">
        <v>5.7</v>
      </c>
      <c r="AJ18" s="270">
        <v>5.49</v>
      </c>
      <c r="AK18" s="270">
        <v>6.15</v>
      </c>
      <c r="AL18" s="270">
        <v>5.44</v>
      </c>
      <c r="AM18" s="270">
        <v>5.1100000000000003</v>
      </c>
      <c r="AN18" s="270">
        <v>4.4800000000000004</v>
      </c>
      <c r="AO18" s="270">
        <v>4.96</v>
      </c>
      <c r="AS18" s="270">
        <v>7.04</v>
      </c>
      <c r="AT18" s="270">
        <v>7.05</v>
      </c>
      <c r="AU18" s="270">
        <v>7.25</v>
      </c>
      <c r="AW18" s="272"/>
      <c r="AX18" s="270">
        <v>6.51</v>
      </c>
      <c r="AY18" s="270">
        <v>8.09</v>
      </c>
      <c r="AZ18" s="270">
        <v>7.5</v>
      </c>
    </row>
    <row r="19" spans="1:52" s="270" customFormat="1" ht="16">
      <c r="A19" s="276" t="s">
        <v>33</v>
      </c>
      <c r="B19" s="272">
        <v>9999</v>
      </c>
      <c r="C19" s="272">
        <v>9999</v>
      </c>
      <c r="D19" s="272">
        <v>9999</v>
      </c>
      <c r="E19" s="272">
        <v>9999</v>
      </c>
      <c r="F19" s="272">
        <v>9999</v>
      </c>
      <c r="G19" s="272">
        <v>9999</v>
      </c>
      <c r="H19" s="272">
        <v>9999</v>
      </c>
      <c r="I19" s="272">
        <v>9999</v>
      </c>
      <c r="J19" s="272">
        <v>9999</v>
      </c>
      <c r="K19" s="272">
        <v>9999</v>
      </c>
      <c r="L19" s="272">
        <v>9999</v>
      </c>
      <c r="M19" s="272">
        <v>9999</v>
      </c>
      <c r="N19" s="279">
        <v>9999</v>
      </c>
      <c r="O19" s="279">
        <v>9999</v>
      </c>
      <c r="P19" s="279">
        <v>9999</v>
      </c>
      <c r="Q19" s="279">
        <v>9999</v>
      </c>
      <c r="R19" s="279">
        <v>9999</v>
      </c>
      <c r="S19" s="272">
        <v>9999</v>
      </c>
      <c r="T19" s="272">
        <v>9999</v>
      </c>
      <c r="U19" s="272">
        <v>9999</v>
      </c>
      <c r="V19" s="272">
        <v>9999</v>
      </c>
      <c r="W19" s="272">
        <v>9999</v>
      </c>
      <c r="X19" s="272">
        <v>9999</v>
      </c>
      <c r="Y19" s="272">
        <v>9999</v>
      </c>
      <c r="Z19" s="272">
        <v>9999</v>
      </c>
      <c r="AA19" s="272">
        <v>9999</v>
      </c>
      <c r="AB19" s="272">
        <v>9999</v>
      </c>
      <c r="AC19" s="272">
        <v>9999</v>
      </c>
      <c r="AD19" s="272">
        <v>9999</v>
      </c>
      <c r="AE19" s="272">
        <v>9999</v>
      </c>
      <c r="AF19" s="272">
        <v>9999</v>
      </c>
      <c r="AG19" s="272">
        <v>9999</v>
      </c>
      <c r="AH19" s="272">
        <v>9999</v>
      </c>
      <c r="AI19" s="272">
        <v>9999</v>
      </c>
      <c r="AJ19" s="272">
        <v>9999</v>
      </c>
      <c r="AK19" s="272">
        <v>9999</v>
      </c>
      <c r="AL19" s="272">
        <v>9999</v>
      </c>
      <c r="AM19" s="272">
        <v>9999</v>
      </c>
      <c r="AN19" s="272">
        <v>9999</v>
      </c>
      <c r="AO19" s="272">
        <v>9999</v>
      </c>
      <c r="AP19" s="272">
        <v>9999</v>
      </c>
      <c r="AQ19" s="272">
        <v>9999</v>
      </c>
      <c r="AR19" s="272">
        <v>9999</v>
      </c>
      <c r="AS19" s="272">
        <v>9999</v>
      </c>
      <c r="AT19" s="272">
        <v>9999</v>
      </c>
      <c r="AU19" s="272">
        <v>9999</v>
      </c>
      <c r="AV19" s="272">
        <v>9999</v>
      </c>
      <c r="AW19" s="272">
        <v>9999</v>
      </c>
      <c r="AX19" s="272">
        <v>9999</v>
      </c>
      <c r="AY19" s="272">
        <v>9999</v>
      </c>
      <c r="AZ19" s="272">
        <v>9999</v>
      </c>
    </row>
  </sheetData>
  <phoneticPr fontId="15" type="noConversion"/>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749992370372631"/>
  </sheetPr>
  <dimension ref="A1:E19"/>
  <sheetViews>
    <sheetView workbookViewId="0">
      <selection sqref="A1:E5"/>
    </sheetView>
  </sheetViews>
  <sheetFormatPr baseColWidth="10" defaultRowHeight="13"/>
  <cols>
    <col min="4" max="5" width="14.5" bestFit="1" customWidth="1"/>
  </cols>
  <sheetData>
    <row r="1" spans="1:5">
      <c r="A1" s="5" t="s">
        <v>168</v>
      </c>
      <c r="B1" s="280" t="s">
        <v>164</v>
      </c>
      <c r="C1" s="270" t="s">
        <v>165</v>
      </c>
      <c r="D1" s="270" t="s">
        <v>166</v>
      </c>
      <c r="E1" s="270" t="s">
        <v>167</v>
      </c>
    </row>
    <row r="2" spans="1:5" s="270" customFormat="1">
      <c r="A2" s="270" t="s">
        <v>24</v>
      </c>
      <c r="B2" s="270">
        <v>6.8</v>
      </c>
      <c r="C2" s="270">
        <v>8.6199999999999992</v>
      </c>
      <c r="D2" s="270">
        <v>1.1100000000000001</v>
      </c>
      <c r="E2" s="270">
        <v>1.48</v>
      </c>
    </row>
    <row r="3" spans="1:5" s="270" customFormat="1">
      <c r="A3" s="270" t="s">
        <v>25</v>
      </c>
      <c r="B3" s="270">
        <v>20.82</v>
      </c>
      <c r="C3" s="270">
        <v>23.99</v>
      </c>
      <c r="D3" s="270">
        <v>2.99</v>
      </c>
      <c r="E3" s="270">
        <v>3.74</v>
      </c>
    </row>
    <row r="4" spans="1:5" s="270" customFormat="1">
      <c r="A4" s="270" t="s">
        <v>100</v>
      </c>
      <c r="B4" s="270">
        <v>3.6</v>
      </c>
      <c r="C4" s="270">
        <v>3.66</v>
      </c>
      <c r="D4" s="270">
        <v>0.44</v>
      </c>
      <c r="E4" s="270">
        <v>0.53</v>
      </c>
    </row>
    <row r="5" spans="1:5" s="270" customFormat="1">
      <c r="A5" s="270" t="s">
        <v>36</v>
      </c>
      <c r="B5" s="270">
        <v>228.5</v>
      </c>
      <c r="C5" s="270">
        <v>160.94</v>
      </c>
      <c r="D5" s="270">
        <v>19</v>
      </c>
      <c r="E5" s="270">
        <v>26.23</v>
      </c>
    </row>
    <row r="6" spans="1:5" s="270" customFormat="1">
      <c r="A6" s="270" t="s">
        <v>26</v>
      </c>
      <c r="B6" s="270">
        <v>19.91</v>
      </c>
      <c r="C6" s="270">
        <v>18.14</v>
      </c>
      <c r="D6" s="270">
        <v>2.13</v>
      </c>
      <c r="E6" s="270">
        <v>2.4700000000000002</v>
      </c>
    </row>
    <row r="7" spans="1:5" s="270" customFormat="1">
      <c r="A7" s="270" t="s">
        <v>37</v>
      </c>
      <c r="B7" s="270">
        <v>197.68</v>
      </c>
      <c r="C7" s="270">
        <v>164.58</v>
      </c>
      <c r="D7" s="270">
        <v>17.2</v>
      </c>
      <c r="E7" s="270">
        <v>22.62</v>
      </c>
    </row>
    <row r="8" spans="1:5" s="270" customFormat="1">
      <c r="A8" s="270" t="s">
        <v>38</v>
      </c>
      <c r="B8" s="270">
        <v>6.79</v>
      </c>
      <c r="C8" s="270">
        <v>4.9000000000000004</v>
      </c>
      <c r="D8" s="270">
        <v>0.6</v>
      </c>
      <c r="E8" s="270">
        <v>0.68</v>
      </c>
    </row>
    <row r="9" spans="1:5" s="270" customFormat="1">
      <c r="A9" s="270" t="s">
        <v>27</v>
      </c>
      <c r="B9" s="270">
        <v>7.1</v>
      </c>
      <c r="C9" s="270">
        <v>6.06</v>
      </c>
      <c r="D9" s="270">
        <v>0.68</v>
      </c>
      <c r="E9" s="270">
        <v>0.83</v>
      </c>
    </row>
    <row r="10" spans="1:5" s="270" customFormat="1">
      <c r="A10" s="270" t="s">
        <v>28</v>
      </c>
      <c r="B10" s="270">
        <v>1.9</v>
      </c>
      <c r="C10" s="270">
        <v>1.49</v>
      </c>
      <c r="D10" s="270">
        <v>0.17</v>
      </c>
      <c r="E10" s="270">
        <v>0.24</v>
      </c>
    </row>
    <row r="11" spans="1:5" s="270" customFormat="1">
      <c r="A11" s="270" t="s">
        <v>29</v>
      </c>
      <c r="B11" s="270">
        <v>8.0299999999999994</v>
      </c>
      <c r="C11" s="270">
        <v>6.93</v>
      </c>
      <c r="D11" s="270">
        <v>0.91</v>
      </c>
      <c r="E11" s="270">
        <v>1.1299999999999999</v>
      </c>
    </row>
    <row r="12" spans="1:5" s="270" customFormat="1">
      <c r="A12" s="270" t="s">
        <v>104</v>
      </c>
      <c r="B12" s="270">
        <v>1.47</v>
      </c>
      <c r="C12" s="270">
        <v>1.31</v>
      </c>
      <c r="D12" s="270">
        <v>0.18</v>
      </c>
      <c r="E12" s="270">
        <v>0.21</v>
      </c>
    </row>
    <row r="13" spans="1:5" s="270" customFormat="1">
      <c r="A13" s="270" t="s">
        <v>30</v>
      </c>
      <c r="B13" s="270">
        <v>10.06</v>
      </c>
      <c r="C13" s="270">
        <v>9.23</v>
      </c>
      <c r="D13" s="270">
        <v>1.27</v>
      </c>
      <c r="E13" s="270">
        <v>1.53</v>
      </c>
    </row>
    <row r="14" spans="1:5" s="270" customFormat="1">
      <c r="A14" s="270" t="s">
        <v>102</v>
      </c>
      <c r="B14" s="270">
        <v>50.07</v>
      </c>
      <c r="C14" s="270">
        <v>47.9</v>
      </c>
      <c r="D14" s="270">
        <v>7.53</v>
      </c>
      <c r="E14" s="270">
        <v>8.99</v>
      </c>
    </row>
    <row r="15" spans="1:5" s="270" customFormat="1">
      <c r="A15" s="270" t="s">
        <v>103</v>
      </c>
      <c r="B15" s="270">
        <v>2.1</v>
      </c>
      <c r="C15" s="270">
        <v>1.98</v>
      </c>
      <c r="D15" s="270">
        <v>0.28999999999999998</v>
      </c>
      <c r="E15" s="270">
        <v>0.34</v>
      </c>
    </row>
    <row r="16" spans="1:5" s="270" customFormat="1">
      <c r="A16" s="270" t="s">
        <v>31</v>
      </c>
      <c r="B16" s="270">
        <v>5.82</v>
      </c>
      <c r="C16" s="270">
        <v>5.64</v>
      </c>
      <c r="D16" s="270">
        <v>0.9</v>
      </c>
      <c r="E16" s="270">
        <v>1.04</v>
      </c>
    </row>
    <row r="17" spans="1:5" s="270" customFormat="1">
      <c r="A17" s="270" t="s">
        <v>101</v>
      </c>
      <c r="B17" s="270">
        <v>0.82</v>
      </c>
      <c r="C17" s="270">
        <v>0.8</v>
      </c>
      <c r="D17" s="270">
        <v>0.14000000000000001</v>
      </c>
      <c r="E17" s="270">
        <v>0.16</v>
      </c>
    </row>
    <row r="18" spans="1:5" s="270" customFormat="1">
      <c r="A18" s="270" t="s">
        <v>32</v>
      </c>
      <c r="B18" s="270">
        <v>4.83</v>
      </c>
      <c r="C18" s="270">
        <v>4.6900000000000004</v>
      </c>
      <c r="D18" s="270">
        <v>0.92</v>
      </c>
      <c r="E18" s="270">
        <v>1.06</v>
      </c>
    </row>
    <row r="19" spans="1:5" s="270" customFormat="1">
      <c r="A19" s="270" t="s">
        <v>33</v>
      </c>
      <c r="B19" s="270">
        <v>0.7</v>
      </c>
      <c r="C19" s="270">
        <v>0.69</v>
      </c>
      <c r="D19" s="270">
        <v>0.15</v>
      </c>
      <c r="E19" s="270">
        <v>0.17</v>
      </c>
    </row>
  </sheetData>
  <sortState xmlns:xlrd2="http://schemas.microsoft.com/office/spreadsheetml/2017/richdata2" ref="A3:F15">
    <sortCondition ref="F2:F15"/>
  </sortState>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8DE2-0B2C-2348-8BAC-38DCA33297DB}">
  <sheetPr>
    <tabColor theme="2" tint="-0.749992370372631"/>
  </sheetPr>
  <dimension ref="A1:BN19"/>
  <sheetViews>
    <sheetView workbookViewId="0">
      <selection activeCell="F1" sqref="A1:F1"/>
    </sheetView>
  </sheetViews>
  <sheetFormatPr baseColWidth="10" defaultRowHeight="13"/>
  <sheetData>
    <row r="1" spans="1:66" ht="16">
      <c r="A1" s="269" t="s">
        <v>193</v>
      </c>
      <c r="B1" s="269" t="s">
        <v>591</v>
      </c>
      <c r="C1" s="269" t="s">
        <v>592</v>
      </c>
      <c r="D1" s="269" t="s">
        <v>593</v>
      </c>
      <c r="E1" s="269" t="s">
        <v>594</v>
      </c>
      <c r="F1" s="269" t="s">
        <v>595</v>
      </c>
      <c r="G1" s="269" t="s">
        <v>596</v>
      </c>
      <c r="H1" s="269" t="s">
        <v>597</v>
      </c>
      <c r="I1" s="269" t="s">
        <v>598</v>
      </c>
      <c r="J1" s="269" t="s">
        <v>599</v>
      </c>
      <c r="K1" s="269" t="s">
        <v>600</v>
      </c>
      <c r="L1" s="269" t="s">
        <v>601</v>
      </c>
      <c r="M1" s="269" t="s">
        <v>602</v>
      </c>
      <c r="N1" s="269" t="s">
        <v>603</v>
      </c>
      <c r="O1" s="269" t="s">
        <v>604</v>
      </c>
      <c r="P1" s="269" t="s">
        <v>605</v>
      </c>
      <c r="Q1" s="269" t="s">
        <v>606</v>
      </c>
      <c r="R1" s="269" t="s">
        <v>607</v>
      </c>
      <c r="S1" s="269" t="s">
        <v>608</v>
      </c>
      <c r="T1" s="269" t="s">
        <v>609</v>
      </c>
      <c r="U1" s="269" t="s">
        <v>610</v>
      </c>
      <c r="V1" s="269" t="s">
        <v>611</v>
      </c>
      <c r="W1" s="269" t="s">
        <v>612</v>
      </c>
      <c r="X1" s="269" t="s">
        <v>613</v>
      </c>
      <c r="Y1" s="269" t="s">
        <v>614</v>
      </c>
      <c r="Z1" s="269" t="s">
        <v>615</v>
      </c>
      <c r="AA1" s="269" t="s">
        <v>616</v>
      </c>
      <c r="AB1" s="269" t="s">
        <v>617</v>
      </c>
      <c r="AC1" s="269" t="s">
        <v>618</v>
      </c>
      <c r="AD1" s="269" t="s">
        <v>619</v>
      </c>
      <c r="AE1" s="269" t="s">
        <v>620</v>
      </c>
      <c r="AF1" s="269" t="s">
        <v>621</v>
      </c>
      <c r="AG1" s="269" t="s">
        <v>622</v>
      </c>
      <c r="AH1" s="269" t="s">
        <v>623</v>
      </c>
      <c r="AI1" s="269" t="s">
        <v>623</v>
      </c>
      <c r="AJ1" s="269" t="s">
        <v>624</v>
      </c>
      <c r="AK1" s="269" t="s">
        <v>625</v>
      </c>
      <c r="AL1" s="269" t="s">
        <v>626</v>
      </c>
      <c r="AM1" s="269" t="s">
        <v>627</v>
      </c>
      <c r="AN1" s="269" t="s">
        <v>628</v>
      </c>
      <c r="AO1" s="269" t="s">
        <v>629</v>
      </c>
      <c r="AP1" s="269" t="s">
        <v>629</v>
      </c>
      <c r="AQ1" s="269" t="s">
        <v>630</v>
      </c>
      <c r="AR1" s="269" t="s">
        <v>631</v>
      </c>
      <c r="AS1" s="269" t="s">
        <v>632</v>
      </c>
      <c r="AT1" s="269" t="s">
        <v>633</v>
      </c>
      <c r="AU1" s="269" t="s">
        <v>634</v>
      </c>
      <c r="AV1" s="269" t="s">
        <v>635</v>
      </c>
      <c r="AW1" s="269" t="s">
        <v>636</v>
      </c>
      <c r="AX1" s="269" t="s">
        <v>637</v>
      </c>
      <c r="AY1" s="269" t="s">
        <v>638</v>
      </c>
      <c r="AZ1" s="269" t="s">
        <v>639</v>
      </c>
      <c r="BA1" s="269" t="s">
        <v>640</v>
      </c>
      <c r="BB1" s="269" t="s">
        <v>641</v>
      </c>
      <c r="BC1" s="269" t="s">
        <v>642</v>
      </c>
      <c r="BD1" s="269" t="s">
        <v>643</v>
      </c>
      <c r="BE1" s="269" t="s">
        <v>644</v>
      </c>
      <c r="BF1" s="269" t="s">
        <v>645</v>
      </c>
      <c r="BG1" s="269" t="s">
        <v>646</v>
      </c>
      <c r="BH1" s="269" t="s">
        <v>647</v>
      </c>
      <c r="BI1" s="269" t="s">
        <v>648</v>
      </c>
      <c r="BJ1" s="269" t="s">
        <v>649</v>
      </c>
      <c r="BK1" s="269" t="s">
        <v>650</v>
      </c>
      <c r="BL1" s="269" t="s">
        <v>651</v>
      </c>
      <c r="BM1" s="269" t="s">
        <v>652</v>
      </c>
      <c r="BN1" s="269" t="s">
        <v>653</v>
      </c>
    </row>
    <row r="2" spans="1:66" s="5" customFormat="1" ht="16">
      <c r="A2" s="277" t="s">
        <v>24</v>
      </c>
      <c r="B2" s="277">
        <v>17.5</v>
      </c>
      <c r="C2" s="277">
        <v>23.2</v>
      </c>
      <c r="D2" s="277">
        <v>11.7</v>
      </c>
      <c r="E2" s="277">
        <v>28</v>
      </c>
      <c r="F2" s="277">
        <v>11.9</v>
      </c>
      <c r="G2" s="277">
        <v>23.4</v>
      </c>
      <c r="H2" s="277">
        <v>11.5</v>
      </c>
      <c r="I2" s="277">
        <v>27</v>
      </c>
      <c r="J2" s="277">
        <v>8.0299999999999994</v>
      </c>
      <c r="K2" s="277">
        <v>6</v>
      </c>
      <c r="L2" s="277">
        <v>8.26</v>
      </c>
      <c r="M2" s="277">
        <v>5.8</v>
      </c>
      <c r="N2" s="277">
        <v>5.86</v>
      </c>
      <c r="O2" s="277">
        <v>6.84</v>
      </c>
      <c r="P2" s="277">
        <v>5.49</v>
      </c>
      <c r="Q2" s="277">
        <v>5.87</v>
      </c>
      <c r="R2" s="277">
        <v>6.48</v>
      </c>
      <c r="S2" s="277">
        <v>5.59</v>
      </c>
      <c r="T2" s="277">
        <v>5.22</v>
      </c>
      <c r="U2" s="277">
        <v>12</v>
      </c>
      <c r="V2" s="277">
        <v>5.6</v>
      </c>
      <c r="W2" s="277">
        <v>7.22</v>
      </c>
      <c r="X2" s="277">
        <v>6.41</v>
      </c>
      <c r="Y2" s="277">
        <v>7.13</v>
      </c>
      <c r="Z2" s="277">
        <v>6.13</v>
      </c>
      <c r="AA2" s="277">
        <v>6.77</v>
      </c>
      <c r="AB2" s="277">
        <v>12.4</v>
      </c>
      <c r="AC2" s="277">
        <v>7.96</v>
      </c>
      <c r="AD2" s="277">
        <v>5.87</v>
      </c>
      <c r="AE2" s="277">
        <v>5.86</v>
      </c>
      <c r="AF2" s="277">
        <v>6.41</v>
      </c>
      <c r="AG2" s="277">
        <v>5.4</v>
      </c>
      <c r="AH2" s="277">
        <v>5.39</v>
      </c>
      <c r="AI2" s="277">
        <v>5.2</v>
      </c>
      <c r="AJ2" s="277">
        <v>5.58</v>
      </c>
      <c r="AK2" s="277">
        <v>4.5999999999999996</v>
      </c>
      <c r="AL2" s="277">
        <v>5.89</v>
      </c>
      <c r="AM2" s="277">
        <v>5.28</v>
      </c>
      <c r="AN2" s="277">
        <v>5.54</v>
      </c>
      <c r="AO2" s="277">
        <v>4.7300000000000004</v>
      </c>
      <c r="AP2" s="277">
        <v>5.79</v>
      </c>
      <c r="AQ2" s="277">
        <v>5.46</v>
      </c>
      <c r="AR2" s="277">
        <v>5.93</v>
      </c>
      <c r="AS2" s="277">
        <v>5.64</v>
      </c>
      <c r="AT2" s="277">
        <v>5.62</v>
      </c>
      <c r="AU2" s="277">
        <v>6.29</v>
      </c>
      <c r="AV2" s="277">
        <v>5.69</v>
      </c>
      <c r="AW2" s="277">
        <v>4.92</v>
      </c>
      <c r="AX2" s="277">
        <v>5.89</v>
      </c>
      <c r="AY2" s="277">
        <v>5.19</v>
      </c>
      <c r="AZ2" s="277">
        <v>4.9800000000000004</v>
      </c>
      <c r="BA2" s="277">
        <v>5.69</v>
      </c>
      <c r="BB2" s="277">
        <v>5.65</v>
      </c>
      <c r="BC2" s="277">
        <v>5.72</v>
      </c>
      <c r="BD2" s="277">
        <v>5.8</v>
      </c>
      <c r="BE2" s="277">
        <v>4.28</v>
      </c>
      <c r="BF2" s="277">
        <v>5.95</v>
      </c>
      <c r="BG2" s="277">
        <v>3.78</v>
      </c>
      <c r="BH2" s="277">
        <v>6.5</v>
      </c>
      <c r="BI2" s="277">
        <v>5.83</v>
      </c>
      <c r="BJ2" s="277">
        <v>6.47</v>
      </c>
      <c r="BK2" s="277">
        <v>5.78</v>
      </c>
      <c r="BL2" s="277">
        <v>5.28</v>
      </c>
      <c r="BM2" s="277">
        <v>5.66</v>
      </c>
      <c r="BN2" s="277">
        <v>6.31</v>
      </c>
    </row>
    <row r="3" spans="1:66" s="5" customFormat="1" ht="16">
      <c r="A3" s="277" t="s">
        <v>25</v>
      </c>
      <c r="B3" s="277">
        <v>55.6</v>
      </c>
      <c r="C3" s="277">
        <v>81.8</v>
      </c>
      <c r="D3" s="277">
        <v>42.1</v>
      </c>
      <c r="E3" s="277">
        <v>82.1</v>
      </c>
      <c r="F3" s="277">
        <v>38.4</v>
      </c>
      <c r="G3" s="277">
        <v>83.3</v>
      </c>
      <c r="H3" s="277">
        <v>45.4</v>
      </c>
      <c r="I3" s="277">
        <v>85.2</v>
      </c>
      <c r="J3" s="277">
        <v>24.9</v>
      </c>
      <c r="K3" s="277">
        <v>16.7</v>
      </c>
      <c r="L3" s="277">
        <v>22.7</v>
      </c>
      <c r="M3" s="277">
        <v>15.7</v>
      </c>
      <c r="N3" s="277">
        <v>16.3</v>
      </c>
      <c r="O3" s="277">
        <v>18.5</v>
      </c>
      <c r="P3" s="277">
        <v>16.899999999999999</v>
      </c>
      <c r="Q3" s="277">
        <v>17.600000000000001</v>
      </c>
      <c r="R3" s="277">
        <v>20.2</v>
      </c>
      <c r="S3" s="277">
        <v>16.899999999999999</v>
      </c>
      <c r="T3" s="277">
        <v>15.6</v>
      </c>
      <c r="U3" s="277">
        <v>30.8</v>
      </c>
      <c r="V3" s="277">
        <v>17</v>
      </c>
      <c r="W3" s="277">
        <v>20.100000000000001</v>
      </c>
      <c r="X3" s="277">
        <v>18.899999999999999</v>
      </c>
      <c r="Y3" s="277">
        <v>19.7</v>
      </c>
      <c r="Z3" s="277">
        <v>17.600000000000001</v>
      </c>
      <c r="AA3" s="277">
        <v>18.399999999999999</v>
      </c>
      <c r="AB3" s="277">
        <v>36.5</v>
      </c>
      <c r="AC3" s="277">
        <v>20.8</v>
      </c>
      <c r="AD3" s="277">
        <v>14.9</v>
      </c>
      <c r="AE3" s="277">
        <v>16.899999999999999</v>
      </c>
      <c r="AF3" s="277">
        <v>15.8</v>
      </c>
      <c r="AG3" s="277">
        <v>14.2</v>
      </c>
      <c r="AH3" s="277">
        <v>14.8</v>
      </c>
      <c r="AI3" s="277">
        <v>13.2</v>
      </c>
      <c r="AJ3" s="277">
        <v>14.5</v>
      </c>
      <c r="AK3" s="277">
        <v>13.4</v>
      </c>
      <c r="AL3" s="277">
        <v>15.7</v>
      </c>
      <c r="AM3" s="277">
        <v>15.1</v>
      </c>
      <c r="AN3" s="277">
        <v>14.5</v>
      </c>
      <c r="AO3" s="277">
        <v>11.8</v>
      </c>
      <c r="AP3" s="277">
        <v>15.4</v>
      </c>
      <c r="AQ3" s="277">
        <v>15.4</v>
      </c>
      <c r="AR3" s="277">
        <v>14.9</v>
      </c>
      <c r="AS3" s="277">
        <v>14</v>
      </c>
      <c r="AT3" s="277">
        <v>14.4</v>
      </c>
      <c r="AU3" s="277">
        <v>14.6</v>
      </c>
      <c r="AV3" s="277">
        <v>15.2</v>
      </c>
      <c r="AW3" s="277">
        <v>12.1</v>
      </c>
      <c r="AX3" s="277">
        <v>14.6</v>
      </c>
      <c r="AY3" s="277">
        <v>14.5</v>
      </c>
      <c r="AZ3" s="277">
        <v>13.5</v>
      </c>
      <c r="BA3" s="277">
        <v>14.9</v>
      </c>
      <c r="BB3" s="277">
        <v>15.6</v>
      </c>
      <c r="BC3" s="277">
        <v>14.9</v>
      </c>
      <c r="BD3" s="277">
        <v>15</v>
      </c>
      <c r="BE3" s="277">
        <v>17.100000000000001</v>
      </c>
      <c r="BF3" s="277">
        <v>21.3</v>
      </c>
      <c r="BG3" s="277">
        <v>16.2</v>
      </c>
      <c r="BH3" s="277">
        <v>25.5</v>
      </c>
      <c r="BI3" s="277">
        <v>23.3</v>
      </c>
      <c r="BJ3" s="277">
        <v>24.8</v>
      </c>
      <c r="BK3" s="277">
        <v>22.8</v>
      </c>
      <c r="BL3" s="277">
        <v>21.1</v>
      </c>
      <c r="BM3" s="277">
        <v>19.5</v>
      </c>
      <c r="BN3" s="277">
        <v>23.7</v>
      </c>
    </row>
    <row r="4" spans="1:66" s="5" customFormat="1" ht="16">
      <c r="A4" s="277" t="s">
        <v>100</v>
      </c>
      <c r="B4" s="277">
        <v>7.69</v>
      </c>
      <c r="C4" s="277">
        <v>11.2</v>
      </c>
      <c r="D4" s="277">
        <v>7.75</v>
      </c>
      <c r="E4" s="277">
        <v>12.9</v>
      </c>
      <c r="F4" s="277">
        <v>7.19</v>
      </c>
      <c r="G4" s="277">
        <v>11.1</v>
      </c>
      <c r="H4" s="277">
        <v>7.33</v>
      </c>
      <c r="I4" s="277">
        <v>11.6</v>
      </c>
      <c r="J4" s="277">
        <v>4.41</v>
      </c>
      <c r="K4" s="277">
        <v>2.2999999999999998</v>
      </c>
      <c r="L4" s="277">
        <v>3.49</v>
      </c>
      <c r="M4" s="277">
        <v>2.2599999999999998</v>
      </c>
      <c r="N4" s="277">
        <v>2.58</v>
      </c>
      <c r="O4" s="277">
        <v>2.9</v>
      </c>
      <c r="P4" s="277">
        <v>2.34</v>
      </c>
      <c r="Q4" s="277">
        <v>2.5299999999999998</v>
      </c>
      <c r="R4" s="277">
        <v>2.82</v>
      </c>
      <c r="S4" s="277">
        <v>2.93</v>
      </c>
      <c r="T4" s="277">
        <v>2.4</v>
      </c>
      <c r="U4" s="277">
        <v>4.6399999999999997</v>
      </c>
      <c r="V4" s="277">
        <v>2.93</v>
      </c>
      <c r="W4" s="277">
        <v>3.18</v>
      </c>
      <c r="X4" s="277">
        <v>2.66</v>
      </c>
      <c r="Y4" s="277">
        <v>3.3</v>
      </c>
      <c r="Z4" s="277">
        <v>2.98</v>
      </c>
      <c r="AA4" s="277">
        <v>2.84</v>
      </c>
      <c r="AB4" s="277">
        <v>4.63</v>
      </c>
      <c r="AC4" s="277">
        <v>3.1</v>
      </c>
      <c r="AD4" s="277">
        <v>2.2400000000000002</v>
      </c>
      <c r="AE4" s="277">
        <v>2.54</v>
      </c>
      <c r="AF4" s="277">
        <v>2.38</v>
      </c>
      <c r="AG4" s="277">
        <v>2.14</v>
      </c>
      <c r="AH4" s="277">
        <v>2.1800000000000002</v>
      </c>
      <c r="AI4" s="277">
        <v>2.08</v>
      </c>
      <c r="AJ4" s="277">
        <v>2.1800000000000002</v>
      </c>
      <c r="AK4" s="277">
        <v>2.02</v>
      </c>
      <c r="AL4" s="277">
        <v>2.29</v>
      </c>
      <c r="AM4" s="277">
        <v>2.2799999999999998</v>
      </c>
      <c r="AN4" s="277">
        <v>2.23</v>
      </c>
      <c r="AO4" s="277">
        <v>1.79</v>
      </c>
      <c r="AP4" s="277">
        <v>2.33</v>
      </c>
      <c r="AQ4" s="277">
        <v>2.35</v>
      </c>
      <c r="AR4" s="277">
        <v>2.2400000000000002</v>
      </c>
      <c r="AS4" s="277">
        <v>2.2200000000000002</v>
      </c>
      <c r="AT4" s="277">
        <v>2.34</v>
      </c>
      <c r="AU4" s="277">
        <v>2.2400000000000002</v>
      </c>
      <c r="AV4" s="277">
        <v>2.29</v>
      </c>
      <c r="AW4" s="277">
        <v>1.87</v>
      </c>
      <c r="AX4" s="277">
        <v>2.21</v>
      </c>
      <c r="AY4" s="277">
        <v>2.23</v>
      </c>
      <c r="AZ4" s="277">
        <v>2.0699999999999998</v>
      </c>
      <c r="BA4" s="277">
        <v>2.29</v>
      </c>
      <c r="BB4" s="277">
        <v>2.39</v>
      </c>
      <c r="BC4" s="277">
        <v>2.2799999999999998</v>
      </c>
      <c r="BD4" s="277">
        <v>2.31</v>
      </c>
      <c r="BE4" s="277">
        <v>2.87</v>
      </c>
      <c r="BF4" s="277">
        <v>3.54</v>
      </c>
      <c r="BG4" s="277">
        <v>2.74</v>
      </c>
      <c r="BH4" s="277">
        <v>4.3499999999999996</v>
      </c>
      <c r="BI4" s="277">
        <v>3.77</v>
      </c>
      <c r="BJ4" s="277">
        <v>4.08</v>
      </c>
      <c r="BK4" s="277">
        <v>4.32</v>
      </c>
      <c r="BL4" s="277">
        <v>3.38</v>
      </c>
      <c r="BM4" s="277">
        <v>3.2</v>
      </c>
      <c r="BN4" s="277">
        <v>4.0599999999999996</v>
      </c>
    </row>
    <row r="5" spans="1:66" s="5" customFormat="1" ht="16">
      <c r="A5" s="277" t="s">
        <v>36</v>
      </c>
      <c r="B5" s="277">
        <v>148.80000000000001</v>
      </c>
      <c r="C5" s="277">
        <v>142.69999999999999</v>
      </c>
      <c r="D5" s="277">
        <v>215</v>
      </c>
      <c r="E5" s="277">
        <v>177.3</v>
      </c>
      <c r="F5" s="277">
        <v>216.4</v>
      </c>
      <c r="G5" s="277">
        <v>144.1</v>
      </c>
      <c r="H5" s="277">
        <v>217.3</v>
      </c>
      <c r="I5" s="277">
        <v>155.6</v>
      </c>
      <c r="J5" s="277">
        <v>143.80000000000001</v>
      </c>
      <c r="K5" s="277">
        <v>83</v>
      </c>
      <c r="L5" s="277">
        <v>135.4</v>
      </c>
      <c r="M5" s="277">
        <v>144.5</v>
      </c>
      <c r="N5" s="277">
        <v>99.6</v>
      </c>
      <c r="O5" s="277">
        <v>144.6</v>
      </c>
      <c r="P5" s="277">
        <v>90.1</v>
      </c>
      <c r="Q5" s="277">
        <v>105.1</v>
      </c>
      <c r="R5" s="277">
        <v>112.2</v>
      </c>
      <c r="S5" s="277">
        <v>147.5</v>
      </c>
      <c r="T5" s="277">
        <v>126.9</v>
      </c>
      <c r="U5" s="277">
        <v>207.3</v>
      </c>
      <c r="V5" s="277">
        <v>151</v>
      </c>
      <c r="W5" s="277">
        <v>163</v>
      </c>
      <c r="X5" s="277">
        <v>115.6</v>
      </c>
      <c r="Y5" s="277">
        <v>171.3</v>
      </c>
      <c r="Z5" s="277">
        <v>158.1</v>
      </c>
      <c r="AA5" s="277">
        <v>144.6</v>
      </c>
      <c r="AB5" s="277">
        <v>95.2</v>
      </c>
      <c r="AC5" s="277">
        <v>85.3</v>
      </c>
      <c r="AD5" s="277">
        <v>97.2</v>
      </c>
      <c r="AE5" s="277">
        <v>123.2</v>
      </c>
      <c r="AF5" s="277">
        <v>114.8</v>
      </c>
      <c r="AG5" s="277">
        <v>100.1</v>
      </c>
      <c r="AH5" s="277">
        <v>103.3</v>
      </c>
      <c r="AI5" s="277">
        <v>108.7</v>
      </c>
      <c r="AJ5" s="277">
        <v>109.4</v>
      </c>
      <c r="AK5" s="277">
        <v>106.3</v>
      </c>
      <c r="AL5" s="277">
        <v>106.3</v>
      </c>
      <c r="AM5" s="277">
        <v>106.6</v>
      </c>
      <c r="AN5" s="277">
        <v>104.5</v>
      </c>
      <c r="AO5" s="277">
        <v>109.7</v>
      </c>
      <c r="AP5" s="277">
        <v>114.1</v>
      </c>
      <c r="AQ5" s="277">
        <v>114.1</v>
      </c>
      <c r="AR5" s="277">
        <v>123.1</v>
      </c>
      <c r="AS5" s="277">
        <v>116.9</v>
      </c>
      <c r="AT5" s="277">
        <v>111.5</v>
      </c>
      <c r="AU5" s="277">
        <v>110.9</v>
      </c>
      <c r="AV5" s="277">
        <v>96.5</v>
      </c>
      <c r="AW5" s="277">
        <v>104.6</v>
      </c>
      <c r="AX5" s="277">
        <v>117</v>
      </c>
      <c r="AY5" s="277">
        <v>99</v>
      </c>
      <c r="AZ5" s="277">
        <v>96.4</v>
      </c>
      <c r="BA5" s="277">
        <v>112.2</v>
      </c>
      <c r="BB5" s="277">
        <v>122.6</v>
      </c>
      <c r="BC5" s="277">
        <v>115.5</v>
      </c>
      <c r="BD5" s="277">
        <v>111.2</v>
      </c>
      <c r="BE5" s="277">
        <v>166.9</v>
      </c>
      <c r="BF5" s="277">
        <v>154.9</v>
      </c>
      <c r="BG5" s="277">
        <v>162.69999999999999</v>
      </c>
      <c r="BH5" s="277">
        <v>198.8</v>
      </c>
      <c r="BI5" s="277">
        <v>159.1</v>
      </c>
      <c r="BJ5" s="277">
        <v>169.2</v>
      </c>
      <c r="BK5" s="277">
        <v>141.4</v>
      </c>
      <c r="BL5" s="277">
        <v>157.4</v>
      </c>
      <c r="BM5" s="277">
        <v>152.4</v>
      </c>
      <c r="BN5" s="277">
        <v>183</v>
      </c>
    </row>
    <row r="6" spans="1:66" s="5" customFormat="1" ht="16">
      <c r="A6" s="277" t="s">
        <v>26</v>
      </c>
      <c r="B6" s="277">
        <v>44.4</v>
      </c>
      <c r="C6" s="277">
        <v>61.6</v>
      </c>
      <c r="D6" s="277">
        <v>43.1</v>
      </c>
      <c r="E6" s="277">
        <v>63.8</v>
      </c>
      <c r="F6" s="277">
        <v>40.5</v>
      </c>
      <c r="G6" s="277">
        <v>59.4</v>
      </c>
      <c r="H6" s="277">
        <v>42.9</v>
      </c>
      <c r="I6" s="277">
        <v>67</v>
      </c>
      <c r="J6" s="277">
        <v>23.2</v>
      </c>
      <c r="K6" s="277">
        <v>11.8</v>
      </c>
      <c r="L6" s="277">
        <v>17</v>
      </c>
      <c r="M6" s="277">
        <v>13.6</v>
      </c>
      <c r="N6" s="277">
        <v>12.4</v>
      </c>
      <c r="O6" s="277">
        <v>14</v>
      </c>
      <c r="P6" s="277">
        <v>12.6</v>
      </c>
      <c r="Q6" s="277">
        <v>12.9</v>
      </c>
      <c r="R6" s="277">
        <v>15.6</v>
      </c>
      <c r="S6" s="277">
        <v>15.3</v>
      </c>
      <c r="T6" s="277">
        <v>11.4</v>
      </c>
      <c r="U6" s="277">
        <v>22</v>
      </c>
      <c r="V6" s="277">
        <v>14.8</v>
      </c>
      <c r="W6" s="277">
        <v>15.4</v>
      </c>
      <c r="X6" s="277">
        <v>14.2</v>
      </c>
      <c r="Y6" s="277">
        <v>16.7</v>
      </c>
      <c r="Z6" s="277">
        <v>15.1</v>
      </c>
      <c r="AA6" s="277">
        <v>14.1</v>
      </c>
      <c r="AB6" s="277">
        <v>22.5</v>
      </c>
      <c r="AC6" s="277">
        <v>14.1</v>
      </c>
      <c r="AD6" s="277">
        <v>10.5</v>
      </c>
      <c r="AE6" s="277">
        <v>11.9</v>
      </c>
      <c r="AF6" s="277">
        <v>11.2</v>
      </c>
      <c r="AG6" s="277">
        <v>10.5</v>
      </c>
      <c r="AH6" s="277">
        <v>9.98</v>
      </c>
      <c r="AI6" s="277">
        <v>9.2100000000000009</v>
      </c>
      <c r="AJ6" s="277">
        <v>9.94</v>
      </c>
      <c r="AK6" s="277">
        <v>9.3000000000000007</v>
      </c>
      <c r="AL6" s="277">
        <v>10.7</v>
      </c>
      <c r="AM6" s="277">
        <v>10.5</v>
      </c>
      <c r="AN6" s="277">
        <v>10.5</v>
      </c>
      <c r="AO6" s="277">
        <v>8.4</v>
      </c>
      <c r="AP6" s="277">
        <v>10.7</v>
      </c>
      <c r="AQ6" s="277">
        <v>11.1</v>
      </c>
      <c r="AR6" s="277">
        <v>10.4</v>
      </c>
      <c r="AS6" s="277">
        <v>10.199999999999999</v>
      </c>
      <c r="AT6" s="277">
        <v>10.3</v>
      </c>
      <c r="AU6" s="277">
        <v>10.4</v>
      </c>
      <c r="AV6" s="277">
        <v>10.5</v>
      </c>
      <c r="AW6" s="277">
        <v>8.48</v>
      </c>
      <c r="AX6" s="277">
        <v>10.4</v>
      </c>
      <c r="AY6" s="277">
        <v>10.4</v>
      </c>
      <c r="AZ6" s="277">
        <v>9.2100000000000009</v>
      </c>
      <c r="BA6" s="277">
        <v>10.7</v>
      </c>
      <c r="BB6" s="277">
        <v>11.4</v>
      </c>
      <c r="BC6" s="277">
        <v>10.5</v>
      </c>
      <c r="BD6" s="277">
        <v>11</v>
      </c>
      <c r="BE6" s="277">
        <v>18.600000000000001</v>
      </c>
      <c r="BF6" s="277">
        <v>20.3</v>
      </c>
      <c r="BG6" s="277">
        <v>17.7</v>
      </c>
      <c r="BH6" s="277">
        <v>25.9</v>
      </c>
      <c r="BI6" s="277">
        <v>22.7</v>
      </c>
      <c r="BJ6" s="277">
        <v>26.4</v>
      </c>
      <c r="BK6" s="277">
        <v>24.3</v>
      </c>
      <c r="BL6" s="277">
        <v>22.5</v>
      </c>
      <c r="BM6" s="277">
        <v>18.5</v>
      </c>
      <c r="BN6" s="277">
        <v>23.2</v>
      </c>
    </row>
    <row r="7" spans="1:66" s="5" customFormat="1" ht="16">
      <c r="A7" s="277" t="s">
        <v>37</v>
      </c>
      <c r="B7" s="277">
        <v>338.8</v>
      </c>
      <c r="C7" s="277">
        <v>629.9</v>
      </c>
      <c r="D7" s="277">
        <v>333.6</v>
      </c>
      <c r="E7" s="277">
        <v>472.5</v>
      </c>
      <c r="F7" s="277">
        <v>380.7</v>
      </c>
      <c r="G7" s="277">
        <v>523.20000000000005</v>
      </c>
      <c r="H7" s="277">
        <v>299.8</v>
      </c>
      <c r="I7" s="277">
        <v>715.5</v>
      </c>
      <c r="J7" s="277">
        <v>210</v>
      </c>
      <c r="K7" s="277">
        <v>98.3</v>
      </c>
      <c r="L7" s="277">
        <v>146.1</v>
      </c>
      <c r="M7" s="277">
        <v>117.7</v>
      </c>
      <c r="N7" s="277">
        <v>112.3</v>
      </c>
      <c r="O7" s="277">
        <v>119.9</v>
      </c>
      <c r="P7" s="277">
        <v>101.7</v>
      </c>
      <c r="Q7" s="277">
        <v>119.2</v>
      </c>
      <c r="R7" s="277">
        <v>109.3</v>
      </c>
      <c r="S7" s="277">
        <v>121.7</v>
      </c>
      <c r="T7" s="277">
        <v>92.5</v>
      </c>
      <c r="U7" s="277">
        <v>184.7</v>
      </c>
      <c r="V7" s="277">
        <v>125.4</v>
      </c>
      <c r="W7" s="277">
        <v>132.69999999999999</v>
      </c>
      <c r="X7" s="277">
        <v>149.30000000000001</v>
      </c>
      <c r="Y7" s="277">
        <v>221.5</v>
      </c>
      <c r="Z7" s="277">
        <v>129.9</v>
      </c>
      <c r="AA7" s="277">
        <v>141.69999999999999</v>
      </c>
      <c r="AB7" s="277">
        <v>183.8</v>
      </c>
      <c r="AC7" s="277">
        <v>141.1</v>
      </c>
      <c r="AD7" s="277">
        <v>108.9</v>
      </c>
      <c r="AE7" s="277">
        <v>153.80000000000001</v>
      </c>
      <c r="AF7" s="277">
        <v>115.1</v>
      </c>
      <c r="AG7" s="277">
        <v>95.6</v>
      </c>
      <c r="AH7" s="277">
        <v>100.5</v>
      </c>
      <c r="AI7" s="277">
        <v>90.5</v>
      </c>
      <c r="AJ7" s="277">
        <v>113.3</v>
      </c>
      <c r="AK7" s="277">
        <v>89.3</v>
      </c>
      <c r="AL7" s="277">
        <v>107.3</v>
      </c>
      <c r="AM7" s="277">
        <v>115.2</v>
      </c>
      <c r="AN7" s="277">
        <v>99.9</v>
      </c>
      <c r="AO7" s="277">
        <v>90.6</v>
      </c>
      <c r="AP7" s="277">
        <v>112.3</v>
      </c>
      <c r="AQ7" s="277">
        <v>108.5</v>
      </c>
      <c r="AR7" s="277">
        <v>115.7</v>
      </c>
      <c r="AS7" s="277">
        <v>108</v>
      </c>
      <c r="AT7" s="277">
        <v>99.3</v>
      </c>
      <c r="AU7" s="277">
        <v>111.4</v>
      </c>
      <c r="AV7" s="277">
        <v>96.5</v>
      </c>
      <c r="AW7" s="277">
        <v>116.5</v>
      </c>
      <c r="AX7" s="277">
        <v>108.5</v>
      </c>
      <c r="AY7" s="277">
        <v>87</v>
      </c>
      <c r="AZ7" s="277">
        <v>92.8</v>
      </c>
      <c r="BA7" s="277">
        <v>111.7</v>
      </c>
      <c r="BB7" s="277">
        <v>125</v>
      </c>
      <c r="BC7" s="277">
        <v>118.1</v>
      </c>
      <c r="BD7" s="277">
        <v>105.3</v>
      </c>
      <c r="BE7" s="277">
        <v>255.7</v>
      </c>
      <c r="BF7" s="277">
        <v>184</v>
      </c>
      <c r="BG7" s="277">
        <v>196.9</v>
      </c>
      <c r="BH7" s="277">
        <v>255.6</v>
      </c>
      <c r="BI7" s="277">
        <v>218.5</v>
      </c>
      <c r="BJ7" s="277">
        <v>275.8</v>
      </c>
      <c r="BK7" s="277">
        <v>200.6</v>
      </c>
      <c r="BL7" s="277">
        <v>256.60000000000002</v>
      </c>
      <c r="BM7" s="277">
        <v>272</v>
      </c>
      <c r="BN7" s="277">
        <v>230.3</v>
      </c>
    </row>
    <row r="8" spans="1:66" s="5" customFormat="1" ht="16">
      <c r="A8" s="277" t="s">
        <v>38</v>
      </c>
      <c r="B8" s="277">
        <v>10.199999999999999</v>
      </c>
      <c r="C8" s="277">
        <v>14</v>
      </c>
      <c r="D8" s="277">
        <v>11.7</v>
      </c>
      <c r="E8" s="277">
        <v>16.899999999999999</v>
      </c>
      <c r="F8" s="277">
        <v>11.2</v>
      </c>
      <c r="G8" s="277">
        <v>13.6</v>
      </c>
      <c r="H8" s="277">
        <v>11.2</v>
      </c>
      <c r="I8" s="277">
        <v>15.7</v>
      </c>
      <c r="J8" s="277">
        <v>7.56</v>
      </c>
      <c r="K8" s="277">
        <v>2.97</v>
      </c>
      <c r="L8" s="277">
        <v>4.24</v>
      </c>
      <c r="M8" s="277">
        <v>3.62</v>
      </c>
      <c r="N8" s="277">
        <v>3.26</v>
      </c>
      <c r="O8" s="277">
        <v>3.69</v>
      </c>
      <c r="P8" s="277">
        <v>2.87</v>
      </c>
      <c r="Q8" s="277">
        <v>3.12</v>
      </c>
      <c r="R8" s="277">
        <v>3.62</v>
      </c>
      <c r="S8" s="277">
        <v>4.25</v>
      </c>
      <c r="T8" s="277">
        <v>2.87</v>
      </c>
      <c r="U8" s="277">
        <v>4.7</v>
      </c>
      <c r="V8" s="277">
        <v>4.17</v>
      </c>
      <c r="W8" s="277">
        <v>4.22</v>
      </c>
      <c r="X8" s="277">
        <v>3.55</v>
      </c>
      <c r="Y8" s="277">
        <v>5.7</v>
      </c>
      <c r="Z8" s="277">
        <v>4.29</v>
      </c>
      <c r="AA8" s="277">
        <v>4.0999999999999996</v>
      </c>
      <c r="AB8" s="277">
        <v>4.92</v>
      </c>
      <c r="AC8" s="277">
        <v>3.87</v>
      </c>
      <c r="AD8" s="277">
        <v>2.58</v>
      </c>
      <c r="AE8" s="277">
        <v>3.35</v>
      </c>
      <c r="AF8" s="277">
        <v>2.69</v>
      </c>
      <c r="AG8" s="277">
        <v>2.54</v>
      </c>
      <c r="AH8" s="277">
        <v>2.63</v>
      </c>
      <c r="AI8" s="277">
        <v>2.2999999999999998</v>
      </c>
      <c r="AJ8" s="277">
        <v>2.42</v>
      </c>
      <c r="AK8" s="277">
        <v>2.15</v>
      </c>
      <c r="AL8" s="277">
        <v>2.83</v>
      </c>
      <c r="AM8" s="277">
        <v>2.63</v>
      </c>
      <c r="AN8" s="277">
        <v>2.5299999999999998</v>
      </c>
      <c r="AO8" s="277">
        <v>2.2400000000000002</v>
      </c>
      <c r="AP8" s="277">
        <v>2.68</v>
      </c>
      <c r="AQ8" s="277">
        <v>3.02</v>
      </c>
      <c r="AR8" s="277">
        <v>2.65</v>
      </c>
      <c r="AS8" s="277">
        <v>2.79</v>
      </c>
      <c r="AT8" s="277">
        <v>2.56</v>
      </c>
      <c r="AU8" s="277">
        <v>2.5299999999999998</v>
      </c>
      <c r="AV8" s="277">
        <v>2.54</v>
      </c>
      <c r="AW8" s="277">
        <v>2.79</v>
      </c>
      <c r="AX8" s="277">
        <v>2.67</v>
      </c>
      <c r="AY8" s="277">
        <v>2.77</v>
      </c>
      <c r="AZ8" s="277">
        <v>2.39</v>
      </c>
      <c r="BA8" s="277">
        <v>2.79</v>
      </c>
      <c r="BB8" s="277">
        <v>2.72</v>
      </c>
      <c r="BC8" s="277">
        <v>2.77</v>
      </c>
      <c r="BD8" s="277">
        <v>2.75</v>
      </c>
      <c r="BE8" s="277">
        <v>6.77</v>
      </c>
      <c r="BF8" s="277">
        <v>6.34</v>
      </c>
      <c r="BG8" s="277">
        <v>6.39</v>
      </c>
      <c r="BH8" s="277">
        <v>8.7799999999999994</v>
      </c>
      <c r="BI8" s="277">
        <v>7.65</v>
      </c>
      <c r="BJ8" s="277">
        <v>8.58</v>
      </c>
      <c r="BK8" s="277">
        <v>8.9600000000000009</v>
      </c>
      <c r="BL8" s="277">
        <v>7.23</v>
      </c>
      <c r="BM8" s="277">
        <v>6.17</v>
      </c>
      <c r="BN8" s="277">
        <v>8.0399999999999991</v>
      </c>
    </row>
    <row r="9" spans="1:66" s="5" customFormat="1" ht="16">
      <c r="A9" s="277" t="s">
        <v>27</v>
      </c>
      <c r="B9" s="277">
        <v>15.6</v>
      </c>
      <c r="C9" s="277">
        <v>21.2</v>
      </c>
      <c r="D9" s="277">
        <v>17.100000000000001</v>
      </c>
      <c r="E9" s="277">
        <v>21.9</v>
      </c>
      <c r="F9" s="277">
        <v>16.100000000000001</v>
      </c>
      <c r="G9" s="277">
        <v>20.100000000000001</v>
      </c>
      <c r="H9" s="277">
        <v>18.2</v>
      </c>
      <c r="I9" s="277">
        <v>23</v>
      </c>
      <c r="J9" s="277">
        <v>9.15</v>
      </c>
      <c r="K9" s="277">
        <v>4.37</v>
      </c>
      <c r="L9" s="277">
        <v>5.68</v>
      </c>
      <c r="M9" s="277">
        <v>5.1100000000000003</v>
      </c>
      <c r="N9" s="277">
        <v>4.26</v>
      </c>
      <c r="O9" s="277">
        <v>4.9000000000000004</v>
      </c>
      <c r="P9" s="277">
        <v>4.51</v>
      </c>
      <c r="Q9" s="277">
        <v>4.38</v>
      </c>
      <c r="R9" s="277">
        <v>5.81</v>
      </c>
      <c r="S9" s="277">
        <v>5.63</v>
      </c>
      <c r="T9" s="277">
        <v>3.93</v>
      </c>
      <c r="U9" s="277">
        <v>6.91</v>
      </c>
      <c r="V9" s="277">
        <v>5.54</v>
      </c>
      <c r="W9" s="277">
        <v>5.7</v>
      </c>
      <c r="X9" s="277">
        <v>4.92</v>
      </c>
      <c r="Y9" s="277">
        <v>6.11</v>
      </c>
      <c r="Z9" s="277">
        <v>5.84</v>
      </c>
      <c r="AA9" s="277">
        <v>5.0599999999999996</v>
      </c>
      <c r="AB9" s="277">
        <v>6.6</v>
      </c>
      <c r="AC9" s="277">
        <v>4.45</v>
      </c>
      <c r="AD9" s="277">
        <v>3.42</v>
      </c>
      <c r="AE9" s="277">
        <v>4.03</v>
      </c>
      <c r="AF9" s="277">
        <v>3.8</v>
      </c>
      <c r="AG9" s="277">
        <v>3.4</v>
      </c>
      <c r="AH9" s="277">
        <v>3.42</v>
      </c>
      <c r="AI9" s="277">
        <v>3.06</v>
      </c>
      <c r="AJ9" s="277">
        <v>3.43</v>
      </c>
      <c r="AK9" s="277">
        <v>3.41</v>
      </c>
      <c r="AL9" s="277">
        <v>3.57</v>
      </c>
      <c r="AM9" s="277">
        <v>3.59</v>
      </c>
      <c r="AN9" s="277">
        <v>3.55</v>
      </c>
      <c r="AO9" s="277">
        <v>2.73</v>
      </c>
      <c r="AP9" s="277">
        <v>3.6</v>
      </c>
      <c r="AQ9" s="277">
        <v>3.73</v>
      </c>
      <c r="AR9" s="277">
        <v>3.72</v>
      </c>
      <c r="AS9" s="277">
        <v>3.46</v>
      </c>
      <c r="AT9" s="277">
        <v>3.44</v>
      </c>
      <c r="AU9" s="277">
        <v>3.5</v>
      </c>
      <c r="AV9" s="277">
        <v>3.56</v>
      </c>
      <c r="AW9" s="277">
        <v>2.94</v>
      </c>
      <c r="AX9" s="277">
        <v>3.66</v>
      </c>
      <c r="AY9" s="277">
        <v>3.57</v>
      </c>
      <c r="AZ9" s="277">
        <v>3.23</v>
      </c>
      <c r="BA9" s="277">
        <v>3.56</v>
      </c>
      <c r="BB9" s="277">
        <v>3.7</v>
      </c>
      <c r="BC9" s="277">
        <v>3.66</v>
      </c>
      <c r="BD9" s="277">
        <v>3.6</v>
      </c>
      <c r="BE9" s="277">
        <v>7.94</v>
      </c>
      <c r="BF9" s="277">
        <v>8.34</v>
      </c>
      <c r="BG9" s="277">
        <v>7.48</v>
      </c>
      <c r="BH9" s="277">
        <v>10.7</v>
      </c>
      <c r="BI9" s="277">
        <v>9.44</v>
      </c>
      <c r="BJ9" s="277">
        <v>12.1</v>
      </c>
      <c r="BK9" s="277">
        <v>10.1</v>
      </c>
      <c r="BL9" s="277">
        <v>9.16</v>
      </c>
      <c r="BM9" s="277">
        <v>7.43</v>
      </c>
      <c r="BN9" s="277">
        <v>9.85</v>
      </c>
    </row>
    <row r="10" spans="1:66" s="5" customFormat="1" ht="16">
      <c r="A10" s="277" t="s">
        <v>28</v>
      </c>
      <c r="B10" s="277">
        <v>1.87</v>
      </c>
      <c r="C10" s="277">
        <v>2.0299999999999998</v>
      </c>
      <c r="D10" s="277">
        <v>2.76</v>
      </c>
      <c r="E10" s="277">
        <v>2.27</v>
      </c>
      <c r="F10" s="277">
        <v>2.37</v>
      </c>
      <c r="G10" s="277">
        <v>1.95</v>
      </c>
      <c r="H10" s="277">
        <v>2.4</v>
      </c>
      <c r="I10" s="277">
        <v>2.16</v>
      </c>
      <c r="J10" s="277">
        <v>1.57</v>
      </c>
      <c r="K10" s="277">
        <v>0.83</v>
      </c>
      <c r="L10" s="277">
        <v>1.21</v>
      </c>
      <c r="M10" s="277">
        <v>1.17</v>
      </c>
      <c r="N10" s="277">
        <v>0.89</v>
      </c>
      <c r="O10" s="277">
        <v>1.01</v>
      </c>
      <c r="P10" s="277">
        <v>0.75</v>
      </c>
      <c r="Q10" s="277">
        <v>0.73</v>
      </c>
      <c r="R10" s="277">
        <v>1.1299999999999999</v>
      </c>
      <c r="S10" s="277">
        <v>1.3</v>
      </c>
      <c r="T10" s="277">
        <v>1.04</v>
      </c>
      <c r="U10" s="277">
        <v>1.99</v>
      </c>
      <c r="V10" s="277">
        <v>1.27</v>
      </c>
      <c r="W10" s="277">
        <v>1.38</v>
      </c>
      <c r="X10" s="277">
        <v>0.97</v>
      </c>
      <c r="Y10" s="277">
        <v>1.37</v>
      </c>
      <c r="Z10" s="277">
        <v>1.29</v>
      </c>
      <c r="AA10" s="277">
        <v>1.1559999999999999</v>
      </c>
      <c r="AB10" s="277">
        <v>1.06</v>
      </c>
      <c r="AC10" s="277">
        <v>0.97</v>
      </c>
      <c r="AD10" s="277">
        <v>0.87</v>
      </c>
      <c r="AE10" s="277">
        <v>0.98</v>
      </c>
      <c r="AF10" s="277">
        <v>0.94</v>
      </c>
      <c r="AG10" s="277">
        <v>0.89</v>
      </c>
      <c r="AH10" s="277">
        <v>0.87</v>
      </c>
      <c r="AI10" s="277">
        <v>0.81</v>
      </c>
      <c r="AJ10" s="277">
        <v>0.86</v>
      </c>
      <c r="AK10" s="277">
        <v>0.83</v>
      </c>
      <c r="AL10" s="277">
        <v>0.95</v>
      </c>
      <c r="AM10" s="277">
        <v>0.87</v>
      </c>
      <c r="AN10" s="277">
        <v>0.89</v>
      </c>
      <c r="AO10" s="277">
        <v>0.78</v>
      </c>
      <c r="AP10" s="277">
        <v>0.92</v>
      </c>
      <c r="AQ10" s="277">
        <v>0.95</v>
      </c>
      <c r="AR10" s="277">
        <v>0.93</v>
      </c>
      <c r="AS10" s="277">
        <v>0.89</v>
      </c>
      <c r="AT10" s="277">
        <v>0.91</v>
      </c>
      <c r="AU10" s="277">
        <v>0.85</v>
      </c>
      <c r="AV10" s="277">
        <v>0.86</v>
      </c>
      <c r="AW10" s="277">
        <v>0.79</v>
      </c>
      <c r="AX10" s="277">
        <v>0.87</v>
      </c>
      <c r="AY10" s="277">
        <v>0.93</v>
      </c>
      <c r="AZ10" s="277">
        <v>0.79</v>
      </c>
      <c r="BA10" s="277">
        <v>0.94</v>
      </c>
      <c r="BB10" s="277">
        <v>0.95</v>
      </c>
      <c r="BC10" s="277">
        <v>0.89</v>
      </c>
      <c r="BD10" s="277">
        <v>0.92</v>
      </c>
      <c r="BE10" s="277">
        <v>1.72</v>
      </c>
      <c r="BF10" s="277">
        <v>1.57</v>
      </c>
      <c r="BG10" s="277">
        <v>1.6</v>
      </c>
      <c r="BH10" s="277">
        <v>1.95</v>
      </c>
      <c r="BI10" s="277">
        <v>1.73</v>
      </c>
      <c r="BJ10" s="277">
        <v>1.9</v>
      </c>
      <c r="BK10" s="277">
        <v>1.81</v>
      </c>
      <c r="BL10" s="277">
        <v>1.77</v>
      </c>
      <c r="BM10" s="277">
        <v>1.39</v>
      </c>
      <c r="BN10" s="277">
        <v>1.96</v>
      </c>
    </row>
    <row r="11" spans="1:66" s="5" customFormat="1" ht="16">
      <c r="A11" s="277" t="s">
        <v>29</v>
      </c>
      <c r="B11" s="277">
        <v>20.5</v>
      </c>
      <c r="C11" s="277">
        <v>27.7</v>
      </c>
      <c r="D11" s="277">
        <v>24.6</v>
      </c>
      <c r="E11" s="277">
        <v>29.8</v>
      </c>
      <c r="F11" s="277">
        <v>22.8</v>
      </c>
      <c r="G11" s="277">
        <v>26.4</v>
      </c>
      <c r="H11" s="277">
        <v>23.3</v>
      </c>
      <c r="I11" s="277">
        <v>29</v>
      </c>
      <c r="J11" s="277">
        <v>13.4</v>
      </c>
      <c r="K11" s="277">
        <v>5.69</v>
      </c>
      <c r="L11" s="277">
        <v>7.82</v>
      </c>
      <c r="M11" s="277">
        <v>7.23</v>
      </c>
      <c r="N11" s="277">
        <v>6.33</v>
      </c>
      <c r="O11" s="277">
        <v>7.43</v>
      </c>
      <c r="P11" s="277">
        <v>5.77</v>
      </c>
      <c r="Q11" s="277">
        <v>5.78</v>
      </c>
      <c r="R11" s="277">
        <v>7.7</v>
      </c>
      <c r="S11" s="277">
        <v>8.74</v>
      </c>
      <c r="T11" s="277">
        <v>5.4</v>
      </c>
      <c r="U11" s="277">
        <v>9.2799999999999994</v>
      </c>
      <c r="V11" s="277">
        <v>7.97</v>
      </c>
      <c r="W11" s="277">
        <v>8.06</v>
      </c>
      <c r="X11" s="277">
        <v>7</v>
      </c>
      <c r="Y11" s="277">
        <v>8.65</v>
      </c>
      <c r="Z11" s="277">
        <v>8.15</v>
      </c>
      <c r="AA11" s="277">
        <v>7.17</v>
      </c>
      <c r="AB11" s="277">
        <v>8.33</v>
      </c>
      <c r="AC11" s="277">
        <v>6.12</v>
      </c>
      <c r="AD11" s="277">
        <v>4.53</v>
      </c>
      <c r="AE11" s="277">
        <v>5.59</v>
      </c>
      <c r="AF11" s="277">
        <v>4.87</v>
      </c>
      <c r="AG11" s="277">
        <v>4.55</v>
      </c>
      <c r="AH11" s="277">
        <v>4.5999999999999996</v>
      </c>
      <c r="AI11" s="277">
        <v>4.18</v>
      </c>
      <c r="AJ11" s="277">
        <v>4.49</v>
      </c>
      <c r="AK11" s="277">
        <v>4.4400000000000004</v>
      </c>
      <c r="AL11" s="277">
        <v>4.99</v>
      </c>
      <c r="AM11" s="277">
        <v>4.8</v>
      </c>
      <c r="AN11" s="277">
        <v>4.57</v>
      </c>
      <c r="AO11" s="277">
        <v>3.61</v>
      </c>
      <c r="AP11" s="277">
        <v>4.8099999999999996</v>
      </c>
      <c r="AQ11" s="277">
        <v>4.92</v>
      </c>
      <c r="AR11" s="277">
        <v>4.78</v>
      </c>
      <c r="AS11" s="277">
        <v>4.5</v>
      </c>
      <c r="AT11" s="277">
        <v>4.79</v>
      </c>
      <c r="AU11" s="277">
        <v>4.63</v>
      </c>
      <c r="AV11" s="277">
        <v>4.62</v>
      </c>
      <c r="AW11" s="277">
        <v>3.69</v>
      </c>
      <c r="AX11" s="277">
        <v>4.75</v>
      </c>
      <c r="AY11" s="277">
        <v>4.93</v>
      </c>
      <c r="AZ11" s="277">
        <v>4.0999999999999996</v>
      </c>
      <c r="BA11" s="277">
        <v>4.7</v>
      </c>
      <c r="BB11" s="277">
        <v>5.18</v>
      </c>
      <c r="BC11" s="277">
        <v>4.78</v>
      </c>
      <c r="BD11" s="277">
        <v>4.7300000000000004</v>
      </c>
      <c r="BE11" s="277">
        <v>11.8</v>
      </c>
      <c r="BF11" s="277">
        <v>12.1</v>
      </c>
      <c r="BG11" s="277">
        <v>9.73</v>
      </c>
      <c r="BH11" s="277">
        <v>13.9</v>
      </c>
      <c r="BI11" s="277">
        <v>13.3</v>
      </c>
      <c r="BJ11" s="277">
        <v>16.899999999999999</v>
      </c>
      <c r="BK11" s="277">
        <v>14.5</v>
      </c>
      <c r="BL11" s="277">
        <v>13.6</v>
      </c>
      <c r="BM11" s="277">
        <v>9.76</v>
      </c>
      <c r="BN11" s="277">
        <v>15.5</v>
      </c>
    </row>
    <row r="12" spans="1:66" s="5" customFormat="1" ht="16">
      <c r="A12" s="277" t="s">
        <v>104</v>
      </c>
      <c r="B12" s="277">
        <v>3.6</v>
      </c>
      <c r="C12" s="277">
        <v>4.8</v>
      </c>
      <c r="D12" s="277">
        <v>4.2300000000000004</v>
      </c>
      <c r="E12" s="277">
        <v>5.22</v>
      </c>
      <c r="F12" s="277">
        <v>4.04</v>
      </c>
      <c r="G12" s="277">
        <v>4.53</v>
      </c>
      <c r="H12" s="277">
        <v>4.5</v>
      </c>
      <c r="I12" s="277">
        <v>5.19</v>
      </c>
      <c r="J12" s="277">
        <v>2.37</v>
      </c>
      <c r="K12" s="277">
        <v>1.03</v>
      </c>
      <c r="L12" s="277">
        <v>1.35</v>
      </c>
      <c r="M12" s="277">
        <v>1.28</v>
      </c>
      <c r="N12" s="277">
        <v>1</v>
      </c>
      <c r="O12" s="277">
        <v>1.17</v>
      </c>
      <c r="P12" s="277">
        <v>1.01</v>
      </c>
      <c r="Q12" s="277">
        <v>1.1100000000000001</v>
      </c>
      <c r="R12" s="277">
        <v>1.36</v>
      </c>
      <c r="S12" s="277">
        <v>1.48</v>
      </c>
      <c r="T12" s="277">
        <v>0.94</v>
      </c>
      <c r="U12" s="277">
        <v>1.48</v>
      </c>
      <c r="V12" s="277">
        <v>1.45</v>
      </c>
      <c r="W12" s="277">
        <v>1.49</v>
      </c>
      <c r="X12" s="277">
        <v>1.21</v>
      </c>
      <c r="Y12" s="277">
        <v>1.54</v>
      </c>
      <c r="Z12" s="277">
        <v>1.45</v>
      </c>
      <c r="AA12" s="277">
        <v>1.23</v>
      </c>
      <c r="AB12" s="277">
        <v>1.52</v>
      </c>
      <c r="AC12" s="277">
        <v>1.08</v>
      </c>
      <c r="AD12" s="277">
        <v>0.8</v>
      </c>
      <c r="AE12" s="277">
        <v>0.88</v>
      </c>
      <c r="AF12" s="277">
        <v>0.86</v>
      </c>
      <c r="AG12" s="277">
        <v>0.77</v>
      </c>
      <c r="AH12" s="277">
        <v>0.79</v>
      </c>
      <c r="AI12" s="277">
        <v>0.72</v>
      </c>
      <c r="AJ12" s="277">
        <v>0.77</v>
      </c>
      <c r="AK12" s="277">
        <v>0.73</v>
      </c>
      <c r="AL12" s="277">
        <v>0.83</v>
      </c>
      <c r="AM12" s="277">
        <v>0.82</v>
      </c>
      <c r="AN12" s="277">
        <v>0.78</v>
      </c>
      <c r="AO12" s="277">
        <v>0.64</v>
      </c>
      <c r="AP12" s="277">
        <v>0.85</v>
      </c>
      <c r="AQ12" s="277">
        <v>0.82</v>
      </c>
      <c r="AR12" s="277">
        <v>0.85</v>
      </c>
      <c r="AS12" s="277">
        <v>0.78</v>
      </c>
      <c r="AT12" s="277">
        <v>0.77</v>
      </c>
      <c r="AU12" s="277">
        <v>0.8</v>
      </c>
      <c r="AV12" s="277">
        <v>0.79</v>
      </c>
      <c r="AW12" s="277">
        <v>0.65</v>
      </c>
      <c r="AX12" s="277">
        <v>0.77</v>
      </c>
      <c r="AY12" s="277">
        <v>0.83</v>
      </c>
      <c r="AZ12" s="277">
        <v>0.7</v>
      </c>
      <c r="BA12" s="277">
        <v>0.82</v>
      </c>
      <c r="BB12" s="277">
        <v>0.85</v>
      </c>
      <c r="BC12" s="277">
        <v>0.81</v>
      </c>
      <c r="BD12" s="277">
        <v>0.81</v>
      </c>
      <c r="BE12" s="277">
        <v>2.17</v>
      </c>
      <c r="BF12" s="277">
        <v>2.09</v>
      </c>
      <c r="BG12" s="277">
        <v>1.99</v>
      </c>
      <c r="BH12" s="277">
        <v>2.82</v>
      </c>
      <c r="BI12" s="277">
        <v>2.56</v>
      </c>
      <c r="BJ12" s="277">
        <v>2.8</v>
      </c>
      <c r="BK12" s="277">
        <v>2.57</v>
      </c>
      <c r="BL12" s="277">
        <v>2.56</v>
      </c>
      <c r="BM12" s="277">
        <v>1.95</v>
      </c>
      <c r="BN12" s="277">
        <v>2.67</v>
      </c>
    </row>
    <row r="13" spans="1:66" s="5" customFormat="1" ht="16">
      <c r="A13" s="277" t="s">
        <v>30</v>
      </c>
      <c r="B13" s="277">
        <v>22.8</v>
      </c>
      <c r="C13" s="277">
        <v>29.8</v>
      </c>
      <c r="D13" s="277">
        <v>27.7</v>
      </c>
      <c r="E13" s="277">
        <v>35.1</v>
      </c>
      <c r="F13" s="277">
        <v>26.6</v>
      </c>
      <c r="G13" s="277">
        <v>29.3</v>
      </c>
      <c r="H13" s="277">
        <v>28.1</v>
      </c>
      <c r="I13" s="277">
        <v>34.6</v>
      </c>
      <c r="J13" s="277">
        <v>16</v>
      </c>
      <c r="K13" s="277">
        <v>6.55</v>
      </c>
      <c r="L13" s="277">
        <v>8.8699999999999992</v>
      </c>
      <c r="M13" s="277">
        <v>8.68</v>
      </c>
      <c r="N13" s="277">
        <v>6.96</v>
      </c>
      <c r="O13" s="277">
        <v>7.77</v>
      </c>
      <c r="P13" s="277">
        <v>6.52</v>
      </c>
      <c r="Q13" s="277">
        <v>7.11</v>
      </c>
      <c r="R13" s="277">
        <v>8.52</v>
      </c>
      <c r="S13" s="277">
        <v>10.199999999999999</v>
      </c>
      <c r="T13" s="277">
        <v>6.35</v>
      </c>
      <c r="U13" s="277">
        <v>9.77</v>
      </c>
      <c r="V13" s="277">
        <v>9.7899999999999991</v>
      </c>
      <c r="W13" s="277">
        <v>9.52</v>
      </c>
      <c r="X13" s="277">
        <v>7.45</v>
      </c>
      <c r="Y13" s="277">
        <v>10.199999999999999</v>
      </c>
      <c r="Z13" s="277">
        <v>9.8800000000000008</v>
      </c>
      <c r="AA13" s="277">
        <v>8.4</v>
      </c>
      <c r="AB13" s="277">
        <v>9.36</v>
      </c>
      <c r="AC13" s="277">
        <v>7.35</v>
      </c>
      <c r="AD13" s="277">
        <v>5.0999999999999996</v>
      </c>
      <c r="AE13" s="277">
        <v>5.72</v>
      </c>
      <c r="AF13" s="277">
        <v>5.39</v>
      </c>
      <c r="AG13" s="277">
        <v>4.96</v>
      </c>
      <c r="AH13" s="277">
        <v>5.05</v>
      </c>
      <c r="AI13" s="277">
        <v>4.6100000000000003</v>
      </c>
      <c r="AJ13" s="277">
        <v>4.6900000000000004</v>
      </c>
      <c r="AK13" s="277">
        <v>4.57</v>
      </c>
      <c r="AL13" s="277">
        <v>5.41</v>
      </c>
      <c r="AM13" s="277">
        <v>5.04</v>
      </c>
      <c r="AN13" s="277">
        <v>5.04</v>
      </c>
      <c r="AO13" s="277">
        <v>4.08</v>
      </c>
      <c r="AP13" s="277">
        <v>5.44</v>
      </c>
      <c r="AQ13" s="277">
        <v>5.34</v>
      </c>
      <c r="AR13" s="277">
        <v>5.18</v>
      </c>
      <c r="AS13" s="277">
        <v>4.92</v>
      </c>
      <c r="AT13" s="277">
        <v>5.17</v>
      </c>
      <c r="AU13" s="277">
        <v>4.91</v>
      </c>
      <c r="AV13" s="277">
        <v>5</v>
      </c>
      <c r="AW13" s="277">
        <v>4.12</v>
      </c>
      <c r="AX13" s="277">
        <v>5.01</v>
      </c>
      <c r="AY13" s="277">
        <v>5.2</v>
      </c>
      <c r="AZ13" s="277">
        <v>4.63</v>
      </c>
      <c r="BA13" s="277">
        <v>5.16</v>
      </c>
      <c r="BB13" s="277">
        <v>5.52</v>
      </c>
      <c r="BC13" s="277">
        <v>5.18</v>
      </c>
      <c r="BD13" s="277">
        <v>5.27</v>
      </c>
      <c r="BE13" s="277">
        <v>13.7</v>
      </c>
      <c r="BF13" s="277">
        <v>13.4</v>
      </c>
      <c r="BG13" s="277">
        <v>13.8</v>
      </c>
      <c r="BH13" s="277">
        <v>18.399999999999999</v>
      </c>
      <c r="BI13" s="277">
        <v>16</v>
      </c>
      <c r="BJ13" s="277">
        <v>17.8</v>
      </c>
      <c r="BK13" s="277">
        <v>17</v>
      </c>
      <c r="BL13" s="277">
        <v>17.100000000000001</v>
      </c>
      <c r="BM13" s="277">
        <v>12.7</v>
      </c>
      <c r="BN13" s="277">
        <v>17.5</v>
      </c>
    </row>
    <row r="14" spans="1:66" s="5" customFormat="1" ht="16">
      <c r="A14" s="277" t="s">
        <v>102</v>
      </c>
      <c r="B14" s="277">
        <v>117</v>
      </c>
      <c r="C14" s="277">
        <v>147.30000000000001</v>
      </c>
      <c r="D14" s="277">
        <v>158.6</v>
      </c>
      <c r="E14" s="277">
        <v>197.4</v>
      </c>
      <c r="F14" s="277">
        <v>165.4</v>
      </c>
      <c r="G14" s="277">
        <v>175.8</v>
      </c>
      <c r="H14" s="277">
        <v>111.4</v>
      </c>
      <c r="I14" s="277">
        <v>271.39999999999998</v>
      </c>
      <c r="J14" s="277">
        <v>92.1</v>
      </c>
      <c r="K14" s="277">
        <v>32.9</v>
      </c>
      <c r="L14" s="277">
        <v>54.1</v>
      </c>
      <c r="M14" s="277">
        <v>54.7</v>
      </c>
      <c r="N14" s="277">
        <v>34.200000000000003</v>
      </c>
      <c r="O14" s="277">
        <v>39</v>
      </c>
      <c r="P14" s="277">
        <v>37.200000000000003</v>
      </c>
      <c r="Q14" s="277">
        <v>42.8</v>
      </c>
      <c r="R14" s="277">
        <v>39.299999999999997</v>
      </c>
      <c r="S14" s="277">
        <v>50.7</v>
      </c>
      <c r="T14" s="277">
        <v>35.9</v>
      </c>
      <c r="U14" s="277">
        <v>59.8</v>
      </c>
      <c r="V14" s="277">
        <v>57.3</v>
      </c>
      <c r="W14" s="277">
        <v>59.2</v>
      </c>
      <c r="X14" s="277">
        <v>43.2</v>
      </c>
      <c r="Y14" s="277">
        <v>64.7</v>
      </c>
      <c r="Z14" s="277">
        <v>60.6</v>
      </c>
      <c r="AA14" s="277">
        <v>50</v>
      </c>
      <c r="AB14" s="277">
        <v>49.7</v>
      </c>
      <c r="AC14" s="277">
        <v>46.8</v>
      </c>
      <c r="AD14" s="277">
        <v>31</v>
      </c>
      <c r="AE14" s="277">
        <v>36.799999999999997</v>
      </c>
      <c r="AF14" s="277">
        <v>33.299999999999997</v>
      </c>
      <c r="AG14" s="277">
        <v>28.5</v>
      </c>
      <c r="AH14" s="277">
        <v>29.4</v>
      </c>
      <c r="AI14" s="277">
        <v>28.9</v>
      </c>
      <c r="AJ14" s="277">
        <v>33.5</v>
      </c>
      <c r="AK14" s="277">
        <v>29.3</v>
      </c>
      <c r="AL14" s="277">
        <v>31.7</v>
      </c>
      <c r="AM14" s="277">
        <v>31.5</v>
      </c>
      <c r="AN14" s="277">
        <v>30.4</v>
      </c>
      <c r="AO14" s="277">
        <v>27.4</v>
      </c>
      <c r="AP14" s="277">
        <v>33.700000000000003</v>
      </c>
      <c r="AQ14" s="277">
        <v>32.4</v>
      </c>
      <c r="AR14" s="277">
        <v>34.6</v>
      </c>
      <c r="AS14" s="277">
        <v>30.4</v>
      </c>
      <c r="AT14" s="277">
        <v>31</v>
      </c>
      <c r="AU14" s="277">
        <v>33.9</v>
      </c>
      <c r="AV14" s="277">
        <v>28.1</v>
      </c>
      <c r="AW14" s="277">
        <v>26.1</v>
      </c>
      <c r="AX14" s="277">
        <v>32.200000000000003</v>
      </c>
      <c r="AY14" s="277">
        <v>27.9</v>
      </c>
      <c r="AZ14" s="277">
        <v>27.1</v>
      </c>
      <c r="BA14" s="277">
        <v>31.9</v>
      </c>
      <c r="BB14" s="277">
        <v>35.799999999999997</v>
      </c>
      <c r="BC14" s="277">
        <v>32.799999999999997</v>
      </c>
      <c r="BD14" s="277">
        <v>31.8</v>
      </c>
      <c r="BE14" s="277">
        <v>98.6</v>
      </c>
      <c r="BF14" s="277">
        <v>82.7</v>
      </c>
      <c r="BG14" s="277">
        <v>66.3</v>
      </c>
      <c r="BH14" s="277">
        <v>133.6</v>
      </c>
      <c r="BI14" s="277">
        <v>83.6</v>
      </c>
      <c r="BJ14" s="277">
        <v>110.7</v>
      </c>
      <c r="BK14" s="277">
        <v>83.3</v>
      </c>
      <c r="BL14" s="277">
        <v>91</v>
      </c>
      <c r="BM14" s="277">
        <v>132.5</v>
      </c>
      <c r="BN14" s="277">
        <v>101.8</v>
      </c>
    </row>
    <row r="15" spans="1:66" s="5" customFormat="1" ht="16">
      <c r="A15" s="277" t="s">
        <v>103</v>
      </c>
      <c r="B15" s="277">
        <v>4.79</v>
      </c>
      <c r="C15" s="277">
        <v>6.31</v>
      </c>
      <c r="D15" s="277">
        <v>5.64</v>
      </c>
      <c r="E15" s="277">
        <v>7.23</v>
      </c>
      <c r="F15" s="277">
        <v>5.33</v>
      </c>
      <c r="G15" s="277">
        <v>6.5</v>
      </c>
      <c r="H15" s="277">
        <v>5.56</v>
      </c>
      <c r="I15" s="277">
        <v>7.04</v>
      </c>
      <c r="J15" s="277">
        <v>3.34</v>
      </c>
      <c r="K15" s="277">
        <v>1.35</v>
      </c>
      <c r="L15" s="277">
        <v>1.86</v>
      </c>
      <c r="M15" s="277">
        <v>1.79</v>
      </c>
      <c r="N15" s="277">
        <v>1.4</v>
      </c>
      <c r="O15" s="277">
        <v>1.6</v>
      </c>
      <c r="P15" s="277">
        <v>1.34</v>
      </c>
      <c r="Q15" s="277">
        <v>1.41</v>
      </c>
      <c r="R15" s="277">
        <v>1.63</v>
      </c>
      <c r="S15" s="277">
        <v>2.09</v>
      </c>
      <c r="T15" s="277">
        <v>1.33</v>
      </c>
      <c r="U15" s="277">
        <v>1.94</v>
      </c>
      <c r="V15" s="277">
        <v>1.98</v>
      </c>
      <c r="W15" s="277">
        <v>2.0499999999999998</v>
      </c>
      <c r="X15" s="277">
        <v>1.61</v>
      </c>
      <c r="Y15" s="277">
        <v>2.12</v>
      </c>
      <c r="Z15" s="277">
        <v>2.0299999999999998</v>
      </c>
      <c r="AA15" s="277">
        <v>1.71</v>
      </c>
      <c r="AB15" s="277">
        <v>2.0499999999999998</v>
      </c>
      <c r="AC15" s="277">
        <v>1.59</v>
      </c>
      <c r="AD15" s="277">
        <v>1</v>
      </c>
      <c r="AE15" s="277">
        <v>1.07</v>
      </c>
      <c r="AF15" s="277">
        <v>1.05</v>
      </c>
      <c r="AG15" s="277">
        <v>0.98</v>
      </c>
      <c r="AH15" s="277">
        <v>0.99</v>
      </c>
      <c r="AI15" s="277">
        <v>0.9</v>
      </c>
      <c r="AJ15" s="277">
        <v>0.95</v>
      </c>
      <c r="AK15" s="277">
        <v>0.91</v>
      </c>
      <c r="AL15" s="277">
        <v>1.03</v>
      </c>
      <c r="AM15" s="277">
        <v>0.97</v>
      </c>
      <c r="AN15" s="277">
        <v>0.98</v>
      </c>
      <c r="AO15" s="277">
        <v>0.81</v>
      </c>
      <c r="AP15" s="277">
        <v>1.0900000000000001</v>
      </c>
      <c r="AQ15" s="277">
        <v>1.04</v>
      </c>
      <c r="AR15" s="277">
        <v>1</v>
      </c>
      <c r="AS15" s="277">
        <v>0.98</v>
      </c>
      <c r="AT15" s="277">
        <v>1</v>
      </c>
      <c r="AU15" s="277">
        <v>0.96</v>
      </c>
      <c r="AV15" s="277">
        <v>0.99</v>
      </c>
      <c r="AW15" s="277">
        <v>0.8</v>
      </c>
      <c r="AX15" s="277">
        <v>0.95</v>
      </c>
      <c r="AY15" s="277">
        <v>1.01</v>
      </c>
      <c r="AZ15" s="277">
        <v>0.9</v>
      </c>
      <c r="BA15" s="277">
        <v>1.01</v>
      </c>
      <c r="BB15" s="277">
        <v>1.05</v>
      </c>
      <c r="BC15" s="277">
        <v>1.02</v>
      </c>
      <c r="BD15" s="277">
        <v>1</v>
      </c>
      <c r="BE15" s="277">
        <v>2.76</v>
      </c>
      <c r="BF15" s="277">
        <v>2.98</v>
      </c>
      <c r="BG15" s="277">
        <v>2.68</v>
      </c>
      <c r="BH15" s="277">
        <v>3.95</v>
      </c>
      <c r="BI15" s="277">
        <v>3.3</v>
      </c>
      <c r="BJ15" s="277">
        <v>3.53</v>
      </c>
      <c r="BK15" s="277">
        <v>3.49</v>
      </c>
      <c r="BL15" s="277">
        <v>3.54</v>
      </c>
      <c r="BM15" s="277">
        <v>2.79</v>
      </c>
      <c r="BN15" s="277">
        <v>3.42</v>
      </c>
    </row>
    <row r="16" spans="1:66" s="5" customFormat="1" ht="16">
      <c r="A16" s="277" t="s">
        <v>31</v>
      </c>
      <c r="B16" s="277">
        <v>14</v>
      </c>
      <c r="C16" s="277">
        <v>17.7</v>
      </c>
      <c r="D16" s="277">
        <v>16</v>
      </c>
      <c r="E16" s="277">
        <v>21.3</v>
      </c>
      <c r="F16" s="277">
        <v>15.2</v>
      </c>
      <c r="G16" s="277">
        <v>17.8</v>
      </c>
      <c r="H16" s="277">
        <v>16.100000000000001</v>
      </c>
      <c r="I16" s="277">
        <v>19.399999999999999</v>
      </c>
      <c r="J16" s="277">
        <v>9.73</v>
      </c>
      <c r="K16" s="277">
        <v>3.73</v>
      </c>
      <c r="L16" s="277">
        <v>5.44</v>
      </c>
      <c r="M16" s="277">
        <v>5.27</v>
      </c>
      <c r="N16" s="277">
        <v>4.1100000000000003</v>
      </c>
      <c r="O16" s="277">
        <v>4.6500000000000004</v>
      </c>
      <c r="P16" s="277">
        <v>3.89</v>
      </c>
      <c r="Q16" s="277">
        <v>3.82</v>
      </c>
      <c r="R16" s="277">
        <v>4.87</v>
      </c>
      <c r="S16" s="277">
        <v>6.13</v>
      </c>
      <c r="T16" s="277">
        <v>3.88</v>
      </c>
      <c r="U16" s="277">
        <v>5.52</v>
      </c>
      <c r="V16" s="277">
        <v>5.74</v>
      </c>
      <c r="W16" s="277">
        <v>5.68</v>
      </c>
      <c r="X16" s="277">
        <v>4.4400000000000004</v>
      </c>
      <c r="Y16" s="277">
        <v>6.15</v>
      </c>
      <c r="Z16" s="277">
        <v>5.96</v>
      </c>
      <c r="AA16" s="277">
        <v>4.92</v>
      </c>
      <c r="AB16" s="277">
        <v>5.96</v>
      </c>
      <c r="AC16" s="277">
        <v>4.71</v>
      </c>
      <c r="AD16" s="277">
        <v>2.77</v>
      </c>
      <c r="AE16" s="277">
        <v>3</v>
      </c>
      <c r="AF16" s="277">
        <v>2.97</v>
      </c>
      <c r="AG16" s="277">
        <v>2.69</v>
      </c>
      <c r="AH16" s="277">
        <v>2.83</v>
      </c>
      <c r="AI16" s="277">
        <v>2.4700000000000002</v>
      </c>
      <c r="AJ16" s="277">
        <v>2.56</v>
      </c>
      <c r="AK16" s="277">
        <v>2.46</v>
      </c>
      <c r="AL16" s="277">
        <v>3.05</v>
      </c>
      <c r="AM16" s="277">
        <v>2.72</v>
      </c>
      <c r="AN16" s="277">
        <v>2.71</v>
      </c>
      <c r="AO16" s="277">
        <v>2.25</v>
      </c>
      <c r="AP16" s="277">
        <v>2.98</v>
      </c>
      <c r="AQ16" s="277">
        <v>2.83</v>
      </c>
      <c r="AR16" s="277">
        <v>2.78</v>
      </c>
      <c r="AS16" s="277">
        <v>2.65</v>
      </c>
      <c r="AT16" s="277">
        <v>2.77</v>
      </c>
      <c r="AU16" s="277">
        <v>2.71</v>
      </c>
      <c r="AV16" s="277">
        <v>2.72</v>
      </c>
      <c r="AW16" s="277">
        <v>2.19</v>
      </c>
      <c r="AX16" s="277">
        <v>2.77</v>
      </c>
      <c r="AY16" s="277">
        <v>2.9</v>
      </c>
      <c r="AZ16" s="277">
        <v>2.52</v>
      </c>
      <c r="BA16" s="277">
        <v>2.87</v>
      </c>
      <c r="BB16" s="277">
        <v>2.92</v>
      </c>
      <c r="BC16" s="277">
        <v>2.85</v>
      </c>
      <c r="BD16" s="277">
        <v>2.72</v>
      </c>
      <c r="BE16" s="277">
        <v>7.85</v>
      </c>
      <c r="BF16" s="277">
        <v>8.06</v>
      </c>
      <c r="BG16" s="277">
        <v>7.76</v>
      </c>
      <c r="BH16" s="277">
        <v>11.1</v>
      </c>
      <c r="BI16" s="277">
        <v>9.32</v>
      </c>
      <c r="BJ16" s="277">
        <v>9.5399999999999991</v>
      </c>
      <c r="BK16" s="277">
        <v>10.3</v>
      </c>
      <c r="BL16" s="277">
        <v>9.7799999999999994</v>
      </c>
      <c r="BM16" s="277">
        <v>7.52</v>
      </c>
      <c r="BN16" s="277">
        <v>9.84</v>
      </c>
    </row>
    <row r="17" spans="1:66" s="5" customFormat="1" ht="16">
      <c r="A17" s="277" t="s">
        <v>101</v>
      </c>
      <c r="B17" s="277">
        <v>1.85</v>
      </c>
      <c r="C17" s="277">
        <v>2.39</v>
      </c>
      <c r="D17" s="277">
        <v>2.2000000000000002</v>
      </c>
      <c r="E17" s="277">
        <v>2.93</v>
      </c>
      <c r="F17" s="277">
        <v>2.0699999999999998</v>
      </c>
      <c r="G17" s="277">
        <v>2.4300000000000002</v>
      </c>
      <c r="H17" s="277">
        <v>2.25</v>
      </c>
      <c r="I17" s="277">
        <v>2.77</v>
      </c>
      <c r="J17" s="277">
        <v>1.39</v>
      </c>
      <c r="K17" s="277">
        <v>0.53</v>
      </c>
      <c r="L17" s="277">
        <v>0.72</v>
      </c>
      <c r="M17" s="277">
        <v>0.71</v>
      </c>
      <c r="N17" s="277">
        <v>0.56999999999999995</v>
      </c>
      <c r="O17" s="277">
        <v>0.66</v>
      </c>
      <c r="P17" s="277">
        <v>0.54</v>
      </c>
      <c r="Q17" s="277">
        <v>0.53</v>
      </c>
      <c r="R17" s="277">
        <v>0.66</v>
      </c>
      <c r="S17" s="277">
        <v>0.84</v>
      </c>
      <c r="T17" s="277">
        <v>0.53</v>
      </c>
      <c r="U17" s="277">
        <v>0.74</v>
      </c>
      <c r="V17" s="277">
        <v>0.8</v>
      </c>
      <c r="W17" s="277">
        <v>0.89</v>
      </c>
      <c r="X17" s="277">
        <v>0.59</v>
      </c>
      <c r="Y17" s="277">
        <v>0.87</v>
      </c>
      <c r="Z17" s="277">
        <v>0.86</v>
      </c>
      <c r="AA17" s="277">
        <v>0.69</v>
      </c>
      <c r="AB17" s="277">
        <v>0.82</v>
      </c>
      <c r="AC17" s="277">
        <v>0.72</v>
      </c>
      <c r="AD17" s="277">
        <v>0.38</v>
      </c>
      <c r="AE17" s="277">
        <v>0.4</v>
      </c>
      <c r="AF17" s="277">
        <v>0.4</v>
      </c>
      <c r="AG17" s="277">
        <v>0.35</v>
      </c>
      <c r="AH17" s="277">
        <v>0.36</v>
      </c>
      <c r="AI17" s="277">
        <v>0.32</v>
      </c>
      <c r="AJ17" s="277">
        <v>0.36</v>
      </c>
      <c r="AK17" s="277">
        <v>0.31</v>
      </c>
      <c r="AL17" s="277">
        <v>0.38</v>
      </c>
      <c r="AM17" s="277">
        <v>0.36</v>
      </c>
      <c r="AN17" s="277">
        <v>0.38</v>
      </c>
      <c r="AO17" s="277">
        <v>0.31</v>
      </c>
      <c r="AP17" s="277">
        <v>0.39</v>
      </c>
      <c r="AQ17" s="277">
        <v>0.39</v>
      </c>
      <c r="AR17" s="277">
        <v>0.38</v>
      </c>
      <c r="AS17" s="277">
        <v>0.36</v>
      </c>
      <c r="AT17" s="277">
        <v>0.37</v>
      </c>
      <c r="AU17" s="277">
        <v>0.36</v>
      </c>
      <c r="AV17" s="277">
        <v>0.36</v>
      </c>
      <c r="AW17" s="277">
        <v>0.3</v>
      </c>
      <c r="AX17" s="277">
        <v>0.37</v>
      </c>
      <c r="AY17" s="277">
        <v>0.39</v>
      </c>
      <c r="AZ17" s="277">
        <v>0.34</v>
      </c>
      <c r="BA17" s="277">
        <v>0.37</v>
      </c>
      <c r="BB17" s="277">
        <v>0.38</v>
      </c>
      <c r="BC17" s="277">
        <v>0.37</v>
      </c>
      <c r="BD17" s="277">
        <v>0.38</v>
      </c>
      <c r="BE17" s="277">
        <v>1.06</v>
      </c>
      <c r="BF17" s="277">
        <v>1.1299999999999999</v>
      </c>
      <c r="BG17" s="277">
        <v>1.05</v>
      </c>
      <c r="BH17" s="277">
        <v>1.53</v>
      </c>
      <c r="BI17" s="277">
        <v>1.28</v>
      </c>
      <c r="BJ17" s="277">
        <v>1.4</v>
      </c>
      <c r="BK17" s="277">
        <v>1.39</v>
      </c>
      <c r="BL17" s="277">
        <v>1.41</v>
      </c>
      <c r="BM17" s="277">
        <v>1.02</v>
      </c>
      <c r="BN17" s="277">
        <v>1.35</v>
      </c>
    </row>
    <row r="18" spans="1:66" s="5" customFormat="1" ht="16">
      <c r="A18" s="277" t="s">
        <v>32</v>
      </c>
      <c r="B18" s="277">
        <v>13.2</v>
      </c>
      <c r="C18" s="277">
        <v>17.3</v>
      </c>
      <c r="D18" s="277">
        <v>14.4</v>
      </c>
      <c r="E18" s="277">
        <v>19</v>
      </c>
      <c r="F18" s="277">
        <v>13.5</v>
      </c>
      <c r="G18" s="277">
        <v>17</v>
      </c>
      <c r="H18" s="277">
        <v>15.3</v>
      </c>
      <c r="I18" s="277">
        <v>20.2</v>
      </c>
      <c r="J18" s="277">
        <v>9.0299999999999994</v>
      </c>
      <c r="K18" s="277">
        <v>3.66</v>
      </c>
      <c r="L18" s="277">
        <v>4.75</v>
      </c>
      <c r="M18" s="277">
        <v>4.68</v>
      </c>
      <c r="N18" s="277">
        <v>3.68</v>
      </c>
      <c r="O18" s="277">
        <v>4.37</v>
      </c>
      <c r="P18" s="277">
        <v>3.53</v>
      </c>
      <c r="Q18" s="277">
        <v>3.6</v>
      </c>
      <c r="R18" s="277">
        <v>4.47</v>
      </c>
      <c r="S18" s="277">
        <v>5.51</v>
      </c>
      <c r="T18" s="277">
        <v>3.48</v>
      </c>
      <c r="U18" s="277">
        <v>4.67</v>
      </c>
      <c r="V18" s="277">
        <v>5.44</v>
      </c>
      <c r="W18" s="277">
        <v>5.16</v>
      </c>
      <c r="X18" s="277">
        <v>4.2300000000000004</v>
      </c>
      <c r="Y18" s="277">
        <v>5.54</v>
      </c>
      <c r="Z18" s="277">
        <v>5.41</v>
      </c>
      <c r="AA18" s="277">
        <v>4.6100000000000003</v>
      </c>
      <c r="AB18" s="277">
        <v>6.19</v>
      </c>
      <c r="AC18" s="277">
        <v>4.6900000000000004</v>
      </c>
      <c r="AD18" s="277">
        <v>2.38</v>
      </c>
      <c r="AE18" s="277">
        <v>2.5</v>
      </c>
      <c r="AF18" s="277">
        <v>2.52</v>
      </c>
      <c r="AG18" s="277">
        <v>2.31</v>
      </c>
      <c r="AH18" s="277">
        <v>2.38</v>
      </c>
      <c r="AI18" s="277">
        <v>2.11</v>
      </c>
      <c r="AJ18" s="277">
        <v>2.15</v>
      </c>
      <c r="AK18" s="277">
        <v>2.12</v>
      </c>
      <c r="AL18" s="277">
        <v>2.54</v>
      </c>
      <c r="AM18" s="277">
        <v>2.2999999999999998</v>
      </c>
      <c r="AN18" s="277">
        <v>2.4</v>
      </c>
      <c r="AO18" s="277">
        <v>1.94</v>
      </c>
      <c r="AP18" s="277">
        <v>2.5099999999999998</v>
      </c>
      <c r="AQ18" s="277">
        <v>2.39</v>
      </c>
      <c r="AR18" s="277">
        <v>2.4900000000000002</v>
      </c>
      <c r="AS18" s="277">
        <v>2.2999999999999998</v>
      </c>
      <c r="AT18" s="277">
        <v>2.42</v>
      </c>
      <c r="AU18" s="277">
        <v>2.29</v>
      </c>
      <c r="AV18" s="277">
        <v>2.2799999999999998</v>
      </c>
      <c r="AW18" s="277">
        <v>1.86</v>
      </c>
      <c r="AX18" s="277">
        <v>2.33</v>
      </c>
      <c r="AY18" s="277">
        <v>2.4700000000000002</v>
      </c>
      <c r="AZ18" s="277">
        <v>2.16</v>
      </c>
      <c r="BA18" s="277">
        <v>2.46</v>
      </c>
      <c r="BB18" s="277">
        <v>2.5</v>
      </c>
      <c r="BC18" s="277">
        <v>2.42</v>
      </c>
      <c r="BD18" s="277">
        <v>2.38</v>
      </c>
      <c r="BE18" s="277">
        <v>7.67</v>
      </c>
      <c r="BF18" s="277">
        <v>8.07</v>
      </c>
      <c r="BG18" s="277">
        <v>7.88</v>
      </c>
      <c r="BH18" s="277">
        <v>11.1</v>
      </c>
      <c r="BI18" s="277">
        <v>8.4700000000000006</v>
      </c>
      <c r="BJ18" s="277">
        <v>10</v>
      </c>
      <c r="BK18" s="277">
        <v>9.17</v>
      </c>
      <c r="BL18" s="277">
        <v>9.74</v>
      </c>
      <c r="BM18" s="277">
        <v>7.74</v>
      </c>
      <c r="BN18" s="277">
        <v>9.42</v>
      </c>
    </row>
    <row r="19" spans="1:66" s="5" customFormat="1" ht="16">
      <c r="A19" s="277" t="s">
        <v>33</v>
      </c>
      <c r="B19" s="277">
        <v>1.84</v>
      </c>
      <c r="C19" s="277">
        <v>2.12</v>
      </c>
      <c r="D19" s="277">
        <v>1.9</v>
      </c>
      <c r="E19" s="277">
        <v>2.57</v>
      </c>
      <c r="F19" s="277">
        <v>1.75</v>
      </c>
      <c r="G19" s="277">
        <v>2.2599999999999998</v>
      </c>
      <c r="H19" s="277">
        <v>2.0699999999999998</v>
      </c>
      <c r="I19" s="277">
        <v>2.4700000000000002</v>
      </c>
      <c r="J19" s="277">
        <v>1.23</v>
      </c>
      <c r="K19" s="277">
        <v>0.48</v>
      </c>
      <c r="L19" s="277">
        <v>0.63</v>
      </c>
      <c r="M19" s="277">
        <v>0.61</v>
      </c>
      <c r="N19" s="277">
        <v>0.5</v>
      </c>
      <c r="O19" s="277">
        <v>0.56999999999999995</v>
      </c>
      <c r="P19" s="277">
        <v>0.51</v>
      </c>
      <c r="Q19" s="277">
        <v>0.52</v>
      </c>
      <c r="R19" s="277">
        <v>0.59</v>
      </c>
      <c r="S19" s="277">
        <v>0.77</v>
      </c>
      <c r="T19" s="277">
        <v>0.48</v>
      </c>
      <c r="U19" s="277">
        <v>0.61</v>
      </c>
      <c r="V19" s="277">
        <v>0.68</v>
      </c>
      <c r="W19" s="277">
        <v>0.73</v>
      </c>
      <c r="X19" s="277">
        <v>0.55000000000000004</v>
      </c>
      <c r="Y19" s="277">
        <v>0.73</v>
      </c>
      <c r="Z19" s="277">
        <v>0.71</v>
      </c>
      <c r="AA19" s="277">
        <v>0.56999999999999995</v>
      </c>
      <c r="AB19" s="277">
        <v>0.8</v>
      </c>
      <c r="AC19" s="277">
        <v>0.63</v>
      </c>
      <c r="AD19" s="277">
        <v>0.31</v>
      </c>
      <c r="AE19" s="277">
        <v>0.34</v>
      </c>
      <c r="AF19" s="277">
        <v>0.3</v>
      </c>
      <c r="AG19" s="277">
        <v>0.28999999999999998</v>
      </c>
      <c r="AH19" s="277">
        <v>0.3</v>
      </c>
      <c r="AI19" s="277">
        <v>0.28000000000000003</v>
      </c>
      <c r="AJ19" s="277">
        <v>0.28000000000000003</v>
      </c>
      <c r="AK19" s="277">
        <v>0.27</v>
      </c>
      <c r="AL19" s="277">
        <v>0.33</v>
      </c>
      <c r="AM19" s="277">
        <v>0.28999999999999998</v>
      </c>
      <c r="AN19" s="277">
        <v>0.31</v>
      </c>
      <c r="AO19" s="277">
        <v>0.25</v>
      </c>
      <c r="AP19" s="277">
        <v>0.31</v>
      </c>
      <c r="AQ19" s="277">
        <v>0.33</v>
      </c>
      <c r="AR19" s="277">
        <v>0.28999999999999998</v>
      </c>
      <c r="AS19" s="277">
        <v>0.31</v>
      </c>
      <c r="AT19" s="277">
        <v>0.3</v>
      </c>
      <c r="AU19" s="277">
        <v>0.28999999999999998</v>
      </c>
      <c r="AV19" s="277">
        <v>0.28999999999999998</v>
      </c>
      <c r="AW19" s="277">
        <v>0.25</v>
      </c>
      <c r="AX19" s="277">
        <v>0.31</v>
      </c>
      <c r="AY19" s="277">
        <v>0.32</v>
      </c>
      <c r="AZ19" s="277">
        <v>0.26</v>
      </c>
      <c r="BA19" s="277">
        <v>0.31</v>
      </c>
      <c r="BB19" s="277">
        <v>0.31</v>
      </c>
      <c r="BC19" s="277">
        <v>0.32</v>
      </c>
      <c r="BD19" s="277">
        <v>0.31</v>
      </c>
      <c r="BE19" s="277">
        <v>1.05</v>
      </c>
      <c r="BF19" s="277">
        <v>1.1299999999999999</v>
      </c>
      <c r="BG19" s="277">
        <v>1.06</v>
      </c>
      <c r="BH19" s="277">
        <v>1.42</v>
      </c>
      <c r="BI19" s="277">
        <v>1.1200000000000001</v>
      </c>
      <c r="BJ19" s="277">
        <v>1.31</v>
      </c>
      <c r="BK19" s="277">
        <v>1.2</v>
      </c>
      <c r="BL19" s="277">
        <v>1.27</v>
      </c>
      <c r="BM19" s="277">
        <v>1</v>
      </c>
      <c r="BN19" s="277">
        <v>1.39</v>
      </c>
    </row>
  </sheetData>
  <phoneticPr fontId="53" type="noConversion"/>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AE6F-1DB2-8A45-AAF6-944E091DE20B}">
  <sheetPr>
    <tabColor theme="2" tint="-0.749992370372631"/>
  </sheetPr>
  <dimension ref="A1:B19"/>
  <sheetViews>
    <sheetView workbookViewId="0">
      <selection sqref="A1:B19"/>
    </sheetView>
  </sheetViews>
  <sheetFormatPr baseColWidth="10" defaultRowHeight="13"/>
  <sheetData>
    <row r="1" spans="1:2">
      <c r="A1" s="5" t="s">
        <v>168</v>
      </c>
      <c r="B1" s="5" t="s">
        <v>180</v>
      </c>
    </row>
    <row r="2" spans="1:2">
      <c r="A2" s="271" t="s">
        <v>24</v>
      </c>
      <c r="B2" s="270">
        <v>37.5</v>
      </c>
    </row>
    <row r="3" spans="1:2">
      <c r="A3" s="271" t="s">
        <v>25</v>
      </c>
      <c r="B3" s="270">
        <v>105.2</v>
      </c>
    </row>
    <row r="4" spans="1:2" ht="16">
      <c r="A4" s="269" t="s">
        <v>100</v>
      </c>
      <c r="B4" s="270"/>
    </row>
    <row r="5" spans="1:2">
      <c r="A5" s="270" t="s">
        <v>36</v>
      </c>
      <c r="B5" s="270"/>
    </row>
    <row r="6" spans="1:2">
      <c r="A6" s="271" t="s">
        <v>26</v>
      </c>
      <c r="B6" s="270">
        <v>66</v>
      </c>
    </row>
    <row r="7" spans="1:2">
      <c r="A7" s="271" t="s">
        <v>37</v>
      </c>
      <c r="B7" s="270"/>
    </row>
    <row r="8" spans="1:2">
      <c r="A8" s="271" t="s">
        <v>38</v>
      </c>
      <c r="B8" s="270"/>
    </row>
    <row r="9" spans="1:2">
      <c r="A9" s="271" t="s">
        <v>27</v>
      </c>
      <c r="B9" s="270">
        <v>18.2</v>
      </c>
    </row>
    <row r="10" spans="1:2">
      <c r="A10" s="271" t="s">
        <v>28</v>
      </c>
      <c r="B10" s="270">
        <v>1.2</v>
      </c>
    </row>
    <row r="11" spans="1:2" ht="16">
      <c r="A11" s="269" t="s">
        <v>29</v>
      </c>
      <c r="B11" s="270">
        <v>19.2</v>
      </c>
    </row>
    <row r="12" spans="1:2" ht="16">
      <c r="A12" s="269" t="s">
        <v>104</v>
      </c>
      <c r="B12" s="270">
        <v>3</v>
      </c>
    </row>
    <row r="13" spans="1:2">
      <c r="A13" s="271" t="s">
        <v>30</v>
      </c>
      <c r="B13" s="270">
        <v>19.600000000000001</v>
      </c>
    </row>
    <row r="14" spans="1:2">
      <c r="A14" s="271" t="s">
        <v>102</v>
      </c>
      <c r="B14" s="270"/>
    </row>
    <row r="15" spans="1:2" ht="16">
      <c r="A15" s="269" t="s">
        <v>103</v>
      </c>
      <c r="B15" s="270"/>
    </row>
    <row r="16" spans="1:2">
      <c r="A16" s="271" t="s">
        <v>31</v>
      </c>
      <c r="B16" s="270">
        <v>10.4</v>
      </c>
    </row>
    <row r="17" spans="1:2" ht="16">
      <c r="A17" s="269" t="s">
        <v>101</v>
      </c>
      <c r="B17" s="270"/>
    </row>
    <row r="18" spans="1:2">
      <c r="A18" s="271" t="s">
        <v>32</v>
      </c>
      <c r="B18" s="270">
        <v>9.1999999999999993</v>
      </c>
    </row>
    <row r="19" spans="1:2" ht="16">
      <c r="A19" s="269" t="s">
        <v>33</v>
      </c>
      <c r="B19" s="270">
        <v>1.3</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AAB70-0EC6-C54B-935A-CD57F2DAD6F0}">
  <sheetPr>
    <tabColor theme="2" tint="-0.749992370372631"/>
  </sheetPr>
  <dimension ref="A1:C19"/>
  <sheetViews>
    <sheetView workbookViewId="0">
      <selection sqref="A1:A19"/>
    </sheetView>
  </sheetViews>
  <sheetFormatPr baseColWidth="10" defaultRowHeight="13"/>
  <sheetData>
    <row r="1" spans="1:3">
      <c r="A1" s="5" t="s">
        <v>168</v>
      </c>
      <c r="B1" s="1" t="s">
        <v>191</v>
      </c>
      <c r="C1" s="1" t="s">
        <v>192</v>
      </c>
    </row>
    <row r="2" spans="1:3">
      <c r="A2" s="271" t="s">
        <v>24</v>
      </c>
      <c r="B2">
        <v>13</v>
      </c>
      <c r="C2">
        <v>14.3</v>
      </c>
    </row>
    <row r="3" spans="1:3">
      <c r="A3" s="271" t="s">
        <v>25</v>
      </c>
      <c r="B3">
        <v>33</v>
      </c>
      <c r="C3">
        <v>36.200000000000003</v>
      </c>
    </row>
    <row r="4" spans="1:3" ht="16">
      <c r="A4" s="269" t="s">
        <v>100</v>
      </c>
      <c r="B4">
        <v>4.92</v>
      </c>
      <c r="C4">
        <v>5.35</v>
      </c>
    </row>
    <row r="5" spans="1:3">
      <c r="A5" s="270" t="s">
        <v>36</v>
      </c>
      <c r="B5">
        <v>143</v>
      </c>
      <c r="C5">
        <v>135</v>
      </c>
    </row>
    <row r="6" spans="1:3">
      <c r="A6" s="271" t="s">
        <v>26</v>
      </c>
      <c r="B6">
        <v>24.1</v>
      </c>
      <c r="C6">
        <v>26.5</v>
      </c>
    </row>
    <row r="7" spans="1:3">
      <c r="A7" s="271" t="s">
        <v>37</v>
      </c>
      <c r="B7">
        <v>198</v>
      </c>
      <c r="C7">
        <v>185</v>
      </c>
    </row>
    <row r="8" spans="1:3">
      <c r="A8" s="271" t="s">
        <v>38</v>
      </c>
      <c r="B8">
        <v>4.8</v>
      </c>
      <c r="C8">
        <v>5.74</v>
      </c>
    </row>
    <row r="9" spans="1:3">
      <c r="A9" s="271" t="s">
        <v>27</v>
      </c>
      <c r="B9">
        <v>7.91</v>
      </c>
      <c r="C9">
        <v>8.4</v>
      </c>
    </row>
    <row r="10" spans="1:3">
      <c r="A10" s="271" t="s">
        <v>28</v>
      </c>
      <c r="B10">
        <v>1.45</v>
      </c>
      <c r="C10">
        <v>1.49</v>
      </c>
    </row>
    <row r="11" spans="1:3" ht="16">
      <c r="A11" s="269" t="s">
        <v>29</v>
      </c>
      <c r="B11">
        <v>9.5399999999999991</v>
      </c>
      <c r="C11">
        <v>10.8</v>
      </c>
    </row>
    <row r="12" spans="1:3" ht="16">
      <c r="A12" s="269" t="s">
        <v>104</v>
      </c>
      <c r="B12">
        <v>1.89</v>
      </c>
      <c r="C12">
        <v>2.1</v>
      </c>
    </row>
    <row r="13" spans="1:3">
      <c r="A13" s="271" t="s">
        <v>30</v>
      </c>
      <c r="B13">
        <v>12.1</v>
      </c>
      <c r="C13">
        <v>13.6</v>
      </c>
    </row>
    <row r="14" spans="1:3">
      <c r="A14" s="271" t="s">
        <v>102</v>
      </c>
      <c r="B14">
        <v>68</v>
      </c>
      <c r="C14">
        <v>80</v>
      </c>
    </row>
    <row r="15" spans="1:3" ht="16">
      <c r="A15" s="269" t="s">
        <v>103</v>
      </c>
      <c r="B15">
        <v>2.64</v>
      </c>
      <c r="C15">
        <v>2.91</v>
      </c>
    </row>
    <row r="16" spans="1:3">
      <c r="A16" s="271" t="s">
        <v>31</v>
      </c>
      <c r="B16">
        <v>7.39</v>
      </c>
      <c r="C16">
        <v>8.35</v>
      </c>
    </row>
    <row r="17" spans="1:3" ht="16">
      <c r="A17" s="269" t="s">
        <v>101</v>
      </c>
      <c r="B17">
        <v>1.06</v>
      </c>
      <c r="C17">
        <v>1.17</v>
      </c>
    </row>
    <row r="18" spans="1:3">
      <c r="A18" s="271" t="s">
        <v>32</v>
      </c>
      <c r="B18">
        <v>6.72</v>
      </c>
      <c r="C18">
        <v>7.61</v>
      </c>
    </row>
    <row r="19" spans="1:3" ht="16">
      <c r="A19" s="269" t="s">
        <v>33</v>
      </c>
      <c r="B19">
        <v>0.95</v>
      </c>
      <c r="C19">
        <v>1.07</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7CDAB-1AE3-CD4D-B298-1A1757C8A6FD}">
  <sheetPr>
    <tabColor theme="7" tint="0.79998168889431442"/>
  </sheetPr>
  <dimension ref="A1:E19"/>
  <sheetViews>
    <sheetView workbookViewId="0">
      <selection sqref="A1:A19"/>
    </sheetView>
  </sheetViews>
  <sheetFormatPr baseColWidth="10" defaultRowHeight="13"/>
  <sheetData>
    <row r="1" spans="1:5">
      <c r="A1" s="5" t="s">
        <v>168</v>
      </c>
      <c r="B1" s="1" t="s">
        <v>665</v>
      </c>
      <c r="C1" s="1" t="s">
        <v>666</v>
      </c>
      <c r="D1" s="1" t="s">
        <v>667</v>
      </c>
      <c r="E1" s="1" t="s">
        <v>668</v>
      </c>
    </row>
    <row r="2" spans="1:5">
      <c r="A2" s="271" t="s">
        <v>24</v>
      </c>
      <c r="B2" s="38">
        <v>4.9769999999999994</v>
      </c>
      <c r="C2">
        <v>4.3371000000000004</v>
      </c>
      <c r="D2">
        <v>4.7162999999999995</v>
      </c>
      <c r="E2">
        <v>6.8729999999999993</v>
      </c>
    </row>
    <row r="3" spans="1:5">
      <c r="A3" s="271" t="s">
        <v>25</v>
      </c>
      <c r="B3" s="38">
        <v>5.2139999999999995</v>
      </c>
      <c r="C3">
        <v>4.6452</v>
      </c>
      <c r="D3">
        <v>4.9532999999999996</v>
      </c>
      <c r="E3">
        <v>7.1337000000000002</v>
      </c>
    </row>
    <row r="4" spans="1:5" ht="16">
      <c r="A4" s="269" t="s">
        <v>100</v>
      </c>
    </row>
    <row r="5" spans="1:5">
      <c r="A5" s="270" t="s">
        <v>36</v>
      </c>
    </row>
    <row r="6" spans="1:5">
      <c r="A6" s="271" t="s">
        <v>26</v>
      </c>
      <c r="B6" s="38">
        <v>5.4747000000000003</v>
      </c>
      <c r="C6">
        <v>5.0244</v>
      </c>
      <c r="D6">
        <v>5.4036</v>
      </c>
      <c r="E6">
        <v>7.3943999999999992</v>
      </c>
    </row>
    <row r="7" spans="1:5">
      <c r="A7" s="271" t="s">
        <v>37</v>
      </c>
    </row>
    <row r="8" spans="1:5">
      <c r="A8" s="271" t="s">
        <v>38</v>
      </c>
    </row>
    <row r="9" spans="1:5">
      <c r="A9" s="271" t="s">
        <v>27</v>
      </c>
      <c r="B9" s="38">
        <v>5.2850999999999999</v>
      </c>
      <c r="C9">
        <v>4.9532999999999996</v>
      </c>
      <c r="D9">
        <v>5.2377000000000002</v>
      </c>
      <c r="E9">
        <v>6.6597</v>
      </c>
    </row>
    <row r="10" spans="1:5">
      <c r="A10" s="271" t="s">
        <v>28</v>
      </c>
      <c r="B10" s="38">
        <v>3.3653999999999997</v>
      </c>
      <c r="C10">
        <v>3.1757999999999997</v>
      </c>
      <c r="D10">
        <v>3.6497999999999999</v>
      </c>
      <c r="E10">
        <v>3.9342000000000001</v>
      </c>
    </row>
    <row r="11" spans="1:5" ht="16">
      <c r="A11" s="269" t="s">
        <v>29</v>
      </c>
      <c r="B11" s="38">
        <v>5.1665999999999999</v>
      </c>
      <c r="C11">
        <v>4.8584999999999994</v>
      </c>
      <c r="D11">
        <v>5.1192000000000002</v>
      </c>
      <c r="E11">
        <v>6.5175000000000001</v>
      </c>
    </row>
    <row r="12" spans="1:5" ht="16">
      <c r="A12" s="269" t="s">
        <v>104</v>
      </c>
    </row>
    <row r="13" spans="1:5">
      <c r="A13" s="271" t="s">
        <v>30</v>
      </c>
    </row>
    <row r="14" spans="1:5">
      <c r="A14" s="271" t="s">
        <v>102</v>
      </c>
    </row>
    <row r="15" spans="1:5" ht="16">
      <c r="A15" s="269" t="s">
        <v>103</v>
      </c>
    </row>
    <row r="16" spans="1:5">
      <c r="A16" s="271" t="s">
        <v>31</v>
      </c>
    </row>
    <row r="17" spans="1:5" ht="16">
      <c r="A17" s="269" t="s">
        <v>101</v>
      </c>
    </row>
    <row r="18" spans="1:5">
      <c r="A18" s="271" t="s">
        <v>32</v>
      </c>
      <c r="B18" s="38">
        <v>3.081</v>
      </c>
      <c r="C18">
        <v>2.8203</v>
      </c>
      <c r="D18">
        <v>3.3416999999999999</v>
      </c>
      <c r="E18">
        <v>3.8157000000000001</v>
      </c>
    </row>
    <row r="19" spans="1:5" ht="16">
      <c r="A19" s="269" t="s">
        <v>33</v>
      </c>
      <c r="B19" s="38">
        <v>3.1520999999999999</v>
      </c>
      <c r="C19">
        <v>2.8676999999999997</v>
      </c>
      <c r="D19">
        <v>3.4127999999999998</v>
      </c>
      <c r="E19">
        <v>3.8631000000000002</v>
      </c>
    </row>
  </sheetData>
  <phoneticPr fontId="15" type="noConversion"/>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A1:G19"/>
  <sheetViews>
    <sheetView workbookViewId="0">
      <selection sqref="A1:A19"/>
    </sheetView>
  </sheetViews>
  <sheetFormatPr baseColWidth="10" defaultRowHeight="13"/>
  <sheetData>
    <row r="1" spans="1:7">
      <c r="A1" s="5" t="s">
        <v>168</v>
      </c>
      <c r="B1" s="1" t="s">
        <v>665</v>
      </c>
      <c r="C1" s="1" t="s">
        <v>666</v>
      </c>
      <c r="D1" s="1" t="s">
        <v>667</v>
      </c>
      <c r="E1" s="1" t="s">
        <v>668</v>
      </c>
      <c r="F1" s="1" t="s">
        <v>669</v>
      </c>
      <c r="G1" s="1" t="s">
        <v>670</v>
      </c>
    </row>
    <row r="2" spans="1:7">
      <c r="A2" s="271" t="s">
        <v>24</v>
      </c>
      <c r="B2">
        <v>3.52</v>
      </c>
      <c r="C2">
        <v>2.52</v>
      </c>
      <c r="D2">
        <v>6.69</v>
      </c>
      <c r="E2">
        <v>2.87</v>
      </c>
      <c r="F2">
        <v>2.77</v>
      </c>
      <c r="G2">
        <v>2.82</v>
      </c>
    </row>
    <row r="3" spans="1:7">
      <c r="A3" s="271" t="s">
        <v>25</v>
      </c>
      <c r="B3">
        <v>7.62</v>
      </c>
      <c r="C3">
        <v>6.21</v>
      </c>
      <c r="D3">
        <v>13.81</v>
      </c>
      <c r="E3">
        <v>7.18</v>
      </c>
      <c r="F3">
        <v>6.6</v>
      </c>
      <c r="G3">
        <v>7.31</v>
      </c>
    </row>
    <row r="4" spans="1:7" ht="16">
      <c r="A4" s="269" t="s">
        <v>100</v>
      </c>
      <c r="B4">
        <v>1.07</v>
      </c>
      <c r="C4">
        <v>0.89</v>
      </c>
      <c r="D4">
        <v>2.12</v>
      </c>
      <c r="E4">
        <v>1.04</v>
      </c>
      <c r="F4">
        <v>1</v>
      </c>
      <c r="G4">
        <v>1.02</v>
      </c>
    </row>
    <row r="5" spans="1:7">
      <c r="A5" s="270" t="s">
        <v>36</v>
      </c>
    </row>
    <row r="6" spans="1:7">
      <c r="A6" s="271" t="s">
        <v>26</v>
      </c>
      <c r="B6">
        <v>4.8499999999999996</v>
      </c>
      <c r="C6">
        <v>4.1900000000000004</v>
      </c>
      <c r="D6">
        <v>10.66</v>
      </c>
      <c r="E6">
        <v>4.58</v>
      </c>
      <c r="F6">
        <v>4.4400000000000004</v>
      </c>
      <c r="G6">
        <v>4.34</v>
      </c>
    </row>
    <row r="7" spans="1:7">
      <c r="A7" s="271" t="s">
        <v>37</v>
      </c>
    </row>
    <row r="8" spans="1:7">
      <c r="A8" s="271" t="s">
        <v>38</v>
      </c>
    </row>
    <row r="9" spans="1:7">
      <c r="A9" s="271" t="s">
        <v>27</v>
      </c>
      <c r="B9">
        <v>1.33</v>
      </c>
      <c r="C9">
        <v>1.22</v>
      </c>
      <c r="D9">
        <v>3.58</v>
      </c>
      <c r="E9">
        <v>1.31</v>
      </c>
      <c r="F9">
        <v>1.26</v>
      </c>
      <c r="G9">
        <v>1.29</v>
      </c>
    </row>
    <row r="10" spans="1:7">
      <c r="A10" s="271" t="s">
        <v>28</v>
      </c>
      <c r="B10">
        <v>1.02</v>
      </c>
      <c r="C10">
        <v>0.88</v>
      </c>
      <c r="D10">
        <v>1.1100000000000001</v>
      </c>
      <c r="E10">
        <v>0.84</v>
      </c>
      <c r="F10">
        <v>0.91</v>
      </c>
      <c r="G10">
        <v>0.93</v>
      </c>
    </row>
    <row r="11" spans="1:7" ht="16">
      <c r="A11" s="269" t="s">
        <v>29</v>
      </c>
      <c r="B11">
        <v>1.48</v>
      </c>
      <c r="C11">
        <v>1.44</v>
      </c>
      <c r="D11">
        <v>4.54</v>
      </c>
      <c r="E11">
        <v>1.56</v>
      </c>
      <c r="F11">
        <v>1.5</v>
      </c>
      <c r="G11">
        <v>1.7</v>
      </c>
    </row>
    <row r="12" spans="1:7" ht="14" customHeight="1">
      <c r="A12" s="269" t="s">
        <v>104</v>
      </c>
      <c r="B12">
        <v>0.27</v>
      </c>
      <c r="C12">
        <v>0.28999999999999998</v>
      </c>
      <c r="D12">
        <v>0.91</v>
      </c>
      <c r="E12">
        <v>0.28999999999999998</v>
      </c>
      <c r="F12">
        <v>0.28000000000000003</v>
      </c>
      <c r="G12">
        <v>0.3</v>
      </c>
    </row>
    <row r="13" spans="1:7">
      <c r="A13" s="271" t="s">
        <v>30</v>
      </c>
      <c r="B13">
        <v>1.62</v>
      </c>
      <c r="C13">
        <v>1.81</v>
      </c>
      <c r="D13">
        <v>5.85</v>
      </c>
      <c r="E13">
        <v>1.91</v>
      </c>
      <c r="F13">
        <v>1.85</v>
      </c>
      <c r="G13">
        <v>1.85</v>
      </c>
    </row>
    <row r="14" spans="1:7">
      <c r="A14" s="271" t="s">
        <v>102</v>
      </c>
    </row>
    <row r="15" spans="1:7" ht="16">
      <c r="A15" s="269" t="s">
        <v>103</v>
      </c>
      <c r="B15">
        <v>0.34</v>
      </c>
      <c r="C15">
        <v>0.39</v>
      </c>
      <c r="D15">
        <v>1.26</v>
      </c>
      <c r="E15">
        <v>0.4</v>
      </c>
      <c r="F15">
        <v>0.39</v>
      </c>
      <c r="G15">
        <v>0.41</v>
      </c>
    </row>
    <row r="16" spans="1:7">
      <c r="A16" s="271" t="s">
        <v>31</v>
      </c>
      <c r="B16">
        <v>1</v>
      </c>
      <c r="C16">
        <v>1.1599999999999999</v>
      </c>
      <c r="D16">
        <v>3.63</v>
      </c>
      <c r="E16">
        <v>1.19</v>
      </c>
      <c r="F16">
        <v>1.17</v>
      </c>
      <c r="G16">
        <v>1.2</v>
      </c>
    </row>
    <row r="17" spans="1:7" ht="16">
      <c r="A17" s="269" t="s">
        <v>101</v>
      </c>
      <c r="B17">
        <v>0.14000000000000001</v>
      </c>
      <c r="C17">
        <v>0.16</v>
      </c>
      <c r="D17">
        <v>0.53</v>
      </c>
      <c r="E17">
        <v>0.17</v>
      </c>
      <c r="F17">
        <v>0.16</v>
      </c>
      <c r="G17">
        <v>0.18</v>
      </c>
    </row>
    <row r="18" spans="1:7">
      <c r="A18" s="271" t="s">
        <v>32</v>
      </c>
      <c r="B18">
        <v>0.9</v>
      </c>
      <c r="C18">
        <v>1.1100000000000001</v>
      </c>
      <c r="D18">
        <v>3.54</v>
      </c>
      <c r="E18">
        <v>1.1499999999999999</v>
      </c>
      <c r="F18">
        <v>1.1000000000000001</v>
      </c>
      <c r="G18">
        <v>1.1100000000000001</v>
      </c>
    </row>
    <row r="19" spans="1:7" ht="14" customHeight="1">
      <c r="A19" s="269" t="s">
        <v>33</v>
      </c>
      <c r="B19">
        <v>0.13</v>
      </c>
      <c r="C19">
        <v>0.16400000000000001</v>
      </c>
      <c r="D19">
        <v>0.52</v>
      </c>
      <c r="E19">
        <v>0.15</v>
      </c>
      <c r="F19">
        <v>0.15</v>
      </c>
      <c r="G19">
        <v>0.17</v>
      </c>
    </row>
  </sheetData>
  <sortState xmlns:xlrd2="http://schemas.microsoft.com/office/spreadsheetml/2017/richdata2" ref="A2:H15">
    <sortCondition descending="1" ref="H2:H15"/>
  </sortState>
  <phoneticPr fontId="15" type="noConversion"/>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4F3F-1B77-664D-A147-A9963CBFB9A6}">
  <dimension ref="A1:B19"/>
  <sheetViews>
    <sheetView workbookViewId="0">
      <selection sqref="A1:B19"/>
    </sheetView>
  </sheetViews>
  <sheetFormatPr baseColWidth="10" defaultRowHeight="13"/>
  <cols>
    <col min="1" max="1" width="13.33203125" bestFit="1" customWidth="1"/>
  </cols>
  <sheetData>
    <row r="1" spans="1:2">
      <c r="A1" s="274" t="s">
        <v>161</v>
      </c>
      <c r="B1" s="271" t="s">
        <v>169</v>
      </c>
    </row>
    <row r="2" spans="1:2">
      <c r="A2" s="271" t="s">
        <v>24</v>
      </c>
      <c r="B2" s="270">
        <v>0.23699999999999999</v>
      </c>
    </row>
    <row r="3" spans="1:2">
      <c r="A3" s="271" t="s">
        <v>25</v>
      </c>
      <c r="B3" s="270">
        <v>0.61299999999999999</v>
      </c>
    </row>
    <row r="4" spans="1:2" ht="16">
      <c r="A4" s="269" t="s">
        <v>100</v>
      </c>
      <c r="B4" s="270">
        <v>9.2799999999999994E-2</v>
      </c>
    </row>
    <row r="5" spans="1:2">
      <c r="A5" s="270" t="s">
        <v>36</v>
      </c>
      <c r="B5" s="270">
        <v>7.25</v>
      </c>
    </row>
    <row r="6" spans="1:2">
      <c r="A6" s="271" t="s">
        <v>26</v>
      </c>
      <c r="B6" s="270">
        <v>0.45700000000000002</v>
      </c>
    </row>
    <row r="7" spans="1:2">
      <c r="A7" s="271" t="s">
        <v>37</v>
      </c>
      <c r="B7" s="270">
        <v>3.82</v>
      </c>
    </row>
    <row r="8" spans="1:2">
      <c r="A8" s="271" t="s">
        <v>38</v>
      </c>
      <c r="B8" s="270">
        <v>0.10299999999999999</v>
      </c>
    </row>
    <row r="9" spans="1:2">
      <c r="A9" s="271" t="s">
        <v>27</v>
      </c>
      <c r="B9" s="270">
        <v>0.14799999999999999</v>
      </c>
    </row>
    <row r="10" spans="1:2">
      <c r="A10" s="271" t="s">
        <v>28</v>
      </c>
      <c r="B10" s="270">
        <v>5.6300000000000003E-2</v>
      </c>
    </row>
    <row r="11" spans="1:2" ht="16">
      <c r="A11" s="269" t="s">
        <v>29</v>
      </c>
      <c r="B11" s="270">
        <v>0.19900000000000001</v>
      </c>
    </row>
    <row r="12" spans="1:2" ht="16">
      <c r="A12" s="269" t="s">
        <v>104</v>
      </c>
      <c r="B12" s="270">
        <v>3.61E-2</v>
      </c>
    </row>
    <row r="13" spans="1:2">
      <c r="A13" s="271" t="s">
        <v>30</v>
      </c>
      <c r="B13" s="270">
        <v>0.246</v>
      </c>
    </row>
    <row r="14" spans="1:2">
      <c r="A14" s="271" t="s">
        <v>102</v>
      </c>
      <c r="B14" s="270">
        <v>1.57</v>
      </c>
    </row>
    <row r="15" spans="1:2" ht="16">
      <c r="A15" s="269" t="s">
        <v>103</v>
      </c>
      <c r="B15" s="270">
        <v>5.4600000000000003E-2</v>
      </c>
    </row>
    <row r="16" spans="1:2">
      <c r="A16" s="271" t="s">
        <v>31</v>
      </c>
      <c r="B16" s="270">
        <v>0.161</v>
      </c>
    </row>
    <row r="17" spans="1:2" ht="16">
      <c r="A17" s="269" t="s">
        <v>101</v>
      </c>
      <c r="B17" s="270">
        <v>2.47E-2</v>
      </c>
    </row>
    <row r="18" spans="1:2">
      <c r="A18" s="271" t="s">
        <v>32</v>
      </c>
      <c r="B18" s="270">
        <v>0.161</v>
      </c>
    </row>
    <row r="19" spans="1:2" ht="16">
      <c r="A19" s="269" t="s">
        <v>33</v>
      </c>
      <c r="B19" s="270">
        <v>2.46E-2</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2DD4C-F0CC-1646-8C55-40B04ABCD0A9}">
  <sheetPr>
    <tabColor theme="4" tint="0.59999389629810485"/>
  </sheetPr>
  <dimension ref="A1:N19"/>
  <sheetViews>
    <sheetView workbookViewId="0">
      <selection activeCell="A6" sqref="A6"/>
    </sheetView>
  </sheetViews>
  <sheetFormatPr baseColWidth="10" defaultRowHeight="13"/>
  <sheetData>
    <row r="1" spans="1:14">
      <c r="A1" t="s">
        <v>168</v>
      </c>
      <c r="B1" s="1" t="s">
        <v>671</v>
      </c>
      <c r="C1" s="1" t="s">
        <v>672</v>
      </c>
      <c r="D1" s="1" t="s">
        <v>673</v>
      </c>
      <c r="E1" s="1" t="s">
        <v>674</v>
      </c>
      <c r="F1" s="1" t="s">
        <v>675</v>
      </c>
      <c r="G1" s="1" t="s">
        <v>676</v>
      </c>
      <c r="H1" s="1" t="s">
        <v>677</v>
      </c>
      <c r="I1" s="1" t="s">
        <v>678</v>
      </c>
      <c r="J1" s="1" t="s">
        <v>679</v>
      </c>
      <c r="K1" s="1" t="s">
        <v>680</v>
      </c>
      <c r="L1" s="1" t="s">
        <v>681</v>
      </c>
      <c r="M1" s="1" t="s">
        <v>682</v>
      </c>
      <c r="N1" s="1" t="s">
        <v>683</v>
      </c>
    </row>
    <row r="2" spans="1:14" s="177" customFormat="1">
      <c r="A2" t="s">
        <v>24</v>
      </c>
      <c r="B2">
        <v>20.6</v>
      </c>
      <c r="C2">
        <v>11.6</v>
      </c>
      <c r="D2">
        <v>10.3</v>
      </c>
      <c r="E2">
        <v>16.2</v>
      </c>
      <c r="F2">
        <v>27.7</v>
      </c>
      <c r="G2">
        <v>11.7</v>
      </c>
      <c r="H2">
        <v>41</v>
      </c>
      <c r="I2">
        <v>59.6</v>
      </c>
      <c r="J2">
        <v>8.1999999999999993</v>
      </c>
      <c r="K2">
        <v>201</v>
      </c>
      <c r="L2">
        <v>6.6</v>
      </c>
      <c r="M2">
        <v>111</v>
      </c>
      <c r="N2">
        <v>15.1</v>
      </c>
    </row>
    <row r="3" spans="1:14" s="147" customFormat="1">
      <c r="A3" t="s">
        <v>25</v>
      </c>
      <c r="B3">
        <v>47.8</v>
      </c>
      <c r="C3">
        <v>23.3</v>
      </c>
      <c r="D3">
        <v>23</v>
      </c>
      <c r="E3">
        <v>35</v>
      </c>
      <c r="F3">
        <v>64</v>
      </c>
      <c r="G3">
        <v>21.4</v>
      </c>
      <c r="H3">
        <v>99</v>
      </c>
      <c r="I3"/>
      <c r="J3">
        <v>16.100000000000001</v>
      </c>
      <c r="K3">
        <v>520</v>
      </c>
      <c r="L3">
        <v>14.8</v>
      </c>
      <c r="M3">
        <v>280</v>
      </c>
      <c r="N3">
        <v>39.200000000000003</v>
      </c>
    </row>
    <row r="4" spans="1:14" s="147" customFormat="1">
      <c r="A4" t="s">
        <v>100</v>
      </c>
      <c r="B4"/>
      <c r="C4"/>
      <c r="D4"/>
      <c r="E4"/>
      <c r="F4"/>
      <c r="G4"/>
      <c r="H4"/>
      <c r="I4"/>
      <c r="J4"/>
      <c r="K4"/>
      <c r="L4"/>
      <c r="M4"/>
      <c r="N4"/>
    </row>
    <row r="5" spans="1:14" s="147" customFormat="1">
      <c r="A5" t="s">
        <v>36</v>
      </c>
      <c r="B5">
        <v>480</v>
      </c>
      <c r="C5">
        <v>430</v>
      </c>
      <c r="D5">
        <v>500</v>
      </c>
      <c r="E5"/>
      <c r="F5"/>
      <c r="G5"/>
      <c r="H5">
        <v>360</v>
      </c>
      <c r="I5"/>
      <c r="J5">
        <v>560</v>
      </c>
      <c r="K5">
        <v>400</v>
      </c>
      <c r="L5">
        <v>211</v>
      </c>
      <c r="M5">
        <v>430</v>
      </c>
      <c r="N5">
        <v>580</v>
      </c>
    </row>
    <row r="6" spans="1:14" s="147" customFormat="1">
      <c r="A6" t="s">
        <v>26</v>
      </c>
      <c r="B6">
        <v>26</v>
      </c>
      <c r="C6">
        <v>11</v>
      </c>
      <c r="D6">
        <v>11</v>
      </c>
      <c r="E6">
        <v>16</v>
      </c>
      <c r="F6">
        <v>40</v>
      </c>
      <c r="G6">
        <v>8.3000000000000007</v>
      </c>
      <c r="H6">
        <v>54</v>
      </c>
      <c r="I6"/>
      <c r="J6">
        <v>9.4</v>
      </c>
      <c r="K6">
        <v>305</v>
      </c>
      <c r="L6">
        <v>8</v>
      </c>
      <c r="M6">
        <v>173</v>
      </c>
      <c r="N6">
        <v>24</v>
      </c>
    </row>
    <row r="7" spans="1:14" s="130" customFormat="1">
      <c r="A7" t="s">
        <v>37</v>
      </c>
      <c r="B7">
        <v>250</v>
      </c>
      <c r="C7">
        <v>50</v>
      </c>
      <c r="D7" t="s">
        <v>416</v>
      </c>
      <c r="E7">
        <v>310</v>
      </c>
      <c r="F7">
        <v>470</v>
      </c>
      <c r="G7">
        <v>140</v>
      </c>
      <c r="H7"/>
      <c r="I7">
        <v>527</v>
      </c>
      <c r="J7">
        <v>108</v>
      </c>
      <c r="K7">
        <v>196</v>
      </c>
      <c r="L7" t="s">
        <v>416</v>
      </c>
      <c r="M7">
        <v>850</v>
      </c>
      <c r="N7">
        <v>80</v>
      </c>
    </row>
    <row r="8" spans="1:14" s="147" customFormat="1">
      <c r="A8" t="s">
        <v>38</v>
      </c>
      <c r="B8">
        <v>2.89</v>
      </c>
      <c r="C8">
        <v>0.85</v>
      </c>
      <c r="D8" t="s">
        <v>428</v>
      </c>
      <c r="E8">
        <v>1.4</v>
      </c>
      <c r="F8">
        <v>6.8</v>
      </c>
      <c r="G8">
        <v>0.33</v>
      </c>
      <c r="H8">
        <v>12.8</v>
      </c>
      <c r="I8">
        <v>12.7</v>
      </c>
      <c r="J8">
        <v>0.27</v>
      </c>
      <c r="K8">
        <v>2.4</v>
      </c>
      <c r="L8">
        <v>0.37</v>
      </c>
      <c r="M8">
        <v>17.5</v>
      </c>
      <c r="N8">
        <v>2.29</v>
      </c>
    </row>
    <row r="9" spans="1:14" s="147" customFormat="1">
      <c r="A9" t="s">
        <v>27</v>
      </c>
      <c r="B9">
        <v>6.1</v>
      </c>
      <c r="C9">
        <v>2.41</v>
      </c>
      <c r="D9">
        <v>1.9</v>
      </c>
      <c r="E9">
        <v>4.63</v>
      </c>
      <c r="F9">
        <v>10.7</v>
      </c>
      <c r="G9">
        <v>1.6</v>
      </c>
      <c r="H9">
        <v>14.9</v>
      </c>
      <c r="I9">
        <v>23.9</v>
      </c>
      <c r="J9">
        <v>1.98</v>
      </c>
      <c r="K9">
        <v>86</v>
      </c>
      <c r="L9">
        <v>2.16</v>
      </c>
      <c r="M9">
        <v>46</v>
      </c>
      <c r="N9">
        <v>7.08</v>
      </c>
    </row>
    <row r="10" spans="1:14" s="147" customFormat="1">
      <c r="A10" t="s">
        <v>28</v>
      </c>
      <c r="B10">
        <v>6.6</v>
      </c>
      <c r="C10">
        <v>6.2</v>
      </c>
      <c r="D10">
        <v>6.45</v>
      </c>
      <c r="E10">
        <v>8.4</v>
      </c>
      <c r="F10">
        <v>5.9</v>
      </c>
      <c r="G10">
        <v>7.7</v>
      </c>
      <c r="H10">
        <v>6.6</v>
      </c>
      <c r="I10">
        <v>6.91</v>
      </c>
      <c r="J10">
        <v>6.1</v>
      </c>
      <c r="K10">
        <v>7.2</v>
      </c>
      <c r="L10">
        <v>2.6</v>
      </c>
      <c r="M10">
        <v>6.6</v>
      </c>
      <c r="N10">
        <v>4.8499999999999996</v>
      </c>
    </row>
    <row r="11" spans="1:14" s="180" customFormat="1">
      <c r="A11" t="s">
        <v>29</v>
      </c>
      <c r="B11"/>
      <c r="C11"/>
      <c r="D11"/>
      <c r="E11"/>
      <c r="F11"/>
      <c r="G11"/>
      <c r="H11"/>
      <c r="I11"/>
      <c r="J11"/>
      <c r="K11"/>
      <c r="L11"/>
      <c r="M11"/>
      <c r="N11"/>
    </row>
    <row r="12" spans="1:14" s="180" customFormat="1">
      <c r="A12" t="s">
        <v>104</v>
      </c>
      <c r="B12">
        <v>1.1000000000000001</v>
      </c>
      <c r="C12">
        <v>0.31</v>
      </c>
      <c r="D12">
        <v>0.15</v>
      </c>
      <c r="E12">
        <v>0.87</v>
      </c>
      <c r="F12">
        <v>2.17</v>
      </c>
      <c r="G12">
        <v>0.25</v>
      </c>
      <c r="H12">
        <v>3.3</v>
      </c>
      <c r="I12">
        <v>4.4000000000000004</v>
      </c>
      <c r="J12">
        <v>0.32</v>
      </c>
      <c r="K12">
        <v>16.7</v>
      </c>
      <c r="L12">
        <v>0.4</v>
      </c>
      <c r="M12">
        <v>8.6</v>
      </c>
      <c r="N12">
        <v>1.48</v>
      </c>
    </row>
    <row r="13" spans="1:14" s="180" customFormat="1">
      <c r="A13" t="s">
        <v>30</v>
      </c>
      <c r="B13">
        <v>7.5</v>
      </c>
      <c r="C13">
        <v>1.56</v>
      </c>
      <c r="D13"/>
      <c r="E13">
        <v>5.8</v>
      </c>
      <c r="F13">
        <v>11.3</v>
      </c>
      <c r="G13"/>
      <c r="H13">
        <v>19</v>
      </c>
      <c r="I13"/>
      <c r="J13">
        <v>1.8</v>
      </c>
      <c r="K13">
        <v>103</v>
      </c>
      <c r="L13">
        <v>2.33</v>
      </c>
      <c r="M13">
        <v>52</v>
      </c>
      <c r="N13"/>
    </row>
    <row r="14" spans="1:14">
      <c r="A14" t="s">
        <v>102</v>
      </c>
    </row>
    <row r="15" spans="1:14">
      <c r="A15" t="s">
        <v>103</v>
      </c>
    </row>
    <row r="16" spans="1:14" s="180" customFormat="1">
      <c r="A16" t="s">
        <v>31</v>
      </c>
      <c r="B16"/>
      <c r="C16"/>
      <c r="D16"/>
      <c r="E16"/>
      <c r="F16"/>
      <c r="G16"/>
      <c r="H16"/>
      <c r="I16"/>
      <c r="J16"/>
      <c r="K16"/>
      <c r="L16"/>
      <c r="M16"/>
      <c r="N16"/>
    </row>
    <row r="17" spans="1:14">
      <c r="A17" t="s">
        <v>101</v>
      </c>
    </row>
    <row r="18" spans="1:14" s="180" customFormat="1">
      <c r="A18" t="s">
        <v>32</v>
      </c>
      <c r="B18">
        <v>3.5</v>
      </c>
      <c r="C18">
        <v>0.62</v>
      </c>
      <c r="D18">
        <v>0.42</v>
      </c>
      <c r="E18">
        <v>2.7</v>
      </c>
      <c r="F18">
        <v>7.2</v>
      </c>
      <c r="G18">
        <v>0.52</v>
      </c>
      <c r="H18">
        <v>13.3</v>
      </c>
      <c r="I18">
        <v>13.3</v>
      </c>
      <c r="J18">
        <v>0.66</v>
      </c>
      <c r="K18">
        <v>43</v>
      </c>
      <c r="L18">
        <v>1.44</v>
      </c>
      <c r="M18">
        <v>23.2</v>
      </c>
      <c r="N18">
        <v>2.08</v>
      </c>
    </row>
    <row r="19" spans="1:14" s="180" customFormat="1">
      <c r="A19" t="s">
        <v>33</v>
      </c>
      <c r="B19">
        <v>0.53</v>
      </c>
      <c r="C19">
        <v>6.5000000000000002E-2</v>
      </c>
      <c r="D19">
        <v>4.3999999999999997E-2</v>
      </c>
      <c r="E19">
        <v>0.37</v>
      </c>
      <c r="F19">
        <v>1.1299999999999999</v>
      </c>
      <c r="G19">
        <v>7.0999999999999994E-2</v>
      </c>
      <c r="H19">
        <v>1.7</v>
      </c>
      <c r="I19">
        <v>1.74</v>
      </c>
      <c r="J19">
        <v>0.09</v>
      </c>
      <c r="K19">
        <v>5.7</v>
      </c>
      <c r="L19">
        <v>0.19</v>
      </c>
      <c r="M19">
        <v>3.15</v>
      </c>
      <c r="N19">
        <v>0.32</v>
      </c>
    </row>
  </sheetData>
  <phoneticPr fontId="15" type="noConversion"/>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C9FA-5B4C-7547-8AC3-835A69541862}">
  <sheetPr>
    <tabColor theme="4" tint="0.59999389629810485"/>
  </sheetPr>
  <dimension ref="A1:K19"/>
  <sheetViews>
    <sheetView workbookViewId="0">
      <selection activeCell="B6" sqref="B6"/>
    </sheetView>
  </sheetViews>
  <sheetFormatPr baseColWidth="10" defaultRowHeight="13"/>
  <sheetData>
    <row r="1" spans="1:11">
      <c r="A1" t="s">
        <v>168</v>
      </c>
      <c r="B1" t="s">
        <v>393</v>
      </c>
      <c r="C1" t="s">
        <v>393</v>
      </c>
      <c r="D1" t="s">
        <v>393</v>
      </c>
      <c r="E1" t="s">
        <v>393</v>
      </c>
      <c r="F1" t="s">
        <v>394</v>
      </c>
      <c r="G1" t="s">
        <v>394</v>
      </c>
      <c r="H1" t="s">
        <v>394</v>
      </c>
      <c r="I1" t="s">
        <v>394</v>
      </c>
      <c r="J1" t="s">
        <v>394</v>
      </c>
      <c r="K1" t="s">
        <v>394</v>
      </c>
    </row>
    <row r="2" spans="1:11">
      <c r="A2" t="s">
        <v>24</v>
      </c>
      <c r="B2">
        <v>150</v>
      </c>
      <c r="C2">
        <v>105</v>
      </c>
      <c r="D2">
        <v>85</v>
      </c>
      <c r="E2">
        <v>470</v>
      </c>
      <c r="F2">
        <v>25.8</v>
      </c>
      <c r="G2">
        <v>15.6</v>
      </c>
      <c r="H2">
        <v>101.6</v>
      </c>
      <c r="I2">
        <v>26.5</v>
      </c>
      <c r="J2">
        <v>14.19</v>
      </c>
      <c r="K2">
        <v>4.99</v>
      </c>
    </row>
    <row r="3" spans="1:11">
      <c r="A3" t="s">
        <v>25</v>
      </c>
      <c r="B3">
        <v>390</v>
      </c>
      <c r="C3">
        <v>280</v>
      </c>
      <c r="D3">
        <v>218</v>
      </c>
      <c r="E3">
        <v>1254</v>
      </c>
      <c r="F3">
        <v>65</v>
      </c>
      <c r="G3">
        <v>39</v>
      </c>
      <c r="H3">
        <v>279</v>
      </c>
      <c r="I3">
        <v>83.6</v>
      </c>
      <c r="J3">
        <v>38.5</v>
      </c>
      <c r="K3">
        <v>10.9</v>
      </c>
    </row>
    <row r="4" spans="1:11">
      <c r="A4" t="s">
        <v>100</v>
      </c>
    </row>
    <row r="5" spans="1:11">
      <c r="A5" t="s">
        <v>36</v>
      </c>
      <c r="B5">
        <v>230</v>
      </c>
      <c r="C5">
        <v>170</v>
      </c>
      <c r="E5">
        <v>230</v>
      </c>
      <c r="F5">
        <v>370</v>
      </c>
      <c r="H5">
        <v>175</v>
      </c>
      <c r="I5">
        <v>80</v>
      </c>
      <c r="J5">
        <v>180</v>
      </c>
      <c r="K5">
        <v>260</v>
      </c>
    </row>
    <row r="6" spans="1:11">
      <c r="A6" t="s">
        <v>26</v>
      </c>
      <c r="B6">
        <v>220</v>
      </c>
      <c r="C6">
        <v>160</v>
      </c>
      <c r="D6">
        <v>134</v>
      </c>
      <c r="E6">
        <v>780</v>
      </c>
      <c r="F6">
        <v>39</v>
      </c>
      <c r="G6">
        <v>21.1</v>
      </c>
      <c r="H6">
        <v>181</v>
      </c>
      <c r="I6">
        <v>62</v>
      </c>
      <c r="J6">
        <v>26</v>
      </c>
    </row>
    <row r="7" spans="1:11">
      <c r="A7" t="s">
        <v>37</v>
      </c>
      <c r="B7">
        <v>1380</v>
      </c>
      <c r="C7">
        <v>960</v>
      </c>
      <c r="D7">
        <v>1430</v>
      </c>
      <c r="E7">
        <v>220</v>
      </c>
      <c r="F7">
        <v>1240</v>
      </c>
      <c r="G7">
        <v>370</v>
      </c>
      <c r="H7">
        <v>1300</v>
      </c>
      <c r="I7">
        <v>350</v>
      </c>
      <c r="J7">
        <v>150</v>
      </c>
      <c r="K7">
        <v>12700</v>
      </c>
    </row>
    <row r="8" spans="1:11">
      <c r="A8" t="s">
        <v>38</v>
      </c>
      <c r="B8">
        <v>44</v>
      </c>
      <c r="C8">
        <v>34</v>
      </c>
      <c r="D8">
        <v>25</v>
      </c>
      <c r="E8">
        <v>11</v>
      </c>
      <c r="F8">
        <v>28.3</v>
      </c>
      <c r="G8">
        <v>8</v>
      </c>
      <c r="H8">
        <v>36</v>
      </c>
      <c r="I8">
        <v>11</v>
      </c>
      <c r="J8">
        <v>4.22</v>
      </c>
      <c r="K8">
        <v>330</v>
      </c>
    </row>
    <row r="9" spans="1:11">
      <c r="A9" t="s">
        <v>27</v>
      </c>
      <c r="B9">
        <v>61</v>
      </c>
      <c r="C9">
        <v>44</v>
      </c>
      <c r="D9">
        <v>37.4</v>
      </c>
      <c r="E9">
        <v>213</v>
      </c>
      <c r="F9">
        <v>10.199999999999999</v>
      </c>
      <c r="G9">
        <v>5.7</v>
      </c>
      <c r="H9">
        <v>50.7</v>
      </c>
      <c r="I9">
        <v>21</v>
      </c>
      <c r="J9">
        <v>7.65</v>
      </c>
      <c r="K9">
        <v>1.9</v>
      </c>
    </row>
    <row r="10" spans="1:11">
      <c r="A10" t="s">
        <v>28</v>
      </c>
      <c r="B10">
        <v>4.0999999999999996</v>
      </c>
      <c r="C10">
        <v>2.65</v>
      </c>
      <c r="D10">
        <v>2.9</v>
      </c>
      <c r="E10">
        <v>4</v>
      </c>
      <c r="F10">
        <v>4.8</v>
      </c>
      <c r="G10">
        <v>1.96</v>
      </c>
      <c r="H10">
        <v>2.86</v>
      </c>
      <c r="I10">
        <v>1.88</v>
      </c>
      <c r="J10">
        <v>3.24</v>
      </c>
      <c r="K10">
        <v>4.67</v>
      </c>
    </row>
    <row r="11" spans="1:11">
      <c r="A11" t="s">
        <v>29</v>
      </c>
    </row>
    <row r="12" spans="1:11">
      <c r="A12" t="s">
        <v>104</v>
      </c>
      <c r="B12">
        <v>12</v>
      </c>
      <c r="C12">
        <v>8.8000000000000007</v>
      </c>
      <c r="D12">
        <v>7.6</v>
      </c>
      <c r="E12">
        <v>42</v>
      </c>
      <c r="F12">
        <v>2.2400000000000002</v>
      </c>
      <c r="G12">
        <v>1.4</v>
      </c>
      <c r="H12">
        <v>10.6</v>
      </c>
      <c r="I12">
        <v>5.25</v>
      </c>
      <c r="J12">
        <v>1.7</v>
      </c>
      <c r="K12">
        <v>0.75</v>
      </c>
    </row>
    <row r="13" spans="1:11">
      <c r="A13" t="s">
        <v>30</v>
      </c>
      <c r="B13">
        <v>80</v>
      </c>
      <c r="C13">
        <v>54</v>
      </c>
      <c r="D13">
        <v>48</v>
      </c>
      <c r="F13">
        <v>15.2</v>
      </c>
      <c r="G13">
        <v>9.9</v>
      </c>
    </row>
    <row r="14" spans="1:11">
      <c r="A14" t="s">
        <v>102</v>
      </c>
    </row>
    <row r="15" spans="1:11">
      <c r="A15" t="s">
        <v>103</v>
      </c>
    </row>
    <row r="16" spans="1:11">
      <c r="A16" t="s">
        <v>31</v>
      </c>
    </row>
    <row r="17" spans="1:11">
      <c r="A17" t="s">
        <v>101</v>
      </c>
    </row>
    <row r="18" spans="1:11">
      <c r="A18" t="s">
        <v>32</v>
      </c>
      <c r="B18">
        <v>48</v>
      </c>
      <c r="C18">
        <v>32</v>
      </c>
      <c r="D18">
        <v>27</v>
      </c>
      <c r="E18">
        <v>94</v>
      </c>
      <c r="F18">
        <v>10.6</v>
      </c>
      <c r="G18">
        <v>8.9</v>
      </c>
      <c r="H18">
        <v>29.4</v>
      </c>
      <c r="I18">
        <v>17.7</v>
      </c>
      <c r="J18">
        <v>9.3699999999999992</v>
      </c>
      <c r="K18">
        <v>25</v>
      </c>
    </row>
    <row r="19" spans="1:11">
      <c r="A19" t="s">
        <v>33</v>
      </c>
      <c r="B19">
        <v>6.67</v>
      </c>
      <c r="C19">
        <v>4.55</v>
      </c>
      <c r="D19">
        <v>3.9</v>
      </c>
      <c r="E19">
        <v>11.9</v>
      </c>
      <c r="F19">
        <v>1.68</v>
      </c>
      <c r="G19">
        <v>1.49</v>
      </c>
      <c r="H19">
        <v>4.34</v>
      </c>
      <c r="I19">
        <v>2.71</v>
      </c>
      <c r="J19">
        <v>1.67</v>
      </c>
      <c r="K19">
        <v>5.19</v>
      </c>
    </row>
  </sheetData>
  <pageMargins left="0.7" right="0.7" top="0.75" bottom="0.75" header="0.3" footer="0.3"/>
  <pageSetup paperSize="9" orientation="portrait" horizontalDpi="0" verticalDpi="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B8D15-48C3-4B41-AF86-0CA4392C822B}">
  <sheetPr>
    <tabColor rgb="FF7030A0"/>
  </sheetPr>
  <dimension ref="A1:E7"/>
  <sheetViews>
    <sheetView workbookViewId="0">
      <selection sqref="A1:E5"/>
    </sheetView>
  </sheetViews>
  <sheetFormatPr baseColWidth="10" defaultRowHeight="13"/>
  <sheetData>
    <row r="1" spans="1:5">
      <c r="A1" s="274" t="s">
        <v>663</v>
      </c>
      <c r="B1" s="271" t="s">
        <v>660</v>
      </c>
      <c r="C1" s="271" t="s">
        <v>661</v>
      </c>
      <c r="D1" s="271" t="s">
        <v>662</v>
      </c>
      <c r="E1" s="271" t="s">
        <v>664</v>
      </c>
    </row>
    <row r="2" spans="1:5">
      <c r="A2" s="274" t="s">
        <v>654</v>
      </c>
      <c r="B2" s="270">
        <v>1</v>
      </c>
      <c r="C2" s="270">
        <v>2</v>
      </c>
      <c r="D2" s="270"/>
      <c r="E2" s="270">
        <v>3.8</v>
      </c>
    </row>
    <row r="3" spans="1:5">
      <c r="A3" s="274" t="s">
        <v>655</v>
      </c>
      <c r="B3" s="270">
        <v>2</v>
      </c>
      <c r="C3" s="270">
        <v>4</v>
      </c>
      <c r="D3" s="270">
        <v>6</v>
      </c>
      <c r="E3" s="270">
        <v>8</v>
      </c>
    </row>
    <row r="4" spans="1:5">
      <c r="A4" s="274" t="s">
        <v>656</v>
      </c>
      <c r="B4" s="270">
        <v>3</v>
      </c>
      <c r="C4" s="270"/>
      <c r="D4" s="270">
        <v>9</v>
      </c>
      <c r="E4" s="270">
        <v>13</v>
      </c>
    </row>
    <row r="5" spans="1:5">
      <c r="A5" s="274" t="s">
        <v>657</v>
      </c>
      <c r="B5" s="270">
        <v>4.2</v>
      </c>
      <c r="C5" s="270">
        <v>8</v>
      </c>
      <c r="D5" s="270">
        <v>12</v>
      </c>
      <c r="E5" s="270">
        <v>16</v>
      </c>
    </row>
    <row r="6" spans="1:5">
      <c r="A6" s="39" t="s">
        <v>658</v>
      </c>
      <c r="B6">
        <v>5</v>
      </c>
      <c r="D6">
        <v>15</v>
      </c>
    </row>
    <row r="7" spans="1:5">
      <c r="A7" s="39" t="s">
        <v>659</v>
      </c>
      <c r="B7">
        <v>5</v>
      </c>
      <c r="C7">
        <v>12</v>
      </c>
      <c r="D7">
        <v>18</v>
      </c>
      <c r="E7">
        <v>24</v>
      </c>
    </row>
  </sheetData>
  <phoneticPr fontId="15" type="noConversion"/>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CAFC-C821-3649-B5BF-376E982B708D}">
  <sheetPr>
    <tabColor rgb="FF7030A0"/>
  </sheetPr>
  <dimension ref="A1:D7"/>
  <sheetViews>
    <sheetView workbookViewId="0">
      <selection sqref="A1:D4"/>
    </sheetView>
  </sheetViews>
  <sheetFormatPr baseColWidth="10" defaultRowHeight="13"/>
  <sheetData>
    <row r="1" spans="1:4">
      <c r="A1" s="274" t="s">
        <v>663</v>
      </c>
      <c r="B1" s="271" t="s">
        <v>660</v>
      </c>
      <c r="C1" s="274" t="s">
        <v>661</v>
      </c>
      <c r="D1" s="274" t="s">
        <v>662</v>
      </c>
    </row>
    <row r="2" spans="1:4">
      <c r="A2" s="274" t="s">
        <v>654</v>
      </c>
      <c r="B2" s="5">
        <v>1</v>
      </c>
      <c r="C2" s="270">
        <v>2</v>
      </c>
      <c r="D2" s="270">
        <v>3</v>
      </c>
    </row>
    <row r="3" spans="1:4">
      <c r="A3" s="274" t="s">
        <v>655</v>
      </c>
      <c r="B3" s="270">
        <v>2</v>
      </c>
      <c r="C3" s="270">
        <v>4</v>
      </c>
      <c r="D3" s="270">
        <v>6</v>
      </c>
    </row>
    <row r="4" spans="1:4">
      <c r="A4" s="274" t="s">
        <v>656</v>
      </c>
      <c r="B4" s="270">
        <v>3</v>
      </c>
      <c r="C4" s="270">
        <v>6</v>
      </c>
      <c r="D4" s="270">
        <v>9999</v>
      </c>
    </row>
    <row r="5" spans="1:4">
      <c r="A5" s="39" t="s">
        <v>657</v>
      </c>
      <c r="B5">
        <v>4</v>
      </c>
      <c r="C5">
        <v>8</v>
      </c>
      <c r="D5">
        <v>12</v>
      </c>
    </row>
    <row r="6" spans="1:4">
      <c r="A6" s="39" t="s">
        <v>658</v>
      </c>
      <c r="B6">
        <v>9999</v>
      </c>
      <c r="C6">
        <v>9999</v>
      </c>
      <c r="D6">
        <v>15</v>
      </c>
    </row>
    <row r="7" spans="1:4">
      <c r="A7" s="39" t="s">
        <v>659</v>
      </c>
      <c r="B7">
        <v>9999</v>
      </c>
      <c r="C7">
        <v>12</v>
      </c>
      <c r="D7">
        <v>18</v>
      </c>
    </row>
  </sheetData>
  <pageMargins left="0.7" right="0.7" top="0.75" bottom="0.75" header="0.3" footer="0.3"/>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228CB-B6CF-9649-A574-DDA5B35721B2}">
  <sheetPr>
    <tabColor rgb="FFFFFF00"/>
  </sheetPr>
  <dimension ref="A1:M19"/>
  <sheetViews>
    <sheetView workbookViewId="0">
      <selection activeCell="A3" sqref="A3"/>
    </sheetView>
  </sheetViews>
  <sheetFormatPr baseColWidth="10" defaultRowHeight="13"/>
  <sheetData>
    <row r="1" spans="1:13">
      <c r="A1" t="s">
        <v>168</v>
      </c>
      <c r="B1" t="s">
        <v>568</v>
      </c>
      <c r="C1" t="s">
        <v>569</v>
      </c>
      <c r="D1" t="s">
        <v>569</v>
      </c>
      <c r="E1" t="s">
        <v>570</v>
      </c>
      <c r="F1" t="s">
        <v>570</v>
      </c>
      <c r="G1" t="s">
        <v>571</v>
      </c>
      <c r="H1" t="s">
        <v>571</v>
      </c>
      <c r="I1" t="s">
        <v>572</v>
      </c>
      <c r="J1" t="s">
        <v>573</v>
      </c>
      <c r="K1" t="s">
        <v>573</v>
      </c>
      <c r="L1" t="s">
        <v>573</v>
      </c>
      <c r="M1" t="s">
        <v>573</v>
      </c>
    </row>
    <row r="2" spans="1:13" s="202" customFormat="1">
      <c r="A2" t="s">
        <v>24</v>
      </c>
      <c r="B2">
        <v>5.2</v>
      </c>
      <c r="C2">
        <v>79.5</v>
      </c>
      <c r="D2">
        <v>68.099999999999994</v>
      </c>
      <c r="E2">
        <v>58</v>
      </c>
      <c r="F2">
        <v>83.5</v>
      </c>
      <c r="G2">
        <v>63</v>
      </c>
      <c r="H2">
        <v>83.5</v>
      </c>
      <c r="I2">
        <v>68</v>
      </c>
      <c r="J2">
        <v>61.7</v>
      </c>
      <c r="K2">
        <v>51.4</v>
      </c>
      <c r="L2">
        <v>39.700000000000003</v>
      </c>
      <c r="M2">
        <v>48</v>
      </c>
    </row>
    <row r="3" spans="1:13" s="202" customFormat="1">
      <c r="A3" t="s">
        <v>25</v>
      </c>
      <c r="B3">
        <v>14</v>
      </c>
      <c r="C3">
        <v>212</v>
      </c>
      <c r="D3">
        <v>218</v>
      </c>
      <c r="E3">
        <v>147</v>
      </c>
      <c r="F3">
        <v>211</v>
      </c>
      <c r="G3">
        <v>164</v>
      </c>
      <c r="H3">
        <v>216</v>
      </c>
      <c r="I3">
        <v>170</v>
      </c>
      <c r="J3">
        <v>155</v>
      </c>
      <c r="K3">
        <v>139</v>
      </c>
      <c r="L3">
        <v>102</v>
      </c>
      <c r="M3">
        <v>131</v>
      </c>
    </row>
    <row r="4" spans="1:13" s="202" customFormat="1">
      <c r="A4" t="s">
        <v>100</v>
      </c>
      <c r="B4"/>
      <c r="C4"/>
      <c r="D4"/>
      <c r="E4"/>
      <c r="F4"/>
      <c r="G4"/>
      <c r="H4"/>
      <c r="I4"/>
      <c r="J4"/>
      <c r="K4"/>
      <c r="L4"/>
      <c r="M4"/>
    </row>
    <row r="5" spans="1:13" s="202" customFormat="1">
      <c r="A5" t="s">
        <v>36</v>
      </c>
      <c r="B5"/>
      <c r="C5">
        <v>195</v>
      </c>
      <c r="D5"/>
      <c r="E5"/>
      <c r="F5">
        <v>187.4</v>
      </c>
      <c r="G5">
        <v>187</v>
      </c>
      <c r="H5">
        <v>170</v>
      </c>
      <c r="I5">
        <v>230</v>
      </c>
      <c r="J5">
        <v>92</v>
      </c>
      <c r="K5">
        <v>90</v>
      </c>
      <c r="L5">
        <v>91</v>
      </c>
      <c r="M5"/>
    </row>
    <row r="6" spans="1:13" s="202" customFormat="1">
      <c r="A6" t="s">
        <v>26</v>
      </c>
      <c r="B6">
        <v>11</v>
      </c>
      <c r="C6">
        <v>127</v>
      </c>
      <c r="D6"/>
      <c r="E6">
        <v>80</v>
      </c>
      <c r="F6">
        <v>131</v>
      </c>
      <c r="G6">
        <v>92</v>
      </c>
      <c r="H6">
        <v>125</v>
      </c>
      <c r="I6">
        <v>110</v>
      </c>
      <c r="J6">
        <v>108</v>
      </c>
      <c r="K6">
        <v>83</v>
      </c>
      <c r="L6">
        <v>66</v>
      </c>
      <c r="M6"/>
    </row>
    <row r="7" spans="1:13" s="202" customFormat="1">
      <c r="A7" t="s">
        <v>37</v>
      </c>
      <c r="B7"/>
      <c r="C7">
        <v>1170</v>
      </c>
      <c r="D7">
        <v>966</v>
      </c>
      <c r="E7">
        <v>970</v>
      </c>
      <c r="F7"/>
      <c r="G7">
        <v>729</v>
      </c>
      <c r="H7">
        <v>995</v>
      </c>
      <c r="I7">
        <v>880</v>
      </c>
      <c r="J7">
        <v>610</v>
      </c>
      <c r="K7">
        <v>640</v>
      </c>
      <c r="L7">
        <v>450</v>
      </c>
      <c r="M7"/>
    </row>
    <row r="8" spans="1:13" s="202" customFormat="1">
      <c r="A8" t="s">
        <v>38</v>
      </c>
      <c r="B8">
        <v>2.4</v>
      </c>
      <c r="C8">
        <v>32.700000000000003</v>
      </c>
      <c r="D8">
        <v>27</v>
      </c>
      <c r="E8">
        <v>21</v>
      </c>
      <c r="F8"/>
      <c r="G8">
        <v>23.6</v>
      </c>
      <c r="H8">
        <v>31.5</v>
      </c>
      <c r="I8">
        <v>22.7</v>
      </c>
      <c r="J8">
        <v>20.5</v>
      </c>
      <c r="K8">
        <v>18</v>
      </c>
      <c r="L8">
        <v>13.5</v>
      </c>
      <c r="M8">
        <v>18</v>
      </c>
    </row>
    <row r="9" spans="1:13" s="202" customFormat="1">
      <c r="A9" t="s">
        <v>27</v>
      </c>
      <c r="B9">
        <v>3.4</v>
      </c>
      <c r="C9">
        <v>35.200000000000003</v>
      </c>
      <c r="D9">
        <v>29.7</v>
      </c>
      <c r="E9">
        <v>25.5</v>
      </c>
      <c r="F9">
        <v>37.5</v>
      </c>
      <c r="G9">
        <v>28.8</v>
      </c>
      <c r="H9">
        <v>38.200000000000003</v>
      </c>
      <c r="I9">
        <v>31.6</v>
      </c>
      <c r="J9">
        <v>28.9</v>
      </c>
      <c r="K9">
        <v>24</v>
      </c>
      <c r="L9">
        <v>18.3</v>
      </c>
      <c r="M9">
        <v>23</v>
      </c>
    </row>
    <row r="10" spans="1:13" s="202" customFormat="1">
      <c r="A10" t="s">
        <v>28</v>
      </c>
      <c r="B10">
        <v>0.71</v>
      </c>
      <c r="C10">
        <v>2.77</v>
      </c>
      <c r="D10">
        <v>2.72</v>
      </c>
      <c r="E10">
        <v>2.4</v>
      </c>
      <c r="F10">
        <v>2.72</v>
      </c>
      <c r="G10">
        <v>2.39</v>
      </c>
      <c r="H10">
        <v>2.63</v>
      </c>
      <c r="I10">
        <v>2.6</v>
      </c>
      <c r="J10">
        <v>1.87</v>
      </c>
      <c r="K10">
        <v>1.69</v>
      </c>
      <c r="L10">
        <v>1.42</v>
      </c>
      <c r="M10">
        <v>1.58</v>
      </c>
    </row>
    <row r="11" spans="1:13" s="202" customFormat="1">
      <c r="A11" t="s">
        <v>29</v>
      </c>
      <c r="B11"/>
      <c r="C11">
        <v>42.9</v>
      </c>
      <c r="D11"/>
      <c r="E11"/>
      <c r="F11">
        <v>45.4</v>
      </c>
      <c r="G11"/>
      <c r="H11"/>
      <c r="I11">
        <v>36</v>
      </c>
      <c r="J11"/>
      <c r="K11"/>
      <c r="L11"/>
      <c r="M11"/>
    </row>
    <row r="12" spans="1:13" s="202" customFormat="1">
      <c r="A12" t="s">
        <v>104</v>
      </c>
      <c r="B12">
        <v>0.8</v>
      </c>
      <c r="C12"/>
      <c r="D12">
        <v>6.2</v>
      </c>
      <c r="E12">
        <v>5.3</v>
      </c>
      <c r="F12"/>
      <c r="G12">
        <v>5.3</v>
      </c>
      <c r="H12">
        <v>7.1</v>
      </c>
      <c r="I12">
        <v>6.1</v>
      </c>
      <c r="J12">
        <v>5.82</v>
      </c>
      <c r="K12">
        <v>4.0599999999999996</v>
      </c>
      <c r="L12">
        <v>3.92</v>
      </c>
      <c r="M12">
        <v>4.5</v>
      </c>
    </row>
    <row r="13" spans="1:13" s="202" customFormat="1">
      <c r="A13" t="s">
        <v>30</v>
      </c>
      <c r="B13">
        <v>5.4</v>
      </c>
      <c r="C13">
        <v>45.7</v>
      </c>
      <c r="D13">
        <v>40</v>
      </c>
      <c r="E13">
        <v>32</v>
      </c>
      <c r="F13">
        <v>46.3</v>
      </c>
      <c r="G13"/>
      <c r="H13"/>
      <c r="I13">
        <v>39</v>
      </c>
      <c r="J13"/>
      <c r="K13"/>
      <c r="L13"/>
      <c r="M13"/>
    </row>
    <row r="14" spans="1:13">
      <c r="A14" t="s">
        <v>102</v>
      </c>
      <c r="E14" t="s">
        <v>12</v>
      </c>
    </row>
    <row r="15" spans="1:13">
      <c r="A15" t="s">
        <v>103</v>
      </c>
    </row>
    <row r="16" spans="1:13" s="202" customFormat="1">
      <c r="A16" t="s">
        <v>31</v>
      </c>
      <c r="B16"/>
      <c r="C16">
        <v>28.1</v>
      </c>
      <c r="D16"/>
      <c r="E16"/>
      <c r="F16">
        <v>27.3</v>
      </c>
      <c r="G16"/>
      <c r="H16"/>
      <c r="I16"/>
      <c r="J16"/>
      <c r="K16"/>
      <c r="L16"/>
      <c r="M16"/>
    </row>
    <row r="17" spans="1:13">
      <c r="A17" t="s">
        <v>101</v>
      </c>
    </row>
    <row r="18" spans="1:13" s="202" customFormat="1">
      <c r="A18" t="s">
        <v>32</v>
      </c>
      <c r="B18">
        <v>3.6</v>
      </c>
      <c r="C18">
        <v>24</v>
      </c>
      <c r="D18">
        <v>19.2</v>
      </c>
      <c r="E18">
        <v>18.2</v>
      </c>
      <c r="F18">
        <v>24.4</v>
      </c>
      <c r="G18">
        <v>19.600000000000001</v>
      </c>
      <c r="H18">
        <v>25.1</v>
      </c>
      <c r="I18">
        <v>20.399999999999999</v>
      </c>
      <c r="J18">
        <v>15.5</v>
      </c>
      <c r="K18">
        <v>14.3</v>
      </c>
      <c r="L18">
        <v>11</v>
      </c>
      <c r="M18">
        <v>11.9</v>
      </c>
    </row>
    <row r="19" spans="1:13" s="202" customFormat="1">
      <c r="A19" t="s">
        <v>33</v>
      </c>
      <c r="B19">
        <v>0.53</v>
      </c>
      <c r="C19">
        <v>3.43</v>
      </c>
      <c r="D19">
        <v>2.7</v>
      </c>
      <c r="E19">
        <v>2.48</v>
      </c>
      <c r="F19"/>
      <c r="G19">
        <v>2.65</v>
      </c>
      <c r="H19">
        <v>3.6</v>
      </c>
      <c r="I19">
        <v>3.05</v>
      </c>
      <c r="J19">
        <v>2.1800000000000002</v>
      </c>
      <c r="K19">
        <v>1.86</v>
      </c>
      <c r="L19">
        <v>1.49</v>
      </c>
      <c r="M19">
        <v>1.75</v>
      </c>
    </row>
  </sheetData>
  <phoneticPr fontId="15" type="noConversion"/>
  <pageMargins left="0.7" right="0.7" top="0.75" bottom="0.75" header="0.3" footer="0.3"/>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D8C6-2026-8D43-8AB7-9A626E3C3CB8}">
  <sheetPr>
    <tabColor rgb="FFFFFF00"/>
  </sheetPr>
  <dimension ref="A1:W63"/>
  <sheetViews>
    <sheetView tabSelected="1" workbookViewId="0">
      <pane xSplit="1" ySplit="5" topLeftCell="B6" activePane="bottomRight" state="frozen"/>
      <selection pane="topRight" activeCell="B1" sqref="B1"/>
      <selection pane="bottomLeft" activeCell="A6" sqref="A6"/>
      <selection pane="bottomRight" activeCell="J20" sqref="J20"/>
    </sheetView>
  </sheetViews>
  <sheetFormatPr baseColWidth="10" defaultColWidth="9.1640625" defaultRowHeight="13"/>
  <cols>
    <col min="1" max="5" width="8.6640625" style="202" customWidth="1"/>
    <col min="6" max="7" width="9.33203125" style="202" customWidth="1"/>
    <col min="8" max="14" width="8.6640625" style="202" customWidth="1"/>
    <col min="15" max="15" width="3.6640625" style="202" customWidth="1"/>
    <col min="16" max="17" width="9.1640625" style="202"/>
    <col min="18" max="18" width="8.5" style="202" customWidth="1"/>
    <col min="19" max="16384" width="9.1640625" style="202"/>
  </cols>
  <sheetData>
    <row r="1" spans="1:23" ht="16">
      <c r="A1" s="245" t="s">
        <v>567</v>
      </c>
      <c r="B1" s="245"/>
      <c r="C1" s="245"/>
      <c r="D1" s="224"/>
      <c r="E1" s="224"/>
      <c r="F1" s="224"/>
      <c r="G1" s="224"/>
      <c r="H1" s="224"/>
      <c r="I1" s="224"/>
      <c r="J1" s="224"/>
      <c r="K1" s="224"/>
      <c r="L1" s="244"/>
      <c r="M1" s="224"/>
      <c r="N1" s="224"/>
      <c r="O1" s="224"/>
      <c r="P1" s="224"/>
      <c r="Q1" s="224"/>
      <c r="R1" s="224"/>
    </row>
    <row r="2" spans="1:23">
      <c r="A2" s="243"/>
      <c r="B2" s="243"/>
      <c r="C2" s="243"/>
      <c r="D2" s="224"/>
      <c r="E2" s="224"/>
      <c r="F2" s="224"/>
      <c r="G2" s="224"/>
      <c r="H2" s="224"/>
      <c r="I2" s="224"/>
      <c r="J2" s="224"/>
      <c r="K2" s="224"/>
      <c r="L2" s="224"/>
      <c r="M2" s="224"/>
      <c r="N2" s="224"/>
      <c r="O2" s="224"/>
      <c r="P2" s="224"/>
      <c r="Q2" s="224"/>
      <c r="R2" s="224"/>
    </row>
    <row r="3" spans="1:23">
      <c r="A3" s="242"/>
      <c r="B3" s="205"/>
      <c r="C3" s="204" t="s">
        <v>74</v>
      </c>
      <c r="D3" s="204">
        <v>15382</v>
      </c>
      <c r="E3" s="204">
        <v>15382</v>
      </c>
      <c r="F3" s="204">
        <v>15386</v>
      </c>
      <c r="G3" s="204">
        <v>15386</v>
      </c>
      <c r="H3" s="204">
        <v>15434</v>
      </c>
      <c r="I3" s="204">
        <v>15434</v>
      </c>
      <c r="J3" s="204">
        <v>15263</v>
      </c>
      <c r="K3" s="204">
        <v>72275</v>
      </c>
      <c r="L3" s="204">
        <v>72275</v>
      </c>
      <c r="M3" s="204">
        <v>72275</v>
      </c>
      <c r="N3" s="204">
        <v>72275</v>
      </c>
      <c r="O3" s="204"/>
      <c r="P3" s="241" t="s">
        <v>566</v>
      </c>
      <c r="Q3" s="241" t="s">
        <v>565</v>
      </c>
      <c r="R3" s="204"/>
    </row>
    <row r="4" spans="1:23">
      <c r="A4" s="240"/>
      <c r="B4" s="236"/>
      <c r="C4" s="235" t="s">
        <v>564</v>
      </c>
      <c r="D4" s="235" t="s">
        <v>225</v>
      </c>
      <c r="E4" s="235" t="s">
        <v>472</v>
      </c>
      <c r="F4" s="235" t="s">
        <v>563</v>
      </c>
      <c r="G4" s="235" t="s">
        <v>66</v>
      </c>
      <c r="H4" s="235" t="s">
        <v>562</v>
      </c>
      <c r="I4" s="235" t="s">
        <v>561</v>
      </c>
      <c r="J4" s="235" t="s">
        <v>388</v>
      </c>
      <c r="K4" s="235" t="s">
        <v>560</v>
      </c>
      <c r="L4" s="235" t="s">
        <v>559</v>
      </c>
      <c r="M4" s="235" t="s">
        <v>558</v>
      </c>
      <c r="N4" s="235" t="s">
        <v>557</v>
      </c>
      <c r="O4" s="224"/>
      <c r="P4" s="235" t="s">
        <v>83</v>
      </c>
      <c r="Q4" s="235" t="s">
        <v>83</v>
      </c>
      <c r="R4" s="224"/>
    </row>
    <row r="5" spans="1:23">
      <c r="A5" s="239"/>
      <c r="B5" s="238"/>
      <c r="C5" s="237"/>
      <c r="D5" s="237"/>
      <c r="E5" s="237"/>
      <c r="F5" s="237"/>
      <c r="G5" s="237"/>
      <c r="H5" s="237"/>
      <c r="I5" s="237"/>
      <c r="J5" s="237"/>
      <c r="K5" s="237"/>
      <c r="L5" s="237"/>
      <c r="M5" s="237"/>
      <c r="N5" s="237"/>
      <c r="O5" s="224"/>
      <c r="P5" s="237"/>
      <c r="Q5" s="237"/>
      <c r="R5" s="224"/>
      <c r="S5" s="237" t="s">
        <v>54</v>
      </c>
      <c r="T5" s="237" t="s">
        <v>55</v>
      </c>
      <c r="U5" s="237" t="s">
        <v>231</v>
      </c>
    </row>
    <row r="6" spans="1:23">
      <c r="A6" s="224" t="s">
        <v>556</v>
      </c>
      <c r="B6" s="236"/>
      <c r="C6" s="235"/>
      <c r="D6" s="235"/>
      <c r="E6" s="235"/>
      <c r="F6" s="235"/>
      <c r="G6" s="235"/>
      <c r="H6" s="235"/>
      <c r="I6" s="235"/>
      <c r="J6" s="235"/>
      <c r="K6" s="235"/>
      <c r="L6" s="235"/>
      <c r="M6" s="235"/>
      <c r="N6" s="235"/>
      <c r="O6" s="224"/>
      <c r="P6" s="235"/>
      <c r="Q6" s="235"/>
      <c r="R6" s="224"/>
      <c r="S6" s="235"/>
      <c r="T6" s="235"/>
      <c r="U6" s="235"/>
    </row>
    <row r="7" spans="1:23">
      <c r="A7" s="218" t="s">
        <v>396</v>
      </c>
      <c r="B7" s="220"/>
      <c r="C7" s="234">
        <f>99.5-SUM(C8:C16)</f>
        <v>47.305</v>
      </c>
      <c r="D7" s="234"/>
      <c r="E7" s="234">
        <f>99.5-SUM(E8:E16)</f>
        <v>48.907999999999994</v>
      </c>
      <c r="F7" s="234">
        <f>99.5-SUM(F8:F16)</f>
        <v>50.283999999999999</v>
      </c>
      <c r="G7" s="218">
        <v>50.83</v>
      </c>
      <c r="H7" s="218">
        <v>51.6</v>
      </c>
      <c r="I7" s="218">
        <v>52.8</v>
      </c>
      <c r="J7" s="234">
        <f>99.5-SUM(J8:J16)</f>
        <v>51.87</v>
      </c>
      <c r="K7" s="218"/>
      <c r="L7" s="218"/>
      <c r="M7" s="218"/>
      <c r="N7" s="218">
        <v>48</v>
      </c>
      <c r="O7" s="218"/>
      <c r="P7" s="218">
        <f t="shared" ref="P7:P17" si="0">AVERAGE(D7:J7)</f>
        <v>51.048666666666662</v>
      </c>
      <c r="Q7" s="218">
        <f t="shared" ref="Q7:Q16" si="1">AVERAGE(K7:N7)</f>
        <v>48</v>
      </c>
      <c r="R7" s="218"/>
      <c r="S7" s="217">
        <f t="shared" ref="S7:S17" si="2">MIN(D7:N7)</f>
        <v>48</v>
      </c>
      <c r="T7" s="217">
        <f t="shared" ref="T7:T17" si="3">MAX(D7:N7)</f>
        <v>52.8</v>
      </c>
      <c r="U7" s="217">
        <f t="shared" ref="U7:U17" si="4">AVERAGE(D7:N7)</f>
        <v>50.613142857142854</v>
      </c>
    </row>
    <row r="8" spans="1:23">
      <c r="A8" s="210" t="s">
        <v>397</v>
      </c>
      <c r="B8" s="219"/>
      <c r="C8" s="218">
        <v>1.7</v>
      </c>
      <c r="D8" s="210">
        <v>2.17</v>
      </c>
      <c r="E8" s="210">
        <v>2.2000000000000002</v>
      </c>
      <c r="F8" s="210">
        <v>1.9</v>
      </c>
      <c r="G8" s="210">
        <v>2.23</v>
      </c>
      <c r="H8" s="210">
        <v>1.92</v>
      </c>
      <c r="I8" s="210">
        <v>2.14</v>
      </c>
      <c r="J8" s="210">
        <v>1.7</v>
      </c>
      <c r="K8" s="210">
        <v>1.54</v>
      </c>
      <c r="L8" s="210">
        <v>1.48</v>
      </c>
      <c r="M8" s="210">
        <v>1.03</v>
      </c>
      <c r="N8" s="210">
        <v>1.4</v>
      </c>
      <c r="O8" s="210"/>
      <c r="P8" s="218">
        <f t="shared" si="0"/>
        <v>2.0371428571428569</v>
      </c>
      <c r="Q8" s="218">
        <f t="shared" si="1"/>
        <v>1.3624999999999998</v>
      </c>
      <c r="R8" s="210"/>
      <c r="S8" s="217">
        <f t="shared" si="2"/>
        <v>1.03</v>
      </c>
      <c r="T8" s="217">
        <f t="shared" si="3"/>
        <v>2.23</v>
      </c>
      <c r="U8" s="217">
        <f t="shared" si="4"/>
        <v>1.791818181818182</v>
      </c>
    </row>
    <row r="9" spans="1:23">
      <c r="A9" s="218" t="s">
        <v>402</v>
      </c>
      <c r="B9" s="219"/>
      <c r="C9" s="218">
        <v>12.4</v>
      </c>
      <c r="D9" s="218">
        <v>14.9</v>
      </c>
      <c r="E9" s="218">
        <v>16.399999999999999</v>
      </c>
      <c r="F9" s="218">
        <v>15.3</v>
      </c>
      <c r="G9" s="218">
        <v>14.77</v>
      </c>
      <c r="H9" s="218">
        <v>16.399999999999999</v>
      </c>
      <c r="I9" s="218">
        <v>15.2</v>
      </c>
      <c r="J9" s="218">
        <v>15.3</v>
      </c>
      <c r="K9" s="218">
        <v>14.5</v>
      </c>
      <c r="L9" s="218">
        <v>13.3</v>
      </c>
      <c r="M9" s="218">
        <v>13.7</v>
      </c>
      <c r="N9" s="218">
        <v>13.5</v>
      </c>
      <c r="O9" s="218"/>
      <c r="P9" s="218">
        <f t="shared" si="0"/>
        <v>15.467142857142855</v>
      </c>
      <c r="Q9" s="218">
        <f t="shared" si="1"/>
        <v>13.75</v>
      </c>
      <c r="R9" s="218"/>
      <c r="S9" s="217">
        <f t="shared" si="2"/>
        <v>13.3</v>
      </c>
      <c r="T9" s="217">
        <f t="shared" si="3"/>
        <v>16.399999999999999</v>
      </c>
      <c r="U9" s="217">
        <f t="shared" si="4"/>
        <v>14.842727272727272</v>
      </c>
    </row>
    <row r="10" spans="1:23">
      <c r="A10" s="215" t="s">
        <v>403</v>
      </c>
      <c r="B10" s="211"/>
      <c r="C10" s="210">
        <v>0.54</v>
      </c>
      <c r="D10" s="210"/>
      <c r="E10" s="210">
        <v>0.309</v>
      </c>
      <c r="F10" s="210">
        <v>0.35499999999999998</v>
      </c>
      <c r="G10" s="210">
        <v>0.31</v>
      </c>
      <c r="H10" s="210">
        <v>0.32</v>
      </c>
      <c r="I10" s="210">
        <v>0.28999999999999998</v>
      </c>
      <c r="J10" s="210">
        <v>0.31</v>
      </c>
      <c r="K10" s="210">
        <v>0.28599999999999998</v>
      </c>
      <c r="L10" s="210">
        <v>0.47799999999999998</v>
      </c>
      <c r="M10" s="210">
        <v>0.47699999999999998</v>
      </c>
      <c r="N10" s="210">
        <v>0.46</v>
      </c>
      <c r="O10" s="215"/>
      <c r="P10" s="218">
        <f t="shared" si="0"/>
        <v>0.31566666666666671</v>
      </c>
      <c r="Q10" s="218">
        <f t="shared" si="1"/>
        <v>0.42525000000000002</v>
      </c>
      <c r="R10" s="215"/>
      <c r="S10" s="217">
        <f t="shared" si="2"/>
        <v>0.28599999999999998</v>
      </c>
      <c r="T10" s="217">
        <f t="shared" si="3"/>
        <v>0.47799999999999998</v>
      </c>
      <c r="U10" s="217">
        <f t="shared" si="4"/>
        <v>0.35950000000000004</v>
      </c>
    </row>
    <row r="11" spans="1:23">
      <c r="A11" s="210" t="s">
        <v>3</v>
      </c>
      <c r="B11" s="219"/>
      <c r="C11" s="218">
        <v>15.5</v>
      </c>
      <c r="D11" s="218">
        <v>9.1999999999999993</v>
      </c>
      <c r="E11" s="218">
        <v>10</v>
      </c>
      <c r="F11" s="218">
        <v>10.199999999999999</v>
      </c>
      <c r="G11" s="218">
        <v>10.55</v>
      </c>
      <c r="H11" s="218">
        <v>10</v>
      </c>
      <c r="I11" s="218">
        <v>10.1</v>
      </c>
      <c r="J11" s="218">
        <v>9.9</v>
      </c>
      <c r="K11" s="218">
        <v>13.9</v>
      </c>
      <c r="L11" s="218">
        <v>15.5</v>
      </c>
      <c r="M11" s="218">
        <v>14</v>
      </c>
      <c r="N11" s="218">
        <v>15</v>
      </c>
      <c r="O11" s="210"/>
      <c r="P11" s="218">
        <f t="shared" si="0"/>
        <v>9.9928571428571438</v>
      </c>
      <c r="Q11" s="218">
        <f t="shared" si="1"/>
        <v>14.6</v>
      </c>
      <c r="R11" s="210"/>
      <c r="S11" s="217">
        <f t="shared" si="2"/>
        <v>9.1999999999999993</v>
      </c>
      <c r="T11" s="217">
        <f t="shared" si="3"/>
        <v>15.5</v>
      </c>
      <c r="U11" s="217">
        <f t="shared" si="4"/>
        <v>11.66818181818182</v>
      </c>
    </row>
    <row r="12" spans="1:23">
      <c r="A12" s="215" t="s">
        <v>4</v>
      </c>
      <c r="B12" s="211"/>
      <c r="C12" s="210">
        <v>0.215</v>
      </c>
      <c r="D12" s="210"/>
      <c r="E12" s="210">
        <v>0.14299999999999999</v>
      </c>
      <c r="F12" s="210">
        <v>0.15</v>
      </c>
      <c r="G12" s="210">
        <v>0.16</v>
      </c>
      <c r="H12" s="210">
        <v>0.14000000000000001</v>
      </c>
      <c r="I12" s="210">
        <v>0.15</v>
      </c>
      <c r="J12" s="210">
        <v>0.14000000000000001</v>
      </c>
      <c r="K12" s="210">
        <v>0.17199999999999999</v>
      </c>
      <c r="L12" s="210">
        <v>0.22800000000000001</v>
      </c>
      <c r="M12" s="210">
        <v>0.215</v>
      </c>
      <c r="N12" s="210">
        <v>0.156</v>
      </c>
      <c r="O12" s="215"/>
      <c r="P12" s="218">
        <f t="shared" si="0"/>
        <v>0.14716666666666667</v>
      </c>
      <c r="Q12" s="218">
        <f t="shared" si="1"/>
        <v>0.19275</v>
      </c>
      <c r="R12" s="215"/>
      <c r="S12" s="217">
        <f t="shared" si="2"/>
        <v>0.14000000000000001</v>
      </c>
      <c r="T12" s="217">
        <f t="shared" si="3"/>
        <v>0.22800000000000001</v>
      </c>
      <c r="U12" s="217">
        <f t="shared" si="4"/>
        <v>0.16539999999999999</v>
      </c>
    </row>
    <row r="13" spans="1:23">
      <c r="A13" s="210" t="s">
        <v>5</v>
      </c>
      <c r="B13" s="219"/>
      <c r="C13" s="218">
        <v>11</v>
      </c>
      <c r="D13" s="218">
        <v>7.4</v>
      </c>
      <c r="E13" s="218">
        <v>9.8000000000000007</v>
      </c>
      <c r="F13" s="218">
        <v>10.5</v>
      </c>
      <c r="G13" s="218">
        <v>8.17</v>
      </c>
      <c r="H13" s="218">
        <v>9.1999999999999993</v>
      </c>
      <c r="I13" s="218">
        <v>7.4</v>
      </c>
      <c r="J13" s="218">
        <v>9.6</v>
      </c>
      <c r="K13" s="218">
        <v>6.8</v>
      </c>
      <c r="L13" s="218">
        <v>9.3000000000000007</v>
      </c>
      <c r="M13" s="218">
        <v>9.6</v>
      </c>
      <c r="N13" s="218">
        <v>10</v>
      </c>
      <c r="O13" s="210"/>
      <c r="P13" s="218">
        <f t="shared" si="0"/>
        <v>8.8671428571428574</v>
      </c>
      <c r="Q13" s="218">
        <f t="shared" si="1"/>
        <v>8.9250000000000007</v>
      </c>
      <c r="R13" s="210"/>
      <c r="S13" s="217">
        <f t="shared" si="2"/>
        <v>6.8</v>
      </c>
      <c r="T13" s="217">
        <f t="shared" si="3"/>
        <v>10.5</v>
      </c>
      <c r="U13" s="217">
        <f t="shared" si="4"/>
        <v>8.8881818181818186</v>
      </c>
    </row>
    <row r="14" spans="1:23">
      <c r="A14" s="218" t="s">
        <v>6</v>
      </c>
      <c r="B14" s="219"/>
      <c r="C14" s="218">
        <v>9.9</v>
      </c>
      <c r="D14" s="218">
        <v>7.1</v>
      </c>
      <c r="E14" s="218">
        <v>10.4</v>
      </c>
      <c r="F14" s="218">
        <v>9.5</v>
      </c>
      <c r="G14" s="218">
        <v>9.7100000000000009</v>
      </c>
      <c r="H14" s="218">
        <v>9.8000000000000007</v>
      </c>
      <c r="I14" s="218">
        <v>9.4</v>
      </c>
      <c r="J14" s="218">
        <v>9.4</v>
      </c>
      <c r="K14" s="218">
        <v>10.8</v>
      </c>
      <c r="L14" s="218">
        <v>11.1</v>
      </c>
      <c r="M14" s="218">
        <v>10.4</v>
      </c>
      <c r="N14" s="218">
        <v>10.5</v>
      </c>
      <c r="O14" s="218"/>
      <c r="P14" s="218">
        <f t="shared" si="0"/>
        <v>9.33</v>
      </c>
      <c r="Q14" s="218">
        <f t="shared" si="1"/>
        <v>10.7</v>
      </c>
      <c r="R14" s="218"/>
      <c r="S14" s="217">
        <f t="shared" si="2"/>
        <v>7.1</v>
      </c>
      <c r="T14" s="217">
        <f t="shared" si="3"/>
        <v>11.1</v>
      </c>
      <c r="U14" s="217">
        <f t="shared" si="4"/>
        <v>9.8281818181818181</v>
      </c>
    </row>
    <row r="15" spans="1:23">
      <c r="A15" s="210" t="s">
        <v>407</v>
      </c>
      <c r="B15" s="211"/>
      <c r="C15" s="210">
        <v>0.37</v>
      </c>
      <c r="D15" s="210">
        <v>0.85</v>
      </c>
      <c r="E15" s="210">
        <v>0.81</v>
      </c>
      <c r="F15" s="210">
        <v>0.81100000000000005</v>
      </c>
      <c r="G15" s="210">
        <v>0.73</v>
      </c>
      <c r="H15" s="210">
        <v>0.78</v>
      </c>
      <c r="I15" s="210">
        <v>0.89</v>
      </c>
      <c r="J15" s="210">
        <v>0.74</v>
      </c>
      <c r="K15" s="210">
        <v>0.51</v>
      </c>
      <c r="L15" s="210">
        <v>0.47299999999999998</v>
      </c>
      <c r="M15" s="210">
        <v>0.40100000000000002</v>
      </c>
      <c r="N15" s="210">
        <v>0.28999999999999998</v>
      </c>
      <c r="O15" s="210"/>
      <c r="P15" s="218">
        <f t="shared" si="0"/>
        <v>0.80157142857142849</v>
      </c>
      <c r="Q15" s="218">
        <f t="shared" si="1"/>
        <v>0.41849999999999998</v>
      </c>
      <c r="R15" s="210"/>
      <c r="S15" s="217">
        <f t="shared" si="2"/>
        <v>0.28999999999999998</v>
      </c>
      <c r="T15" s="217">
        <f t="shared" si="3"/>
        <v>0.89</v>
      </c>
      <c r="U15" s="217">
        <f t="shared" si="4"/>
        <v>0.66227272727272724</v>
      </c>
    </row>
    <row r="16" spans="1:23">
      <c r="A16" s="210" t="s">
        <v>408</v>
      </c>
      <c r="B16" s="211"/>
      <c r="C16" s="210">
        <v>0.56999999999999995</v>
      </c>
      <c r="D16" s="210">
        <v>0.63200000000000001</v>
      </c>
      <c r="E16" s="210">
        <v>0.53</v>
      </c>
      <c r="F16" s="210">
        <v>0.5</v>
      </c>
      <c r="G16" s="210">
        <v>0.67</v>
      </c>
      <c r="H16" s="210">
        <v>0.55000000000000004</v>
      </c>
      <c r="I16" s="210">
        <v>0.65</v>
      </c>
      <c r="J16" s="210">
        <v>0.54</v>
      </c>
      <c r="K16" s="210"/>
      <c r="L16" s="210"/>
      <c r="M16" s="210"/>
      <c r="N16" s="210">
        <v>0.25</v>
      </c>
      <c r="P16" s="218">
        <f t="shared" si="0"/>
        <v>0.58171428571428563</v>
      </c>
      <c r="Q16" s="218">
        <f t="shared" si="1"/>
        <v>0.25</v>
      </c>
      <c r="R16" s="210"/>
      <c r="S16" s="217">
        <f t="shared" si="2"/>
        <v>0.25</v>
      </c>
      <c r="T16" s="217">
        <f t="shared" si="3"/>
        <v>0.67</v>
      </c>
      <c r="U16" s="216">
        <f t="shared" si="4"/>
        <v>0.5402499999999999</v>
      </c>
      <c r="W16" s="233"/>
    </row>
    <row r="17" spans="1:23">
      <c r="A17" s="208" t="s">
        <v>409</v>
      </c>
      <c r="B17" s="209"/>
      <c r="C17" s="208"/>
      <c r="D17" s="208"/>
      <c r="E17" s="208"/>
      <c r="F17" s="208"/>
      <c r="G17" s="208">
        <v>0.7</v>
      </c>
      <c r="H17" s="208">
        <v>0.46</v>
      </c>
      <c r="I17" s="208">
        <v>0.62</v>
      </c>
      <c r="J17" s="208"/>
      <c r="K17" s="208"/>
      <c r="L17" s="208"/>
      <c r="M17" s="208"/>
      <c r="N17" s="208"/>
      <c r="P17" s="208">
        <f t="shared" si="0"/>
        <v>0.59333333333333327</v>
      </c>
      <c r="Q17" s="208"/>
      <c r="R17" s="210"/>
      <c r="S17" s="208">
        <f t="shared" si="2"/>
        <v>0.46</v>
      </c>
      <c r="T17" s="208">
        <f t="shared" si="3"/>
        <v>0.7</v>
      </c>
      <c r="U17" s="208">
        <f t="shared" si="4"/>
        <v>0.59333333333333327</v>
      </c>
      <c r="W17" s="233"/>
    </row>
    <row r="18" spans="1:23">
      <c r="A18" s="218" t="s">
        <v>10</v>
      </c>
      <c r="B18" s="219"/>
      <c r="C18" s="218"/>
      <c r="D18" s="218"/>
      <c r="E18" s="218"/>
      <c r="F18" s="218"/>
      <c r="G18" s="218">
        <f>SUM(G7:G17)</f>
        <v>98.83</v>
      </c>
      <c r="H18" s="218">
        <f>SUM(H7:H17)</f>
        <v>101.16999999999999</v>
      </c>
      <c r="I18" s="218">
        <f>SUM(I7:I17)</f>
        <v>99.640000000000029</v>
      </c>
      <c r="J18" s="218"/>
      <c r="K18" s="218"/>
      <c r="L18" s="218"/>
      <c r="M18" s="218"/>
      <c r="N18" s="218">
        <f>SUM(N7:N17)</f>
        <v>99.556000000000012</v>
      </c>
      <c r="O18" s="218"/>
      <c r="P18" s="218">
        <f>SUM(P7:P17)</f>
        <v>99.182404761904763</v>
      </c>
      <c r="Q18" s="218">
        <f>SUM(Q7:Q17)</f>
        <v>98.623999999999995</v>
      </c>
      <c r="R18" s="218"/>
      <c r="S18" s="218"/>
      <c r="T18" s="218"/>
      <c r="U18" s="218"/>
    </row>
    <row r="19" spans="1:23">
      <c r="A19" s="210" t="s">
        <v>60</v>
      </c>
      <c r="B19" s="211"/>
      <c r="C19" s="210"/>
      <c r="D19" s="210">
        <v>0.58910277859645321</v>
      </c>
      <c r="E19" s="210">
        <v>0.63593833259575694</v>
      </c>
      <c r="F19" s="210">
        <v>0.64724898270141995</v>
      </c>
      <c r="G19" s="210">
        <v>0.5798905446588658</v>
      </c>
      <c r="H19" s="210">
        <v>0.62118933954817124</v>
      </c>
      <c r="I19" s="210">
        <v>0.56633799201338708</v>
      </c>
      <c r="J19" s="210">
        <v>0.63348790305915803</v>
      </c>
      <c r="K19" s="210">
        <v>0.46580715404585227</v>
      </c>
      <c r="L19" s="210">
        <v>0.51678254615200192</v>
      </c>
      <c r="M19" s="210">
        <v>0.55000398692289287</v>
      </c>
      <c r="N19" s="210">
        <v>0.54302233306881298</v>
      </c>
      <c r="O19" s="210"/>
      <c r="P19" s="210">
        <f>AVERAGE(D19:J19)</f>
        <v>0.61045655331045889</v>
      </c>
      <c r="Q19" s="210">
        <f>AVERAGE(K19:N19)</f>
        <v>0.51890400504738998</v>
      </c>
      <c r="R19" s="210"/>
      <c r="S19" s="217">
        <f>MIN(D19:N19)</f>
        <v>0.46580715404585227</v>
      </c>
      <c r="T19" s="217">
        <f>MAX(D19:N19)</f>
        <v>0.64724898270141995</v>
      </c>
      <c r="U19" s="216">
        <f>AVERAGE(D19:N19)</f>
        <v>0.57716471757843391</v>
      </c>
    </row>
    <row r="20" spans="1:23">
      <c r="A20" s="215"/>
      <c r="B20" s="213"/>
      <c r="C20" s="212"/>
      <c r="D20" s="212"/>
      <c r="E20" s="212"/>
      <c r="F20" s="212"/>
      <c r="G20" s="212"/>
      <c r="H20" s="212"/>
      <c r="I20" s="212"/>
      <c r="J20"/>
      <c r="K20" s="212"/>
      <c r="L20" s="212"/>
      <c r="M20" s="212"/>
      <c r="N20" s="232"/>
      <c r="O20" s="224"/>
      <c r="P20" s="224"/>
      <c r="Q20" s="224"/>
      <c r="R20" s="224"/>
    </row>
    <row r="21" spans="1:23">
      <c r="A21" s="215" t="s">
        <v>555</v>
      </c>
      <c r="B21" s="213"/>
      <c r="C21" s="212"/>
      <c r="D21" s="212"/>
      <c r="E21" s="212"/>
      <c r="F21" s="212"/>
      <c r="G21" s="212"/>
      <c r="H21" s="212"/>
      <c r="I21" s="212"/>
      <c r="J21" s="232"/>
      <c r="K21" s="212"/>
      <c r="L21" s="212"/>
      <c r="M21" s="212"/>
      <c r="N21" s="232"/>
      <c r="O21" s="224"/>
      <c r="P21" s="224"/>
      <c r="Q21" s="224"/>
      <c r="R21" s="224"/>
    </row>
    <row r="22" spans="1:23">
      <c r="A22" s="231" t="s">
        <v>246</v>
      </c>
      <c r="B22" s="230"/>
      <c r="O22" s="224"/>
      <c r="P22" s="224"/>
      <c r="Q22" s="224"/>
      <c r="R22" s="224"/>
    </row>
    <row r="23" spans="1:23">
      <c r="A23" s="231" t="s">
        <v>42</v>
      </c>
      <c r="B23" s="219"/>
      <c r="C23" s="218"/>
      <c r="D23" s="218"/>
      <c r="E23" s="218">
        <v>19</v>
      </c>
      <c r="F23" s="218">
        <v>22</v>
      </c>
      <c r="G23" s="218"/>
      <c r="H23" s="218">
        <v>19.399999999999999</v>
      </c>
      <c r="I23" s="218">
        <v>23.2</v>
      </c>
      <c r="J23" s="218">
        <v>20.2</v>
      </c>
      <c r="K23" s="218">
        <v>51.9</v>
      </c>
      <c r="L23" s="218">
        <v>48.9</v>
      </c>
      <c r="M23" s="218">
        <v>47.4</v>
      </c>
      <c r="N23" s="218">
        <v>61</v>
      </c>
      <c r="O23" s="218"/>
      <c r="P23" s="218">
        <f>AVERAGE(D23:J23)</f>
        <v>20.759999999999998</v>
      </c>
      <c r="Q23" s="218">
        <f>AVERAGE(K23:N23)</f>
        <v>52.3</v>
      </c>
      <c r="R23" s="218"/>
      <c r="S23" s="223">
        <f>MIN(D23:N23)</f>
        <v>19</v>
      </c>
      <c r="T23" s="223">
        <f>MAX(D23:N23)</f>
        <v>61</v>
      </c>
      <c r="U23" s="223">
        <f>AVERAGE(D23:N23)</f>
        <v>34.777777777777779</v>
      </c>
    </row>
    <row r="24" spans="1:23">
      <c r="A24" s="231" t="s">
        <v>27</v>
      </c>
      <c r="B24" s="219"/>
      <c r="C24" s="218"/>
      <c r="D24" s="218">
        <v>35.200000000000003</v>
      </c>
      <c r="E24" s="218">
        <v>29.7</v>
      </c>
      <c r="F24" s="218">
        <v>25.5</v>
      </c>
      <c r="G24" s="218">
        <v>37.5</v>
      </c>
      <c r="H24" s="218">
        <v>28.8</v>
      </c>
      <c r="I24" s="218">
        <v>38.200000000000003</v>
      </c>
      <c r="J24" s="218">
        <v>31.6</v>
      </c>
      <c r="K24" s="218">
        <v>28.9</v>
      </c>
      <c r="L24" s="218">
        <v>24</v>
      </c>
      <c r="M24" s="218">
        <v>18.3</v>
      </c>
      <c r="N24" s="218">
        <v>23</v>
      </c>
      <c r="O24" s="218"/>
      <c r="P24" s="218">
        <f>AVERAGE(D24:J24)</f>
        <v>32.357142857142861</v>
      </c>
      <c r="Q24" s="218">
        <f>AVERAGE(K24:N24)</f>
        <v>23.55</v>
      </c>
      <c r="R24" s="218"/>
      <c r="S24" s="223">
        <f>MIN(D24:N24)</f>
        <v>18.3</v>
      </c>
      <c r="T24" s="223">
        <f>MAX(D24:N24)</f>
        <v>38.200000000000003</v>
      </c>
      <c r="U24" s="223">
        <f>AVERAGE(D24:N24)</f>
        <v>29.15454545454546</v>
      </c>
    </row>
    <row r="25" spans="1:23">
      <c r="A25" s="231" t="s">
        <v>28</v>
      </c>
      <c r="B25" s="211"/>
      <c r="C25" s="210"/>
      <c r="D25" s="210">
        <v>2.77</v>
      </c>
      <c r="E25" s="210">
        <v>2.72</v>
      </c>
      <c r="F25" s="210">
        <v>2.4</v>
      </c>
      <c r="G25" s="210">
        <v>2.72</v>
      </c>
      <c r="H25" s="210">
        <v>2.39</v>
      </c>
      <c r="I25" s="210">
        <v>2.63</v>
      </c>
      <c r="J25" s="210">
        <v>2.6</v>
      </c>
      <c r="K25" s="210">
        <v>1.87</v>
      </c>
      <c r="L25" s="210">
        <v>1.69</v>
      </c>
      <c r="M25" s="210">
        <v>1.42</v>
      </c>
      <c r="N25" s="210">
        <v>1.58</v>
      </c>
      <c r="O25" s="218"/>
      <c r="P25" s="218">
        <f>AVERAGE(D25:J25)</f>
        <v>2.604285714285715</v>
      </c>
      <c r="Q25" s="218">
        <f>AVERAGE(K25:N25)</f>
        <v>1.6400000000000001</v>
      </c>
      <c r="R25" s="218"/>
      <c r="S25" s="223">
        <f>MIN(D25:N25)</f>
        <v>1.42</v>
      </c>
      <c r="T25" s="223">
        <f>MAX(D25:N25)</f>
        <v>2.77</v>
      </c>
      <c r="U25" s="223">
        <f>AVERAGE(D25:N25)</f>
        <v>2.2536363636363643</v>
      </c>
    </row>
    <row r="26" spans="1:23">
      <c r="A26" s="231" t="s">
        <v>39</v>
      </c>
      <c r="B26" s="219"/>
      <c r="C26" s="218"/>
      <c r="D26" s="218"/>
      <c r="E26" s="218">
        <v>10</v>
      </c>
      <c r="F26" s="218">
        <v>10</v>
      </c>
      <c r="G26" s="218"/>
      <c r="H26" s="218">
        <v>10.5</v>
      </c>
      <c r="I26" s="218">
        <v>14.9</v>
      </c>
      <c r="J26" s="218">
        <v>12</v>
      </c>
      <c r="K26" s="218">
        <v>6.73</v>
      </c>
      <c r="L26" s="218">
        <v>5.84</v>
      </c>
      <c r="M26" s="218">
        <v>4.46</v>
      </c>
      <c r="N26" s="218"/>
      <c r="O26" s="218"/>
      <c r="P26" s="218">
        <f>AVERAGE(D26:J26)</f>
        <v>11.48</v>
      </c>
      <c r="Q26" s="218">
        <f>AVERAGE(K26:N26)</f>
        <v>5.6766666666666667</v>
      </c>
      <c r="R26" s="218"/>
      <c r="S26" s="223">
        <f>MIN(D26:N26)</f>
        <v>4.46</v>
      </c>
      <c r="T26" s="223">
        <f>MAX(D26:N26)</f>
        <v>14.9</v>
      </c>
      <c r="U26" s="223">
        <f>AVERAGE(D26:N26)</f>
        <v>9.3037499999999991</v>
      </c>
    </row>
    <row r="27" spans="1:23">
      <c r="B27" s="230"/>
      <c r="O27" s="218"/>
      <c r="P27" s="218"/>
      <c r="Q27" s="218"/>
      <c r="R27" s="218"/>
    </row>
    <row r="28" spans="1:23">
      <c r="A28" s="215" t="s">
        <v>554</v>
      </c>
      <c r="B28" s="213"/>
      <c r="C28" s="212"/>
      <c r="D28" s="212"/>
      <c r="E28" s="212"/>
      <c r="F28" s="212"/>
      <c r="G28" s="212"/>
      <c r="H28" s="212"/>
      <c r="I28" s="212"/>
      <c r="J28" s="212"/>
      <c r="K28" s="212"/>
      <c r="L28" s="212"/>
      <c r="M28" s="212"/>
      <c r="N28" s="212"/>
      <c r="O28" s="218"/>
      <c r="P28" s="218"/>
      <c r="Q28" s="218"/>
      <c r="R28" s="218"/>
    </row>
    <row r="29" spans="1:23">
      <c r="A29" s="218" t="s">
        <v>42</v>
      </c>
      <c r="B29" s="229"/>
      <c r="C29" s="228">
        <v>52</v>
      </c>
      <c r="D29" s="228"/>
      <c r="E29" s="228">
        <v>19</v>
      </c>
      <c r="F29" s="228">
        <v>22</v>
      </c>
      <c r="G29" s="218"/>
      <c r="H29" s="228">
        <v>19.399999999999999</v>
      </c>
      <c r="I29" s="228">
        <v>23.2</v>
      </c>
      <c r="J29" s="228">
        <v>20.2</v>
      </c>
      <c r="K29" s="228">
        <v>51.9</v>
      </c>
      <c r="L29" s="228">
        <v>48.9</v>
      </c>
      <c r="M29" s="228">
        <v>47.4</v>
      </c>
      <c r="N29" s="228">
        <v>61</v>
      </c>
      <c r="O29" s="221"/>
      <c r="P29" s="218">
        <f t="shared" ref="P29:P46" si="5">AVERAGE(D29:J29)</f>
        <v>20.759999999999998</v>
      </c>
      <c r="Q29" s="218">
        <f t="shared" ref="Q29:Q41" si="6">AVERAGE(K29:N29)</f>
        <v>52.3</v>
      </c>
      <c r="R29" s="221"/>
      <c r="S29" s="223">
        <f t="shared" ref="S29:S46" si="7">MIN(D29:N29)</f>
        <v>19</v>
      </c>
      <c r="T29" s="223">
        <f t="shared" ref="T29:T46" si="8">MAX(D29:N29)</f>
        <v>61</v>
      </c>
      <c r="U29" s="223">
        <f t="shared" ref="U29:U46" si="9">AVERAGE(D29:N29)</f>
        <v>34.777777777777779</v>
      </c>
    </row>
    <row r="30" spans="1:23">
      <c r="A30" s="218" t="s">
        <v>43</v>
      </c>
      <c r="B30" s="229"/>
      <c r="C30" s="228">
        <v>139</v>
      </c>
      <c r="D30" s="228"/>
      <c r="E30" s="228">
        <v>60</v>
      </c>
      <c r="F30" s="228">
        <v>62</v>
      </c>
      <c r="G30" s="218"/>
      <c r="H30" s="218"/>
      <c r="I30" s="218"/>
      <c r="J30" s="218"/>
      <c r="K30" s="228">
        <v>97</v>
      </c>
      <c r="L30" s="228">
        <v>118</v>
      </c>
      <c r="M30" s="228">
        <v>134</v>
      </c>
      <c r="N30" s="228"/>
      <c r="O30" s="210"/>
      <c r="P30" s="218">
        <f t="shared" si="5"/>
        <v>61</v>
      </c>
      <c r="Q30" s="218">
        <f t="shared" si="6"/>
        <v>116.33333333333333</v>
      </c>
      <c r="R30" s="210"/>
      <c r="S30" s="223">
        <f t="shared" si="7"/>
        <v>60</v>
      </c>
      <c r="T30" s="223">
        <f t="shared" si="8"/>
        <v>134</v>
      </c>
      <c r="U30" s="223">
        <f t="shared" si="9"/>
        <v>94.2</v>
      </c>
    </row>
    <row r="31" spans="1:23">
      <c r="A31" s="218" t="s">
        <v>44</v>
      </c>
      <c r="B31" s="229"/>
      <c r="C31" s="228">
        <v>31</v>
      </c>
      <c r="D31" s="228"/>
      <c r="E31" s="228">
        <v>17</v>
      </c>
      <c r="F31" s="228">
        <v>23</v>
      </c>
      <c r="G31" s="228"/>
      <c r="H31" s="228">
        <v>19.7</v>
      </c>
      <c r="I31" s="228">
        <v>18.600000000000001</v>
      </c>
      <c r="J31" s="228">
        <v>20.399999999999999</v>
      </c>
      <c r="K31" s="228">
        <v>30.9</v>
      </c>
      <c r="L31" s="228">
        <v>33.200000000000003</v>
      </c>
      <c r="M31" s="228">
        <v>34.5</v>
      </c>
      <c r="N31" s="228">
        <v>37</v>
      </c>
      <c r="O31" s="221"/>
      <c r="P31" s="218">
        <f t="shared" si="5"/>
        <v>19.740000000000002</v>
      </c>
      <c r="Q31" s="218">
        <f t="shared" si="6"/>
        <v>33.9</v>
      </c>
      <c r="R31" s="221"/>
      <c r="S31" s="223">
        <f t="shared" si="7"/>
        <v>17</v>
      </c>
      <c r="T31" s="223">
        <f t="shared" si="8"/>
        <v>37</v>
      </c>
      <c r="U31" s="223">
        <f t="shared" si="9"/>
        <v>26.033333333333335</v>
      </c>
    </row>
    <row r="32" spans="1:23">
      <c r="A32" s="218" t="s">
        <v>45</v>
      </c>
      <c r="B32" s="229"/>
      <c r="C32" s="228"/>
      <c r="D32" s="228"/>
      <c r="E32" s="228">
        <v>28</v>
      </c>
      <c r="F32" s="228">
        <v>12.5</v>
      </c>
      <c r="G32" s="228"/>
      <c r="H32" s="228" t="s">
        <v>553</v>
      </c>
      <c r="I32" s="228">
        <v>25</v>
      </c>
      <c r="J32" s="228"/>
      <c r="K32" s="228"/>
      <c r="L32" s="228">
        <v>42</v>
      </c>
      <c r="M32" s="228">
        <v>52</v>
      </c>
      <c r="N32" s="228"/>
      <c r="O32" s="224"/>
      <c r="P32" s="218">
        <f t="shared" si="5"/>
        <v>21.833333333333332</v>
      </c>
      <c r="Q32" s="218">
        <f t="shared" si="6"/>
        <v>47</v>
      </c>
      <c r="R32" s="224"/>
      <c r="S32" s="223">
        <f t="shared" si="7"/>
        <v>12.5</v>
      </c>
      <c r="T32" s="223">
        <f t="shared" si="8"/>
        <v>52</v>
      </c>
      <c r="U32" s="223">
        <f t="shared" si="9"/>
        <v>31.9</v>
      </c>
    </row>
    <row r="33" spans="1:21">
      <c r="A33" s="218" t="s">
        <v>35</v>
      </c>
      <c r="B33" s="219"/>
      <c r="C33" s="218"/>
      <c r="D33" s="218">
        <v>16.100000000000001</v>
      </c>
      <c r="E33" s="218"/>
      <c r="F33" s="218">
        <v>14</v>
      </c>
      <c r="G33" s="218">
        <v>18.46</v>
      </c>
      <c r="H33" s="218">
        <v>14.7</v>
      </c>
      <c r="I33" s="218">
        <v>23.5</v>
      </c>
      <c r="J33" s="218"/>
      <c r="K33" s="218">
        <v>12</v>
      </c>
      <c r="L33" s="218">
        <v>10</v>
      </c>
      <c r="M33" s="218">
        <v>15</v>
      </c>
      <c r="N33" s="218"/>
      <c r="O33" s="218"/>
      <c r="P33" s="218">
        <f t="shared" si="5"/>
        <v>17.352</v>
      </c>
      <c r="Q33" s="218">
        <f t="shared" si="6"/>
        <v>12.333333333333334</v>
      </c>
      <c r="R33" s="218"/>
      <c r="S33" s="223">
        <f t="shared" si="7"/>
        <v>10</v>
      </c>
      <c r="T33" s="223">
        <f t="shared" si="8"/>
        <v>23.5</v>
      </c>
      <c r="U33" s="223">
        <f t="shared" si="9"/>
        <v>15.47</v>
      </c>
    </row>
    <row r="34" spans="1:21">
      <c r="A34" s="221" t="s">
        <v>36</v>
      </c>
      <c r="B34" s="225"/>
      <c r="C34" s="221"/>
      <c r="D34" s="221">
        <v>195</v>
      </c>
      <c r="E34" s="221"/>
      <c r="F34" s="221"/>
      <c r="G34" s="221">
        <v>187.4</v>
      </c>
      <c r="H34" s="221">
        <v>187</v>
      </c>
      <c r="I34" s="221">
        <v>170</v>
      </c>
      <c r="J34" s="221">
        <v>230</v>
      </c>
      <c r="K34" s="221">
        <v>92</v>
      </c>
      <c r="L34" s="221">
        <v>90</v>
      </c>
      <c r="M34" s="221">
        <v>91</v>
      </c>
      <c r="N34" s="221"/>
      <c r="O34" s="218"/>
      <c r="P34" s="218">
        <f t="shared" si="5"/>
        <v>193.88</v>
      </c>
      <c r="Q34" s="218">
        <f t="shared" si="6"/>
        <v>91</v>
      </c>
      <c r="R34" s="218"/>
      <c r="S34" s="223">
        <f t="shared" si="7"/>
        <v>90</v>
      </c>
      <c r="T34" s="223">
        <f t="shared" si="8"/>
        <v>230</v>
      </c>
      <c r="U34" s="223">
        <f t="shared" si="9"/>
        <v>155.30000000000001</v>
      </c>
    </row>
    <row r="35" spans="1:21">
      <c r="A35" s="210" t="s">
        <v>162</v>
      </c>
      <c r="B35" s="211"/>
      <c r="C35" s="210"/>
      <c r="D35" s="210"/>
      <c r="E35" s="210"/>
      <c r="F35" s="210">
        <v>0.8</v>
      </c>
      <c r="G35" s="210"/>
      <c r="H35" s="210">
        <v>0.62</v>
      </c>
      <c r="I35" s="210">
        <v>1.02</v>
      </c>
      <c r="J35" s="210"/>
      <c r="K35" s="210">
        <v>0.4</v>
      </c>
      <c r="L35" s="210">
        <v>0.46</v>
      </c>
      <c r="M35" s="210">
        <v>0.35</v>
      </c>
      <c r="N35" s="210"/>
      <c r="O35" s="218"/>
      <c r="P35" s="218">
        <f t="shared" si="5"/>
        <v>0.81333333333333335</v>
      </c>
      <c r="Q35" s="218">
        <f t="shared" si="6"/>
        <v>0.40333333333333332</v>
      </c>
      <c r="R35" s="218"/>
      <c r="S35" s="217">
        <f t="shared" si="7"/>
        <v>0.35</v>
      </c>
      <c r="T35" s="217">
        <f t="shared" si="8"/>
        <v>1.02</v>
      </c>
      <c r="U35" s="216">
        <f t="shared" si="9"/>
        <v>0.60833333333333328</v>
      </c>
    </row>
    <row r="36" spans="1:21">
      <c r="A36" s="221" t="s">
        <v>34</v>
      </c>
      <c r="B36" s="225"/>
      <c r="C36" s="221">
        <v>100</v>
      </c>
      <c r="D36" s="221">
        <v>793</v>
      </c>
      <c r="E36" s="221">
        <v>610</v>
      </c>
      <c r="F36" s="221">
        <v>650</v>
      </c>
      <c r="G36" s="221">
        <v>837</v>
      </c>
      <c r="H36" s="221">
        <v>664</v>
      </c>
      <c r="I36" s="221">
        <v>871</v>
      </c>
      <c r="J36" s="221">
        <v>750</v>
      </c>
      <c r="K36" s="221">
        <v>500</v>
      </c>
      <c r="L36" s="221">
        <v>430</v>
      </c>
      <c r="M36" s="221">
        <v>330</v>
      </c>
      <c r="N36" s="221"/>
      <c r="O36" s="210"/>
      <c r="P36" s="228">
        <f t="shared" si="5"/>
        <v>739.28571428571433</v>
      </c>
      <c r="Q36" s="228">
        <f t="shared" si="6"/>
        <v>420</v>
      </c>
      <c r="R36" s="210"/>
      <c r="S36" s="223">
        <f t="shared" si="7"/>
        <v>330</v>
      </c>
      <c r="T36" s="223">
        <f t="shared" si="8"/>
        <v>871</v>
      </c>
      <c r="U36" s="223">
        <f t="shared" si="9"/>
        <v>643.5</v>
      </c>
    </row>
    <row r="37" spans="1:21">
      <c r="A37" s="222" t="s">
        <v>24</v>
      </c>
      <c r="B37" s="219"/>
      <c r="C37" s="218">
        <v>5.2</v>
      </c>
      <c r="D37" s="218">
        <v>79.5</v>
      </c>
      <c r="E37" s="218">
        <v>68.099999999999994</v>
      </c>
      <c r="F37" s="218">
        <v>58</v>
      </c>
      <c r="G37" s="218">
        <v>83.5</v>
      </c>
      <c r="H37" s="218">
        <v>63</v>
      </c>
      <c r="I37" s="218">
        <v>83.5</v>
      </c>
      <c r="J37" s="218">
        <v>68</v>
      </c>
      <c r="K37" s="218">
        <v>61.7</v>
      </c>
      <c r="L37" s="218">
        <v>51.4</v>
      </c>
      <c r="M37" s="218">
        <v>39.700000000000003</v>
      </c>
      <c r="N37" s="218">
        <v>48</v>
      </c>
      <c r="O37" s="218"/>
      <c r="P37" s="228">
        <f t="shared" si="5"/>
        <v>71.94285714285715</v>
      </c>
      <c r="Q37" s="228">
        <f t="shared" si="6"/>
        <v>50.2</v>
      </c>
      <c r="R37" s="218"/>
      <c r="S37" s="223">
        <f t="shared" si="7"/>
        <v>39.700000000000003</v>
      </c>
      <c r="T37" s="223">
        <f t="shared" si="8"/>
        <v>83.5</v>
      </c>
      <c r="U37" s="223">
        <f t="shared" si="9"/>
        <v>64.036363636363646</v>
      </c>
    </row>
    <row r="38" spans="1:21">
      <c r="A38" s="222" t="s">
        <v>25</v>
      </c>
      <c r="B38" s="229"/>
      <c r="C38" s="228">
        <v>14</v>
      </c>
      <c r="D38" s="228">
        <v>212</v>
      </c>
      <c r="E38" s="228">
        <v>218</v>
      </c>
      <c r="F38" s="228">
        <v>147</v>
      </c>
      <c r="G38" s="228">
        <v>211</v>
      </c>
      <c r="H38" s="228">
        <v>164</v>
      </c>
      <c r="I38" s="228">
        <v>216</v>
      </c>
      <c r="J38" s="228">
        <v>170</v>
      </c>
      <c r="K38" s="228">
        <v>155</v>
      </c>
      <c r="L38" s="228">
        <v>139</v>
      </c>
      <c r="M38" s="228">
        <v>102</v>
      </c>
      <c r="N38" s="228">
        <v>131</v>
      </c>
      <c r="O38" s="218"/>
      <c r="P38" s="228">
        <f t="shared" si="5"/>
        <v>191.14285714285714</v>
      </c>
      <c r="Q38" s="228">
        <f t="shared" si="6"/>
        <v>131.75</v>
      </c>
      <c r="R38" s="218"/>
      <c r="S38" s="223">
        <f t="shared" si="7"/>
        <v>102</v>
      </c>
      <c r="T38" s="223">
        <f t="shared" si="8"/>
        <v>218</v>
      </c>
      <c r="U38" s="223">
        <f t="shared" si="9"/>
        <v>169.54545454545453</v>
      </c>
    </row>
    <row r="39" spans="1:21">
      <c r="A39" s="222" t="s">
        <v>26</v>
      </c>
      <c r="B39" s="229"/>
      <c r="C39" s="228">
        <v>11</v>
      </c>
      <c r="D39" s="228">
        <v>127</v>
      </c>
      <c r="E39" s="228"/>
      <c r="F39" s="218">
        <v>80</v>
      </c>
      <c r="G39" s="228">
        <v>131</v>
      </c>
      <c r="H39" s="218">
        <v>92</v>
      </c>
      <c r="I39" s="228">
        <v>125</v>
      </c>
      <c r="J39" s="228">
        <v>110</v>
      </c>
      <c r="K39" s="228">
        <v>108</v>
      </c>
      <c r="L39" s="218">
        <v>83</v>
      </c>
      <c r="M39" s="218">
        <v>66</v>
      </c>
      <c r="N39" s="228"/>
      <c r="O39" s="218"/>
      <c r="P39" s="228">
        <f t="shared" si="5"/>
        <v>110.83333333333333</v>
      </c>
      <c r="Q39" s="228">
        <f t="shared" si="6"/>
        <v>85.666666666666671</v>
      </c>
      <c r="R39" s="218"/>
      <c r="S39" s="223">
        <f t="shared" si="7"/>
        <v>66</v>
      </c>
      <c r="T39" s="223">
        <f t="shared" si="8"/>
        <v>131</v>
      </c>
      <c r="U39" s="223">
        <f t="shared" si="9"/>
        <v>102.44444444444444</v>
      </c>
    </row>
    <row r="40" spans="1:21">
      <c r="A40" s="222" t="s">
        <v>27</v>
      </c>
      <c r="B40" s="219"/>
      <c r="C40" s="218">
        <v>3.4</v>
      </c>
      <c r="D40" s="218">
        <v>35.200000000000003</v>
      </c>
      <c r="E40" s="218">
        <v>29.7</v>
      </c>
      <c r="F40" s="218">
        <v>25.5</v>
      </c>
      <c r="G40" s="218">
        <v>37.5</v>
      </c>
      <c r="H40" s="218">
        <v>28.8</v>
      </c>
      <c r="I40" s="218">
        <v>38.200000000000003</v>
      </c>
      <c r="J40" s="218">
        <v>31.6</v>
      </c>
      <c r="K40" s="218">
        <v>28.9</v>
      </c>
      <c r="L40" s="218">
        <v>24</v>
      </c>
      <c r="M40" s="218">
        <v>18.3</v>
      </c>
      <c r="N40" s="218">
        <v>23</v>
      </c>
      <c r="O40" s="218"/>
      <c r="P40" s="218">
        <f t="shared" si="5"/>
        <v>32.357142857142861</v>
      </c>
      <c r="Q40" s="218">
        <f t="shared" si="6"/>
        <v>23.55</v>
      </c>
      <c r="R40" s="218"/>
      <c r="S40" s="223">
        <f t="shared" si="7"/>
        <v>18.3</v>
      </c>
      <c r="T40" s="223">
        <f t="shared" si="8"/>
        <v>38.200000000000003</v>
      </c>
      <c r="U40" s="223">
        <f t="shared" si="9"/>
        <v>29.15454545454546</v>
      </c>
    </row>
    <row r="41" spans="1:21">
      <c r="A41" s="227" t="s">
        <v>28</v>
      </c>
      <c r="B41" s="211"/>
      <c r="C41" s="210">
        <v>0.71</v>
      </c>
      <c r="D41" s="210">
        <v>2.77</v>
      </c>
      <c r="E41" s="210">
        <v>2.72</v>
      </c>
      <c r="F41" s="210">
        <v>2.4</v>
      </c>
      <c r="G41" s="210">
        <v>2.72</v>
      </c>
      <c r="H41" s="210">
        <v>2.39</v>
      </c>
      <c r="I41" s="210">
        <v>2.63</v>
      </c>
      <c r="J41" s="210">
        <v>2.6</v>
      </c>
      <c r="K41" s="210">
        <v>1.87</v>
      </c>
      <c r="L41" s="210">
        <v>1.69</v>
      </c>
      <c r="M41" s="210">
        <v>1.42</v>
      </c>
      <c r="N41" s="210">
        <v>1.58</v>
      </c>
      <c r="O41" s="218"/>
      <c r="P41" s="218">
        <f t="shared" si="5"/>
        <v>2.604285714285715</v>
      </c>
      <c r="Q41" s="218">
        <f t="shared" si="6"/>
        <v>1.6400000000000001</v>
      </c>
      <c r="R41" s="218"/>
      <c r="S41" s="217">
        <f t="shared" si="7"/>
        <v>1.42</v>
      </c>
      <c r="T41" s="217">
        <f t="shared" si="8"/>
        <v>2.77</v>
      </c>
      <c r="U41" s="216">
        <f t="shared" si="9"/>
        <v>2.2536363636363643</v>
      </c>
    </row>
    <row r="42" spans="1:21">
      <c r="A42" s="222" t="s">
        <v>29</v>
      </c>
      <c r="B42" s="219"/>
      <c r="C42" s="218"/>
      <c r="D42" s="218">
        <v>42.9</v>
      </c>
      <c r="E42" s="218"/>
      <c r="F42" s="218"/>
      <c r="G42" s="218">
        <v>45.4</v>
      </c>
      <c r="H42" s="218"/>
      <c r="I42" s="218"/>
      <c r="J42" s="218">
        <v>36</v>
      </c>
      <c r="K42" s="218"/>
      <c r="L42" s="218"/>
      <c r="M42" s="218"/>
      <c r="N42" s="218"/>
      <c r="O42" s="224"/>
      <c r="P42" s="218">
        <f t="shared" si="5"/>
        <v>41.43333333333333</v>
      </c>
      <c r="Q42" s="218"/>
      <c r="R42" s="224"/>
      <c r="S42" s="223">
        <f t="shared" si="7"/>
        <v>36</v>
      </c>
      <c r="T42" s="223">
        <f t="shared" si="8"/>
        <v>45.4</v>
      </c>
      <c r="U42" s="223">
        <f t="shared" si="9"/>
        <v>41.43333333333333</v>
      </c>
    </row>
    <row r="43" spans="1:21">
      <c r="A43" s="222" t="s">
        <v>30</v>
      </c>
      <c r="B43" s="219"/>
      <c r="C43" s="218">
        <v>5.4</v>
      </c>
      <c r="D43" s="218">
        <v>45.7</v>
      </c>
      <c r="E43" s="218">
        <v>40</v>
      </c>
      <c r="F43" s="218">
        <v>32</v>
      </c>
      <c r="G43" s="218">
        <v>46.3</v>
      </c>
      <c r="H43" s="218"/>
      <c r="I43" s="218"/>
      <c r="J43" s="218">
        <v>39</v>
      </c>
      <c r="K43" s="218"/>
      <c r="L43" s="218"/>
      <c r="M43" s="218"/>
      <c r="N43" s="218"/>
      <c r="O43" s="218"/>
      <c r="P43" s="218">
        <f t="shared" si="5"/>
        <v>40.6</v>
      </c>
      <c r="Q43" s="218"/>
      <c r="R43" s="218"/>
      <c r="S43" s="223">
        <f t="shared" si="7"/>
        <v>32</v>
      </c>
      <c r="T43" s="223">
        <f t="shared" si="8"/>
        <v>46.3</v>
      </c>
      <c r="U43" s="223">
        <f t="shared" si="9"/>
        <v>40.6</v>
      </c>
    </row>
    <row r="44" spans="1:21">
      <c r="A44" s="222" t="s">
        <v>31</v>
      </c>
      <c r="D44" s="218">
        <v>28.1</v>
      </c>
      <c r="E44" s="218"/>
      <c r="F44" s="218"/>
      <c r="G44" s="218">
        <v>27.3</v>
      </c>
      <c r="H44" s="218"/>
      <c r="I44" s="218"/>
      <c r="J44" s="218"/>
      <c r="K44" s="218"/>
      <c r="L44" s="218"/>
      <c r="M44" s="218"/>
      <c r="N44" s="218"/>
      <c r="O44" s="218"/>
      <c r="P44" s="218">
        <f t="shared" si="5"/>
        <v>27.700000000000003</v>
      </c>
      <c r="Q44" s="218"/>
      <c r="R44" s="218"/>
      <c r="S44" s="223">
        <f t="shared" si="7"/>
        <v>27.3</v>
      </c>
      <c r="T44" s="223">
        <f t="shared" si="8"/>
        <v>28.1</v>
      </c>
      <c r="U44" s="223">
        <f t="shared" si="9"/>
        <v>27.700000000000003</v>
      </c>
    </row>
    <row r="45" spans="1:21">
      <c r="A45" s="222" t="s">
        <v>32</v>
      </c>
      <c r="B45" s="219"/>
      <c r="C45" s="218">
        <v>3.6</v>
      </c>
      <c r="D45" s="218">
        <v>24</v>
      </c>
      <c r="E45" s="218">
        <v>19.2</v>
      </c>
      <c r="F45" s="218">
        <v>18.2</v>
      </c>
      <c r="G45" s="218">
        <v>24.4</v>
      </c>
      <c r="H45" s="218">
        <v>19.600000000000001</v>
      </c>
      <c r="I45" s="218">
        <v>25.1</v>
      </c>
      <c r="J45" s="218">
        <v>20.399999999999999</v>
      </c>
      <c r="K45" s="218">
        <v>15.5</v>
      </c>
      <c r="L45" s="218">
        <v>14.3</v>
      </c>
      <c r="M45" s="218">
        <v>11</v>
      </c>
      <c r="N45" s="218">
        <v>11.9</v>
      </c>
      <c r="O45" s="218"/>
      <c r="P45" s="218">
        <f t="shared" si="5"/>
        <v>21.557142857142857</v>
      </c>
      <c r="Q45" s="218">
        <f>AVERAGE(K45:N45)</f>
        <v>13.174999999999999</v>
      </c>
      <c r="R45" s="218"/>
      <c r="S45" s="223">
        <f t="shared" si="7"/>
        <v>11</v>
      </c>
      <c r="T45" s="223">
        <f t="shared" si="8"/>
        <v>25.1</v>
      </c>
      <c r="U45" s="223">
        <f t="shared" si="9"/>
        <v>18.509090909090911</v>
      </c>
    </row>
    <row r="46" spans="1:21">
      <c r="A46" s="222" t="s">
        <v>33</v>
      </c>
      <c r="B46" s="219"/>
      <c r="C46" s="218">
        <v>0.53</v>
      </c>
      <c r="D46" s="218">
        <v>3.43</v>
      </c>
      <c r="E46" s="218">
        <v>2.7</v>
      </c>
      <c r="F46" s="218">
        <v>2.48</v>
      </c>
      <c r="G46" s="218"/>
      <c r="H46" s="218">
        <v>2.65</v>
      </c>
      <c r="I46" s="218">
        <v>3.6</v>
      </c>
      <c r="J46" s="218">
        <v>3.05</v>
      </c>
      <c r="K46" s="218">
        <v>2.1800000000000002</v>
      </c>
      <c r="L46" s="218">
        <v>1.86</v>
      </c>
      <c r="M46" s="218">
        <v>1.49</v>
      </c>
      <c r="N46" s="218">
        <v>1.75</v>
      </c>
      <c r="O46" s="218"/>
      <c r="P46" s="218">
        <f t="shared" si="5"/>
        <v>2.9849999999999999</v>
      </c>
      <c r="Q46" s="218">
        <f>AVERAGE(K46:N46)</f>
        <v>1.82</v>
      </c>
      <c r="R46" s="218"/>
      <c r="S46" s="217">
        <f t="shared" si="7"/>
        <v>1.49</v>
      </c>
      <c r="T46" s="217">
        <f t="shared" si="8"/>
        <v>3.6</v>
      </c>
      <c r="U46" s="217">
        <f t="shared" si="9"/>
        <v>2.5189999999999997</v>
      </c>
    </row>
    <row r="47" spans="1:21">
      <c r="A47" s="222" t="s">
        <v>46</v>
      </c>
      <c r="B47" s="219"/>
      <c r="C47" s="218"/>
      <c r="D47" s="218"/>
      <c r="E47" s="218"/>
      <c r="F47" s="218"/>
      <c r="G47" s="218"/>
      <c r="H47" s="218"/>
      <c r="I47" s="218"/>
      <c r="J47" s="218"/>
      <c r="K47" s="218"/>
      <c r="L47" s="218"/>
      <c r="M47" s="218"/>
      <c r="N47" s="218"/>
      <c r="O47" s="210"/>
      <c r="P47" s="210"/>
      <c r="Q47" s="210"/>
      <c r="R47" s="210"/>
      <c r="S47" s="217"/>
      <c r="T47" s="217"/>
      <c r="U47" s="216"/>
    </row>
    <row r="48" spans="1:21">
      <c r="A48" s="226" t="s">
        <v>37</v>
      </c>
      <c r="B48" s="225"/>
      <c r="C48" s="221"/>
      <c r="D48" s="221">
        <v>1170</v>
      </c>
      <c r="E48" s="221">
        <v>966</v>
      </c>
      <c r="F48" s="221">
        <v>970</v>
      </c>
      <c r="G48" s="221"/>
      <c r="H48" s="221">
        <v>729</v>
      </c>
      <c r="I48" s="221">
        <v>995</v>
      </c>
      <c r="J48" s="221">
        <v>880</v>
      </c>
      <c r="K48" s="221">
        <v>610</v>
      </c>
      <c r="L48" s="221">
        <v>640</v>
      </c>
      <c r="M48" s="221">
        <v>450</v>
      </c>
      <c r="N48" s="221"/>
      <c r="O48" s="224"/>
      <c r="P48" s="218">
        <f>AVERAGE(D48:J48)</f>
        <v>951.66666666666663</v>
      </c>
      <c r="Q48" s="218">
        <f>AVERAGE(K48:N48)</f>
        <v>566.66666666666663</v>
      </c>
      <c r="R48" s="224"/>
      <c r="S48" s="223">
        <f>MIN(D48:N48)</f>
        <v>450</v>
      </c>
      <c r="T48" s="223">
        <f>MAX(D48:N48)</f>
        <v>1170</v>
      </c>
      <c r="U48" s="223">
        <f>AVERAGE(D48:N48)</f>
        <v>823.33333333333337</v>
      </c>
    </row>
    <row r="49" spans="1:21">
      <c r="A49" s="222" t="s">
        <v>104</v>
      </c>
      <c r="B49" s="219"/>
      <c r="C49" s="218">
        <v>0.8</v>
      </c>
      <c r="D49" s="218"/>
      <c r="E49" s="218">
        <v>6.2</v>
      </c>
      <c r="F49" s="218">
        <v>5.3</v>
      </c>
      <c r="G49" s="218"/>
      <c r="H49" s="218">
        <v>5.3</v>
      </c>
      <c r="I49" s="218">
        <v>7.1</v>
      </c>
      <c r="J49" s="218">
        <v>6.1</v>
      </c>
      <c r="K49" s="218">
        <v>5.82</v>
      </c>
      <c r="L49" s="218">
        <v>4.0599999999999996</v>
      </c>
      <c r="M49" s="218">
        <v>3.92</v>
      </c>
      <c r="N49" s="218">
        <v>4.5</v>
      </c>
      <c r="O49" s="221"/>
      <c r="P49" s="218">
        <f>AVERAGE(D49:J49)</f>
        <v>6</v>
      </c>
      <c r="Q49" s="218">
        <f>AVERAGE(K49:N49)</f>
        <v>4.5749999999999993</v>
      </c>
      <c r="R49" s="221"/>
      <c r="S49" s="217">
        <f>MIN(D49:N49)</f>
        <v>3.92</v>
      </c>
      <c r="T49" s="217">
        <f>MAX(D49:N49)</f>
        <v>7.1</v>
      </c>
      <c r="U49" s="217">
        <f>AVERAGE(D49:N49)</f>
        <v>5.3666666666666671</v>
      </c>
    </row>
    <row r="50" spans="1:21">
      <c r="A50" s="218" t="s">
        <v>38</v>
      </c>
      <c r="B50" s="219"/>
      <c r="C50" s="218">
        <v>2.4</v>
      </c>
      <c r="D50" s="218">
        <v>32.700000000000003</v>
      </c>
      <c r="E50" s="218">
        <v>27</v>
      </c>
      <c r="F50" s="218">
        <v>21</v>
      </c>
      <c r="G50" s="218"/>
      <c r="H50" s="218">
        <v>23.6</v>
      </c>
      <c r="I50" s="218">
        <v>31.5</v>
      </c>
      <c r="J50" s="218">
        <v>22.7</v>
      </c>
      <c r="K50" s="218">
        <v>20.5</v>
      </c>
      <c r="L50" s="218">
        <v>18</v>
      </c>
      <c r="M50" s="218">
        <v>13.5</v>
      </c>
      <c r="N50" s="218">
        <v>18</v>
      </c>
      <c r="O50" s="210"/>
      <c r="P50" s="218">
        <f>AVERAGE(D50:J50)</f>
        <v>26.416666666666668</v>
      </c>
      <c r="Q50" s="218">
        <f>AVERAGE(K50:N50)</f>
        <v>17.5</v>
      </c>
      <c r="R50" s="210"/>
      <c r="S50" s="217">
        <f>MIN(D50:N50)</f>
        <v>13.5</v>
      </c>
      <c r="T50" s="217">
        <f>MAX(D50:N50)</f>
        <v>32.700000000000003</v>
      </c>
      <c r="U50" s="217">
        <f>AVERAGE(D50:N50)</f>
        <v>22.85</v>
      </c>
    </row>
    <row r="51" spans="1:21">
      <c r="A51" s="218" t="s">
        <v>163</v>
      </c>
      <c r="B51" s="218"/>
      <c r="C51" s="218">
        <v>0.6</v>
      </c>
    </row>
    <row r="52" spans="1:21">
      <c r="A52" s="218" t="s">
        <v>39</v>
      </c>
      <c r="B52" s="218"/>
      <c r="C52" s="218">
        <v>0.7</v>
      </c>
      <c r="D52" s="220"/>
      <c r="E52" s="218">
        <v>10</v>
      </c>
      <c r="F52" s="218">
        <v>10</v>
      </c>
      <c r="G52" s="220"/>
      <c r="H52" s="218">
        <v>10.5</v>
      </c>
      <c r="I52" s="218">
        <v>14.9</v>
      </c>
      <c r="J52" s="218">
        <v>12</v>
      </c>
      <c r="K52" s="218">
        <v>6.73</v>
      </c>
      <c r="L52" s="218">
        <v>5.84</v>
      </c>
      <c r="M52" s="218">
        <v>4.46</v>
      </c>
      <c r="N52" s="220">
        <f>0.7*N40</f>
        <v>16.099999999999998</v>
      </c>
      <c r="O52" s="204"/>
      <c r="P52" s="218">
        <f>AVERAGE(D52:J52)</f>
        <v>11.48</v>
      </c>
      <c r="Q52" s="218">
        <f>AVERAGE(K52:N52)</f>
        <v>8.2824999999999989</v>
      </c>
      <c r="R52" s="204"/>
      <c r="S52" s="217">
        <f>MIN(D52:N52)</f>
        <v>4.46</v>
      </c>
      <c r="T52" s="217">
        <f>MAX(D52:N52)</f>
        <v>16.099999999999998</v>
      </c>
      <c r="U52" s="216">
        <f>AVERAGE(D52:N52)</f>
        <v>10.058888888888887</v>
      </c>
    </row>
    <row r="53" spans="1:21">
      <c r="A53" s="218" t="s">
        <v>40</v>
      </c>
      <c r="B53" s="219"/>
      <c r="C53" s="218"/>
      <c r="D53" s="218">
        <v>3.72</v>
      </c>
      <c r="E53" s="218"/>
      <c r="F53" s="218">
        <v>2.8</v>
      </c>
      <c r="G53" s="218"/>
      <c r="H53" s="218">
        <v>2.9</v>
      </c>
      <c r="I53" s="218">
        <v>4.3</v>
      </c>
      <c r="J53" s="218"/>
      <c r="K53" s="218">
        <v>1.95</v>
      </c>
      <c r="L53" s="218">
        <v>1.58</v>
      </c>
      <c r="M53" s="218">
        <v>1.22</v>
      </c>
      <c r="N53" s="218"/>
      <c r="O53" s="204"/>
      <c r="P53" s="218">
        <f>AVERAGE(D53:J53)</f>
        <v>3.4299999999999997</v>
      </c>
      <c r="Q53" s="218">
        <f>AVERAGE(K53:N53)</f>
        <v>1.5833333333333333</v>
      </c>
      <c r="R53" s="204"/>
      <c r="S53" s="217">
        <f>MIN(D53:N53)</f>
        <v>1.22</v>
      </c>
      <c r="T53" s="217">
        <f>MAX(D53:N53)</f>
        <v>4.3</v>
      </c>
      <c r="U53" s="216">
        <f>AVERAGE(D53:N53)</f>
        <v>2.6385714285714283</v>
      </c>
    </row>
    <row r="54" spans="1:21">
      <c r="A54" s="215"/>
      <c r="B54" s="213"/>
      <c r="C54" s="212"/>
      <c r="D54" s="212"/>
      <c r="E54" s="212"/>
      <c r="F54" s="212"/>
      <c r="G54" s="212"/>
      <c r="H54" s="212"/>
      <c r="I54" s="212"/>
      <c r="J54" s="212"/>
      <c r="K54" s="212"/>
      <c r="L54" s="212"/>
      <c r="M54" s="212"/>
      <c r="N54" s="212"/>
      <c r="O54" s="204"/>
      <c r="P54" s="204"/>
      <c r="Q54" s="204"/>
      <c r="R54" s="204"/>
    </row>
    <row r="55" spans="1:21">
      <c r="A55" s="214" t="s">
        <v>431</v>
      </c>
      <c r="B55" s="213"/>
      <c r="C55" s="212"/>
      <c r="D55" s="212"/>
      <c r="E55" s="212"/>
      <c r="F55" s="212"/>
      <c r="G55" s="212"/>
      <c r="H55" s="212"/>
      <c r="I55" s="212"/>
      <c r="J55" s="212"/>
      <c r="K55" s="212"/>
      <c r="L55" s="212"/>
      <c r="M55" s="212"/>
      <c r="N55" s="212"/>
      <c r="O55" s="204"/>
      <c r="P55" s="204"/>
      <c r="Q55" s="204"/>
      <c r="R55" s="204"/>
    </row>
    <row r="56" spans="1:21">
      <c r="A56" s="210" t="s">
        <v>432</v>
      </c>
      <c r="B56" s="211"/>
      <c r="C56" s="210"/>
      <c r="D56" s="210"/>
      <c r="E56" s="210"/>
      <c r="F56" s="210">
        <v>6.0999999999999999E-2</v>
      </c>
      <c r="G56" s="210"/>
      <c r="H56" s="210"/>
      <c r="I56" s="210"/>
      <c r="J56" s="210"/>
      <c r="K56" s="210"/>
      <c r="L56" s="210"/>
      <c r="M56" s="210"/>
      <c r="N56" s="210"/>
    </row>
    <row r="57" spans="1:21">
      <c r="A57" s="208" t="s">
        <v>440</v>
      </c>
      <c r="B57" s="209"/>
      <c r="C57" s="208"/>
      <c r="D57" s="208"/>
      <c r="E57" s="208"/>
      <c r="F57" s="208">
        <v>0.22</v>
      </c>
      <c r="G57" s="208"/>
      <c r="H57" s="208" t="s">
        <v>552</v>
      </c>
      <c r="I57" s="208" t="s">
        <v>551</v>
      </c>
      <c r="J57" s="208"/>
      <c r="K57" s="208" t="s">
        <v>550</v>
      </c>
      <c r="L57" s="208" t="s">
        <v>550</v>
      </c>
      <c r="M57" s="208" t="s">
        <v>549</v>
      </c>
      <c r="N57" s="208"/>
    </row>
    <row r="58" spans="1:21">
      <c r="A58" s="204"/>
      <c r="B58" s="205"/>
      <c r="C58" s="204" t="s">
        <v>548</v>
      </c>
      <c r="D58" s="204" t="s">
        <v>547</v>
      </c>
      <c r="E58" s="204" t="s">
        <v>257</v>
      </c>
      <c r="F58" s="204" t="s">
        <v>546</v>
      </c>
      <c r="G58" s="204" t="s">
        <v>545</v>
      </c>
      <c r="H58" s="204" t="s">
        <v>544</v>
      </c>
      <c r="I58" s="204" t="s">
        <v>544</v>
      </c>
      <c r="J58" s="204" t="s">
        <v>543</v>
      </c>
      <c r="K58" s="204" t="s">
        <v>542</v>
      </c>
      <c r="L58" s="204" t="s">
        <v>542</v>
      </c>
      <c r="M58" s="204" t="s">
        <v>542</v>
      </c>
      <c r="N58" s="204" t="s">
        <v>541</v>
      </c>
    </row>
    <row r="59" spans="1:21">
      <c r="A59" s="204"/>
      <c r="B59" s="205"/>
      <c r="C59" s="204" t="s">
        <v>265</v>
      </c>
      <c r="D59" s="204" t="s">
        <v>533</v>
      </c>
      <c r="E59" s="204" t="s">
        <v>265</v>
      </c>
      <c r="F59" s="204" t="s">
        <v>540</v>
      </c>
      <c r="G59" s="204" t="s">
        <v>539</v>
      </c>
      <c r="H59" s="204" t="s">
        <v>538</v>
      </c>
      <c r="I59" s="204" t="s">
        <v>538</v>
      </c>
      <c r="J59" s="204" t="s">
        <v>265</v>
      </c>
      <c r="K59" s="204" t="s">
        <v>265</v>
      </c>
      <c r="L59" s="204" t="s">
        <v>265</v>
      </c>
      <c r="M59" s="204" t="s">
        <v>265</v>
      </c>
      <c r="N59" s="204" t="s">
        <v>265</v>
      </c>
    </row>
    <row r="60" spans="1:21">
      <c r="A60" s="204"/>
      <c r="B60" s="207"/>
      <c r="C60" s="206" t="s">
        <v>270</v>
      </c>
      <c r="D60" s="204" t="s">
        <v>537</v>
      </c>
      <c r="E60" s="204" t="s">
        <v>277</v>
      </c>
      <c r="F60" s="204" t="s">
        <v>445</v>
      </c>
      <c r="G60" s="204" t="s">
        <v>536</v>
      </c>
      <c r="H60" s="204" t="s">
        <v>535</v>
      </c>
      <c r="I60" s="204" t="s">
        <v>535</v>
      </c>
      <c r="J60" s="204" t="s">
        <v>534</v>
      </c>
      <c r="K60" s="204" t="s">
        <v>279</v>
      </c>
      <c r="L60" s="204" t="s">
        <v>279</v>
      </c>
      <c r="M60" s="204" t="s">
        <v>279</v>
      </c>
      <c r="N60" s="204" t="s">
        <v>273</v>
      </c>
    </row>
    <row r="61" spans="1:21">
      <c r="A61" s="204"/>
      <c r="B61" s="205"/>
      <c r="C61" s="204"/>
      <c r="D61" s="204" t="s">
        <v>533</v>
      </c>
      <c r="E61" s="204"/>
      <c r="F61" s="204" t="s">
        <v>532</v>
      </c>
      <c r="G61" s="204" t="s">
        <v>531</v>
      </c>
      <c r="H61" s="204"/>
      <c r="I61" s="204"/>
      <c r="J61" s="204"/>
      <c r="K61" s="204"/>
      <c r="L61" s="204"/>
      <c r="M61" s="204"/>
      <c r="N61" s="204"/>
    </row>
    <row r="63" spans="1:21">
      <c r="A63" s="203"/>
      <c r="B63" s="203"/>
      <c r="C63" s="203"/>
    </row>
  </sheetData>
  <pageMargins left="0.75" right="0.75" top="1" bottom="1" header="0.5" footer="0.5"/>
  <pageSetup orientation="portrait"/>
  <headerFooter alignWithMargins="0"/>
  <drawing r:id="rId1"/>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F7935-62AF-584A-BEC8-379B68280F8C}">
  <sheetPr>
    <tabColor theme="4" tint="0.59999389629810485"/>
  </sheetPr>
  <dimension ref="A1:AK222"/>
  <sheetViews>
    <sheetView showGridLines="0" workbookViewId="0">
      <pane xSplit="1" ySplit="5" topLeftCell="B6" activePane="bottomRight" state="frozen"/>
      <selection pane="topRight"/>
      <selection pane="bottomLeft"/>
      <selection pane="bottomRight" activeCell="O5" sqref="O5:X5"/>
    </sheetView>
  </sheetViews>
  <sheetFormatPr baseColWidth="10" defaultColWidth="5.6640625" defaultRowHeight="9.75" customHeight="1"/>
  <cols>
    <col min="1" max="1" width="6.83203125" style="134" customWidth="1"/>
    <col min="2" max="4" width="5.6640625" style="130" bestFit="1" customWidth="1"/>
    <col min="5" max="5" width="5.6640625" style="132" bestFit="1" customWidth="1"/>
    <col min="6" max="8" width="5.6640625" style="130" bestFit="1" customWidth="1"/>
    <col min="9" max="9" width="6" style="130" bestFit="1" customWidth="1"/>
    <col min="10" max="24" width="5.6640625" style="130" bestFit="1" customWidth="1"/>
    <col min="25" max="25" width="5.6640625" style="130"/>
    <col min="26" max="26" width="3.1640625" style="130" customWidth="1"/>
    <col min="27" max="29" width="6.1640625" style="130" bestFit="1" customWidth="1"/>
    <col min="30" max="30" width="5.6640625" style="130"/>
    <col min="31" max="32" width="5.6640625" style="130" bestFit="1" customWidth="1"/>
    <col min="33" max="33" width="5.6640625" style="133" bestFit="1" customWidth="1"/>
    <col min="34" max="34" width="5.6640625" style="130" bestFit="1" customWidth="1"/>
    <col min="35" max="35" width="5.6640625" style="130"/>
    <col min="36" max="36" width="5.6640625" style="133"/>
    <col min="37" max="256" width="5.6640625" style="130"/>
    <col min="257" max="257" width="6.83203125" style="130" customWidth="1"/>
    <col min="258" max="264" width="5.6640625" style="130" bestFit="1"/>
    <col min="265" max="265" width="6" style="130" bestFit="1" customWidth="1"/>
    <col min="266" max="280" width="5.6640625" style="130" bestFit="1"/>
    <col min="281" max="281" width="5.6640625" style="130"/>
    <col min="282" max="282" width="3.1640625" style="130" customWidth="1"/>
    <col min="283" max="285" width="6.1640625" style="130" bestFit="1" customWidth="1"/>
    <col min="286" max="286" width="5.6640625" style="130"/>
    <col min="287" max="290" width="5.6640625" style="130" bestFit="1"/>
    <col min="291" max="512" width="5.6640625" style="130"/>
    <col min="513" max="513" width="6.83203125" style="130" customWidth="1"/>
    <col min="514" max="520" width="5.6640625" style="130" bestFit="1"/>
    <col min="521" max="521" width="6" style="130" bestFit="1" customWidth="1"/>
    <col min="522" max="536" width="5.6640625" style="130" bestFit="1"/>
    <col min="537" max="537" width="5.6640625" style="130"/>
    <col min="538" max="538" width="3.1640625" style="130" customWidth="1"/>
    <col min="539" max="541" width="6.1640625" style="130" bestFit="1" customWidth="1"/>
    <col min="542" max="542" width="5.6640625" style="130"/>
    <col min="543" max="546" width="5.6640625" style="130" bestFit="1"/>
    <col min="547" max="768" width="5.6640625" style="130"/>
    <col min="769" max="769" width="6.83203125" style="130" customWidth="1"/>
    <col min="770" max="776" width="5.6640625" style="130" bestFit="1"/>
    <col min="777" max="777" width="6" style="130" bestFit="1" customWidth="1"/>
    <col min="778" max="792" width="5.6640625" style="130" bestFit="1"/>
    <col min="793" max="793" width="5.6640625" style="130"/>
    <col min="794" max="794" width="3.1640625" style="130" customWidth="1"/>
    <col min="795" max="797" width="6.1640625" style="130" bestFit="1" customWidth="1"/>
    <col min="798" max="798" width="5.6640625" style="130"/>
    <col min="799" max="802" width="5.6640625" style="130" bestFit="1"/>
    <col min="803" max="1024" width="5.6640625" style="130"/>
    <col min="1025" max="1025" width="6.83203125" style="130" customWidth="1"/>
    <col min="1026" max="1032" width="5.6640625" style="130" bestFit="1"/>
    <col min="1033" max="1033" width="6" style="130" bestFit="1" customWidth="1"/>
    <col min="1034" max="1048" width="5.6640625" style="130" bestFit="1"/>
    <col min="1049" max="1049" width="5.6640625" style="130"/>
    <col min="1050" max="1050" width="3.1640625" style="130" customWidth="1"/>
    <col min="1051" max="1053" width="6.1640625" style="130" bestFit="1" customWidth="1"/>
    <col min="1054" max="1054" width="5.6640625" style="130"/>
    <col min="1055" max="1058" width="5.6640625" style="130" bestFit="1"/>
    <col min="1059" max="1280" width="5.6640625" style="130"/>
    <col min="1281" max="1281" width="6.83203125" style="130" customWidth="1"/>
    <col min="1282" max="1288" width="5.6640625" style="130" bestFit="1"/>
    <col min="1289" max="1289" width="6" style="130" bestFit="1" customWidth="1"/>
    <col min="1290" max="1304" width="5.6640625" style="130" bestFit="1"/>
    <col min="1305" max="1305" width="5.6640625" style="130"/>
    <col min="1306" max="1306" width="3.1640625" style="130" customWidth="1"/>
    <col min="1307" max="1309" width="6.1640625" style="130" bestFit="1" customWidth="1"/>
    <col min="1310" max="1310" width="5.6640625" style="130"/>
    <col min="1311" max="1314" width="5.6640625" style="130" bestFit="1"/>
    <col min="1315" max="1536" width="5.6640625" style="130"/>
    <col min="1537" max="1537" width="6.83203125" style="130" customWidth="1"/>
    <col min="1538" max="1544" width="5.6640625" style="130" bestFit="1"/>
    <col min="1545" max="1545" width="6" style="130" bestFit="1" customWidth="1"/>
    <col min="1546" max="1560" width="5.6640625" style="130" bestFit="1"/>
    <col min="1561" max="1561" width="5.6640625" style="130"/>
    <col min="1562" max="1562" width="3.1640625" style="130" customWidth="1"/>
    <col min="1563" max="1565" width="6.1640625" style="130" bestFit="1" customWidth="1"/>
    <col min="1566" max="1566" width="5.6640625" style="130"/>
    <col min="1567" max="1570" width="5.6640625" style="130" bestFit="1"/>
    <col min="1571" max="1792" width="5.6640625" style="130"/>
    <col min="1793" max="1793" width="6.83203125" style="130" customWidth="1"/>
    <col min="1794" max="1800" width="5.6640625" style="130" bestFit="1"/>
    <col min="1801" max="1801" width="6" style="130" bestFit="1" customWidth="1"/>
    <col min="1802" max="1816" width="5.6640625" style="130" bestFit="1"/>
    <col min="1817" max="1817" width="5.6640625" style="130"/>
    <col min="1818" max="1818" width="3.1640625" style="130" customWidth="1"/>
    <col min="1819" max="1821" width="6.1640625" style="130" bestFit="1" customWidth="1"/>
    <col min="1822" max="1822" width="5.6640625" style="130"/>
    <col min="1823" max="1826" width="5.6640625" style="130" bestFit="1"/>
    <col min="1827" max="2048" width="5.6640625" style="130"/>
    <col min="2049" max="2049" width="6.83203125" style="130" customWidth="1"/>
    <col min="2050" max="2056" width="5.6640625" style="130" bestFit="1"/>
    <col min="2057" max="2057" width="6" style="130" bestFit="1" customWidth="1"/>
    <col min="2058" max="2072" width="5.6640625" style="130" bestFit="1"/>
    <col min="2073" max="2073" width="5.6640625" style="130"/>
    <col min="2074" max="2074" width="3.1640625" style="130" customWidth="1"/>
    <col min="2075" max="2077" width="6.1640625" style="130" bestFit="1" customWidth="1"/>
    <col min="2078" max="2078" width="5.6640625" style="130"/>
    <col min="2079" max="2082" width="5.6640625" style="130" bestFit="1"/>
    <col min="2083" max="2304" width="5.6640625" style="130"/>
    <col min="2305" max="2305" width="6.83203125" style="130" customWidth="1"/>
    <col min="2306" max="2312" width="5.6640625" style="130" bestFit="1"/>
    <col min="2313" max="2313" width="6" style="130" bestFit="1" customWidth="1"/>
    <col min="2314" max="2328" width="5.6640625" style="130" bestFit="1"/>
    <col min="2329" max="2329" width="5.6640625" style="130"/>
    <col min="2330" max="2330" width="3.1640625" style="130" customWidth="1"/>
    <col min="2331" max="2333" width="6.1640625" style="130" bestFit="1" customWidth="1"/>
    <col min="2334" max="2334" width="5.6640625" style="130"/>
    <col min="2335" max="2338" width="5.6640625" style="130" bestFit="1"/>
    <col min="2339" max="2560" width="5.6640625" style="130"/>
    <col min="2561" max="2561" width="6.83203125" style="130" customWidth="1"/>
    <col min="2562" max="2568" width="5.6640625" style="130" bestFit="1"/>
    <col min="2569" max="2569" width="6" style="130" bestFit="1" customWidth="1"/>
    <col min="2570" max="2584" width="5.6640625" style="130" bestFit="1"/>
    <col min="2585" max="2585" width="5.6640625" style="130"/>
    <col min="2586" max="2586" width="3.1640625" style="130" customWidth="1"/>
    <col min="2587" max="2589" width="6.1640625" style="130" bestFit="1" customWidth="1"/>
    <col min="2590" max="2590" width="5.6640625" style="130"/>
    <col min="2591" max="2594" width="5.6640625" style="130" bestFit="1"/>
    <col min="2595" max="2816" width="5.6640625" style="130"/>
    <col min="2817" max="2817" width="6.83203125" style="130" customWidth="1"/>
    <col min="2818" max="2824" width="5.6640625" style="130" bestFit="1"/>
    <col min="2825" max="2825" width="6" style="130" bestFit="1" customWidth="1"/>
    <col min="2826" max="2840" width="5.6640625" style="130" bestFit="1"/>
    <col min="2841" max="2841" width="5.6640625" style="130"/>
    <col min="2842" max="2842" width="3.1640625" style="130" customWidth="1"/>
    <col min="2843" max="2845" width="6.1640625" style="130" bestFit="1" customWidth="1"/>
    <col min="2846" max="2846" width="5.6640625" style="130"/>
    <col min="2847" max="2850" width="5.6640625" style="130" bestFit="1"/>
    <col min="2851" max="3072" width="5.6640625" style="130"/>
    <col min="3073" max="3073" width="6.83203125" style="130" customWidth="1"/>
    <col min="3074" max="3080" width="5.6640625" style="130" bestFit="1"/>
    <col min="3081" max="3081" width="6" style="130" bestFit="1" customWidth="1"/>
    <col min="3082" max="3096" width="5.6640625" style="130" bestFit="1"/>
    <col min="3097" max="3097" width="5.6640625" style="130"/>
    <col min="3098" max="3098" width="3.1640625" style="130" customWidth="1"/>
    <col min="3099" max="3101" width="6.1640625" style="130" bestFit="1" customWidth="1"/>
    <col min="3102" max="3102" width="5.6640625" style="130"/>
    <col min="3103" max="3106" width="5.6640625" style="130" bestFit="1"/>
    <col min="3107" max="3328" width="5.6640625" style="130"/>
    <col min="3329" max="3329" width="6.83203125" style="130" customWidth="1"/>
    <col min="3330" max="3336" width="5.6640625" style="130" bestFit="1"/>
    <col min="3337" max="3337" width="6" style="130" bestFit="1" customWidth="1"/>
    <col min="3338" max="3352" width="5.6640625" style="130" bestFit="1"/>
    <col min="3353" max="3353" width="5.6640625" style="130"/>
    <col min="3354" max="3354" width="3.1640625" style="130" customWidth="1"/>
    <col min="3355" max="3357" width="6.1640625" style="130" bestFit="1" customWidth="1"/>
    <col min="3358" max="3358" width="5.6640625" style="130"/>
    <col min="3359" max="3362" width="5.6640625" style="130" bestFit="1"/>
    <col min="3363" max="3584" width="5.6640625" style="130"/>
    <col min="3585" max="3585" width="6.83203125" style="130" customWidth="1"/>
    <col min="3586" max="3592" width="5.6640625" style="130" bestFit="1"/>
    <col min="3593" max="3593" width="6" style="130" bestFit="1" customWidth="1"/>
    <col min="3594" max="3608" width="5.6640625" style="130" bestFit="1"/>
    <col min="3609" max="3609" width="5.6640625" style="130"/>
    <col min="3610" max="3610" width="3.1640625" style="130" customWidth="1"/>
    <col min="3611" max="3613" width="6.1640625" style="130" bestFit="1" customWidth="1"/>
    <col min="3614" max="3614" width="5.6640625" style="130"/>
    <col min="3615" max="3618" width="5.6640625" style="130" bestFit="1"/>
    <col min="3619" max="3840" width="5.6640625" style="130"/>
    <col min="3841" max="3841" width="6.83203125" style="130" customWidth="1"/>
    <col min="3842" max="3848" width="5.6640625" style="130" bestFit="1"/>
    <col min="3849" max="3849" width="6" style="130" bestFit="1" customWidth="1"/>
    <col min="3850" max="3864" width="5.6640625" style="130" bestFit="1"/>
    <col min="3865" max="3865" width="5.6640625" style="130"/>
    <col min="3866" max="3866" width="3.1640625" style="130" customWidth="1"/>
    <col min="3867" max="3869" width="6.1640625" style="130" bestFit="1" customWidth="1"/>
    <col min="3870" max="3870" width="5.6640625" style="130"/>
    <col min="3871" max="3874" width="5.6640625" style="130" bestFit="1"/>
    <col min="3875" max="4096" width="5.6640625" style="130"/>
    <col min="4097" max="4097" width="6.83203125" style="130" customWidth="1"/>
    <col min="4098" max="4104" width="5.6640625" style="130" bestFit="1"/>
    <col min="4105" max="4105" width="6" style="130" bestFit="1" customWidth="1"/>
    <col min="4106" max="4120" width="5.6640625" style="130" bestFit="1"/>
    <col min="4121" max="4121" width="5.6640625" style="130"/>
    <col min="4122" max="4122" width="3.1640625" style="130" customWidth="1"/>
    <col min="4123" max="4125" width="6.1640625" style="130" bestFit="1" customWidth="1"/>
    <col min="4126" max="4126" width="5.6640625" style="130"/>
    <col min="4127" max="4130" width="5.6640625" style="130" bestFit="1"/>
    <col min="4131" max="4352" width="5.6640625" style="130"/>
    <col min="4353" max="4353" width="6.83203125" style="130" customWidth="1"/>
    <col min="4354" max="4360" width="5.6640625" style="130" bestFit="1"/>
    <col min="4361" max="4361" width="6" style="130" bestFit="1" customWidth="1"/>
    <col min="4362" max="4376" width="5.6640625" style="130" bestFit="1"/>
    <col min="4377" max="4377" width="5.6640625" style="130"/>
    <col min="4378" max="4378" width="3.1640625" style="130" customWidth="1"/>
    <col min="4379" max="4381" width="6.1640625" style="130" bestFit="1" customWidth="1"/>
    <col min="4382" max="4382" width="5.6640625" style="130"/>
    <col min="4383" max="4386" width="5.6640625" style="130" bestFit="1"/>
    <col min="4387" max="4608" width="5.6640625" style="130"/>
    <col min="4609" max="4609" width="6.83203125" style="130" customWidth="1"/>
    <col min="4610" max="4616" width="5.6640625" style="130" bestFit="1"/>
    <col min="4617" max="4617" width="6" style="130" bestFit="1" customWidth="1"/>
    <col min="4618" max="4632" width="5.6640625" style="130" bestFit="1"/>
    <col min="4633" max="4633" width="5.6640625" style="130"/>
    <col min="4634" max="4634" width="3.1640625" style="130" customWidth="1"/>
    <col min="4635" max="4637" width="6.1640625" style="130" bestFit="1" customWidth="1"/>
    <col min="4638" max="4638" width="5.6640625" style="130"/>
    <col min="4639" max="4642" width="5.6640625" style="130" bestFit="1"/>
    <col min="4643" max="4864" width="5.6640625" style="130"/>
    <col min="4865" max="4865" width="6.83203125" style="130" customWidth="1"/>
    <col min="4866" max="4872" width="5.6640625" style="130" bestFit="1"/>
    <col min="4873" max="4873" width="6" style="130" bestFit="1" customWidth="1"/>
    <col min="4874" max="4888" width="5.6640625" style="130" bestFit="1"/>
    <col min="4889" max="4889" width="5.6640625" style="130"/>
    <col min="4890" max="4890" width="3.1640625" style="130" customWidth="1"/>
    <col min="4891" max="4893" width="6.1640625" style="130" bestFit="1" customWidth="1"/>
    <col min="4894" max="4894" width="5.6640625" style="130"/>
    <col min="4895" max="4898" width="5.6640625" style="130" bestFit="1"/>
    <col min="4899" max="5120" width="5.6640625" style="130"/>
    <col min="5121" max="5121" width="6.83203125" style="130" customWidth="1"/>
    <col min="5122" max="5128" width="5.6640625" style="130" bestFit="1"/>
    <col min="5129" max="5129" width="6" style="130" bestFit="1" customWidth="1"/>
    <col min="5130" max="5144" width="5.6640625" style="130" bestFit="1"/>
    <col min="5145" max="5145" width="5.6640625" style="130"/>
    <col min="5146" max="5146" width="3.1640625" style="130" customWidth="1"/>
    <col min="5147" max="5149" width="6.1640625" style="130" bestFit="1" customWidth="1"/>
    <col min="5150" max="5150" width="5.6640625" style="130"/>
    <col min="5151" max="5154" width="5.6640625" style="130" bestFit="1"/>
    <col min="5155" max="5376" width="5.6640625" style="130"/>
    <col min="5377" max="5377" width="6.83203125" style="130" customWidth="1"/>
    <col min="5378" max="5384" width="5.6640625" style="130" bestFit="1"/>
    <col min="5385" max="5385" width="6" style="130" bestFit="1" customWidth="1"/>
    <col min="5386" max="5400" width="5.6640625" style="130" bestFit="1"/>
    <col min="5401" max="5401" width="5.6640625" style="130"/>
    <col min="5402" max="5402" width="3.1640625" style="130" customWidth="1"/>
    <col min="5403" max="5405" width="6.1640625" style="130" bestFit="1" customWidth="1"/>
    <col min="5406" max="5406" width="5.6640625" style="130"/>
    <col min="5407" max="5410" width="5.6640625" style="130" bestFit="1"/>
    <col min="5411" max="5632" width="5.6640625" style="130"/>
    <col min="5633" max="5633" width="6.83203125" style="130" customWidth="1"/>
    <col min="5634" max="5640" width="5.6640625" style="130" bestFit="1"/>
    <col min="5641" max="5641" width="6" style="130" bestFit="1" customWidth="1"/>
    <col min="5642" max="5656" width="5.6640625" style="130" bestFit="1"/>
    <col min="5657" max="5657" width="5.6640625" style="130"/>
    <col min="5658" max="5658" width="3.1640625" style="130" customWidth="1"/>
    <col min="5659" max="5661" width="6.1640625" style="130" bestFit="1" customWidth="1"/>
    <col min="5662" max="5662" width="5.6640625" style="130"/>
    <col min="5663" max="5666" width="5.6640625" style="130" bestFit="1"/>
    <col min="5667" max="5888" width="5.6640625" style="130"/>
    <col min="5889" max="5889" width="6.83203125" style="130" customWidth="1"/>
    <col min="5890" max="5896" width="5.6640625" style="130" bestFit="1"/>
    <col min="5897" max="5897" width="6" style="130" bestFit="1" customWidth="1"/>
    <col min="5898" max="5912" width="5.6640625" style="130" bestFit="1"/>
    <col min="5913" max="5913" width="5.6640625" style="130"/>
    <col min="5914" max="5914" width="3.1640625" style="130" customWidth="1"/>
    <col min="5915" max="5917" width="6.1640625" style="130" bestFit="1" customWidth="1"/>
    <col min="5918" max="5918" width="5.6640625" style="130"/>
    <col min="5919" max="5922" width="5.6640625" style="130" bestFit="1"/>
    <col min="5923" max="6144" width="5.6640625" style="130"/>
    <col min="6145" max="6145" width="6.83203125" style="130" customWidth="1"/>
    <col min="6146" max="6152" width="5.6640625" style="130" bestFit="1"/>
    <col min="6153" max="6153" width="6" style="130" bestFit="1" customWidth="1"/>
    <col min="6154" max="6168" width="5.6640625" style="130" bestFit="1"/>
    <col min="6169" max="6169" width="5.6640625" style="130"/>
    <col min="6170" max="6170" width="3.1640625" style="130" customWidth="1"/>
    <col min="6171" max="6173" width="6.1640625" style="130" bestFit="1" customWidth="1"/>
    <col min="6174" max="6174" width="5.6640625" style="130"/>
    <col min="6175" max="6178" width="5.6640625" style="130" bestFit="1"/>
    <col min="6179" max="6400" width="5.6640625" style="130"/>
    <col min="6401" max="6401" width="6.83203125" style="130" customWidth="1"/>
    <col min="6402" max="6408" width="5.6640625" style="130" bestFit="1"/>
    <col min="6409" max="6409" width="6" style="130" bestFit="1" customWidth="1"/>
    <col min="6410" max="6424" width="5.6640625" style="130" bestFit="1"/>
    <col min="6425" max="6425" width="5.6640625" style="130"/>
    <col min="6426" max="6426" width="3.1640625" style="130" customWidth="1"/>
    <col min="6427" max="6429" width="6.1640625" style="130" bestFit="1" customWidth="1"/>
    <col min="6430" max="6430" width="5.6640625" style="130"/>
    <col min="6431" max="6434" width="5.6640625" style="130" bestFit="1"/>
    <col min="6435" max="6656" width="5.6640625" style="130"/>
    <col min="6657" max="6657" width="6.83203125" style="130" customWidth="1"/>
    <col min="6658" max="6664" width="5.6640625" style="130" bestFit="1"/>
    <col min="6665" max="6665" width="6" style="130" bestFit="1" customWidth="1"/>
    <col min="6666" max="6680" width="5.6640625" style="130" bestFit="1"/>
    <col min="6681" max="6681" width="5.6640625" style="130"/>
    <col min="6682" max="6682" width="3.1640625" style="130" customWidth="1"/>
    <col min="6683" max="6685" width="6.1640625" style="130" bestFit="1" customWidth="1"/>
    <col min="6686" max="6686" width="5.6640625" style="130"/>
    <col min="6687" max="6690" width="5.6640625" style="130" bestFit="1"/>
    <col min="6691" max="6912" width="5.6640625" style="130"/>
    <col min="6913" max="6913" width="6.83203125" style="130" customWidth="1"/>
    <col min="6914" max="6920" width="5.6640625" style="130" bestFit="1"/>
    <col min="6921" max="6921" width="6" style="130" bestFit="1" customWidth="1"/>
    <col min="6922" max="6936" width="5.6640625" style="130" bestFit="1"/>
    <col min="6937" max="6937" width="5.6640625" style="130"/>
    <col min="6938" max="6938" width="3.1640625" style="130" customWidth="1"/>
    <col min="6939" max="6941" width="6.1640625" style="130" bestFit="1" customWidth="1"/>
    <col min="6942" max="6942" width="5.6640625" style="130"/>
    <col min="6943" max="6946" width="5.6640625" style="130" bestFit="1"/>
    <col min="6947" max="7168" width="5.6640625" style="130"/>
    <col min="7169" max="7169" width="6.83203125" style="130" customWidth="1"/>
    <col min="7170" max="7176" width="5.6640625" style="130" bestFit="1"/>
    <col min="7177" max="7177" width="6" style="130" bestFit="1" customWidth="1"/>
    <col min="7178" max="7192" width="5.6640625" style="130" bestFit="1"/>
    <col min="7193" max="7193" width="5.6640625" style="130"/>
    <col min="7194" max="7194" width="3.1640625" style="130" customWidth="1"/>
    <col min="7195" max="7197" width="6.1640625" style="130" bestFit="1" customWidth="1"/>
    <col min="7198" max="7198" width="5.6640625" style="130"/>
    <col min="7199" max="7202" width="5.6640625" style="130" bestFit="1"/>
    <col min="7203" max="7424" width="5.6640625" style="130"/>
    <col min="7425" max="7425" width="6.83203125" style="130" customWidth="1"/>
    <col min="7426" max="7432" width="5.6640625" style="130" bestFit="1"/>
    <col min="7433" max="7433" width="6" style="130" bestFit="1" customWidth="1"/>
    <col min="7434" max="7448" width="5.6640625" style="130" bestFit="1"/>
    <col min="7449" max="7449" width="5.6640625" style="130"/>
    <col min="7450" max="7450" width="3.1640625" style="130" customWidth="1"/>
    <col min="7451" max="7453" width="6.1640625" style="130" bestFit="1" customWidth="1"/>
    <col min="7454" max="7454" width="5.6640625" style="130"/>
    <col min="7455" max="7458" width="5.6640625" style="130" bestFit="1"/>
    <col min="7459" max="7680" width="5.6640625" style="130"/>
    <col min="7681" max="7681" width="6.83203125" style="130" customWidth="1"/>
    <col min="7682" max="7688" width="5.6640625" style="130" bestFit="1"/>
    <col min="7689" max="7689" width="6" style="130" bestFit="1" customWidth="1"/>
    <col min="7690" max="7704" width="5.6640625" style="130" bestFit="1"/>
    <col min="7705" max="7705" width="5.6640625" style="130"/>
    <col min="7706" max="7706" width="3.1640625" style="130" customWidth="1"/>
    <col min="7707" max="7709" width="6.1640625" style="130" bestFit="1" customWidth="1"/>
    <col min="7710" max="7710" width="5.6640625" style="130"/>
    <col min="7711" max="7714" width="5.6640625" style="130" bestFit="1"/>
    <col min="7715" max="7936" width="5.6640625" style="130"/>
    <col min="7937" max="7937" width="6.83203125" style="130" customWidth="1"/>
    <col min="7938" max="7944" width="5.6640625" style="130" bestFit="1"/>
    <col min="7945" max="7945" width="6" style="130" bestFit="1" customWidth="1"/>
    <col min="7946" max="7960" width="5.6640625" style="130" bestFit="1"/>
    <col min="7961" max="7961" width="5.6640625" style="130"/>
    <col min="7962" max="7962" width="3.1640625" style="130" customWidth="1"/>
    <col min="7963" max="7965" width="6.1640625" style="130" bestFit="1" customWidth="1"/>
    <col min="7966" max="7966" width="5.6640625" style="130"/>
    <col min="7967" max="7970" width="5.6640625" style="130" bestFit="1"/>
    <col min="7971" max="8192" width="5.6640625" style="130"/>
    <col min="8193" max="8193" width="6.83203125" style="130" customWidth="1"/>
    <col min="8194" max="8200" width="5.6640625" style="130" bestFit="1"/>
    <col min="8201" max="8201" width="6" style="130" bestFit="1" customWidth="1"/>
    <col min="8202" max="8216" width="5.6640625" style="130" bestFit="1"/>
    <col min="8217" max="8217" width="5.6640625" style="130"/>
    <col min="8218" max="8218" width="3.1640625" style="130" customWidth="1"/>
    <col min="8219" max="8221" width="6.1640625" style="130" bestFit="1" customWidth="1"/>
    <col min="8222" max="8222" width="5.6640625" style="130"/>
    <col min="8223" max="8226" width="5.6640625" style="130" bestFit="1"/>
    <col min="8227" max="8448" width="5.6640625" style="130"/>
    <col min="8449" max="8449" width="6.83203125" style="130" customWidth="1"/>
    <col min="8450" max="8456" width="5.6640625" style="130" bestFit="1"/>
    <col min="8457" max="8457" width="6" style="130" bestFit="1" customWidth="1"/>
    <col min="8458" max="8472" width="5.6640625" style="130" bestFit="1"/>
    <col min="8473" max="8473" width="5.6640625" style="130"/>
    <col min="8474" max="8474" width="3.1640625" style="130" customWidth="1"/>
    <col min="8475" max="8477" width="6.1640625" style="130" bestFit="1" customWidth="1"/>
    <col min="8478" max="8478" width="5.6640625" style="130"/>
    <col min="8479" max="8482" width="5.6640625" style="130" bestFit="1"/>
    <col min="8483" max="8704" width="5.6640625" style="130"/>
    <col min="8705" max="8705" width="6.83203125" style="130" customWidth="1"/>
    <col min="8706" max="8712" width="5.6640625" style="130" bestFit="1"/>
    <col min="8713" max="8713" width="6" style="130" bestFit="1" customWidth="1"/>
    <col min="8714" max="8728" width="5.6640625" style="130" bestFit="1"/>
    <col min="8729" max="8729" width="5.6640625" style="130"/>
    <col min="8730" max="8730" width="3.1640625" style="130" customWidth="1"/>
    <col min="8731" max="8733" width="6.1640625" style="130" bestFit="1" customWidth="1"/>
    <col min="8734" max="8734" width="5.6640625" style="130"/>
    <col min="8735" max="8738" width="5.6640625" style="130" bestFit="1"/>
    <col min="8739" max="8960" width="5.6640625" style="130"/>
    <col min="8961" max="8961" width="6.83203125" style="130" customWidth="1"/>
    <col min="8962" max="8968" width="5.6640625" style="130" bestFit="1"/>
    <col min="8969" max="8969" width="6" style="130" bestFit="1" customWidth="1"/>
    <col min="8970" max="8984" width="5.6640625" style="130" bestFit="1"/>
    <col min="8985" max="8985" width="5.6640625" style="130"/>
    <col min="8986" max="8986" width="3.1640625" style="130" customWidth="1"/>
    <col min="8987" max="8989" width="6.1640625" style="130" bestFit="1" customWidth="1"/>
    <col min="8990" max="8990" width="5.6640625" style="130"/>
    <col min="8991" max="8994" width="5.6640625" style="130" bestFit="1"/>
    <col min="8995" max="9216" width="5.6640625" style="130"/>
    <col min="9217" max="9217" width="6.83203125" style="130" customWidth="1"/>
    <col min="9218" max="9224" width="5.6640625" style="130" bestFit="1"/>
    <col min="9225" max="9225" width="6" style="130" bestFit="1" customWidth="1"/>
    <col min="9226" max="9240" width="5.6640625" style="130" bestFit="1"/>
    <col min="9241" max="9241" width="5.6640625" style="130"/>
    <col min="9242" max="9242" width="3.1640625" style="130" customWidth="1"/>
    <col min="9243" max="9245" width="6.1640625" style="130" bestFit="1" customWidth="1"/>
    <col min="9246" max="9246" width="5.6640625" style="130"/>
    <col min="9247" max="9250" width="5.6640625" style="130" bestFit="1"/>
    <col min="9251" max="9472" width="5.6640625" style="130"/>
    <col min="9473" max="9473" width="6.83203125" style="130" customWidth="1"/>
    <col min="9474" max="9480" width="5.6640625" style="130" bestFit="1"/>
    <col min="9481" max="9481" width="6" style="130" bestFit="1" customWidth="1"/>
    <col min="9482" max="9496" width="5.6640625" style="130" bestFit="1"/>
    <col min="9497" max="9497" width="5.6640625" style="130"/>
    <col min="9498" max="9498" width="3.1640625" style="130" customWidth="1"/>
    <col min="9499" max="9501" width="6.1640625" style="130" bestFit="1" customWidth="1"/>
    <col min="9502" max="9502" width="5.6640625" style="130"/>
    <col min="9503" max="9506" width="5.6640625" style="130" bestFit="1"/>
    <col min="9507" max="9728" width="5.6640625" style="130"/>
    <col min="9729" max="9729" width="6.83203125" style="130" customWidth="1"/>
    <col min="9730" max="9736" width="5.6640625" style="130" bestFit="1"/>
    <col min="9737" max="9737" width="6" style="130" bestFit="1" customWidth="1"/>
    <col min="9738" max="9752" width="5.6640625" style="130" bestFit="1"/>
    <col min="9753" max="9753" width="5.6640625" style="130"/>
    <col min="9754" max="9754" width="3.1640625" style="130" customWidth="1"/>
    <col min="9755" max="9757" width="6.1640625" style="130" bestFit="1" customWidth="1"/>
    <col min="9758" max="9758" width="5.6640625" style="130"/>
    <col min="9759" max="9762" width="5.6640625" style="130" bestFit="1"/>
    <col min="9763" max="9984" width="5.6640625" style="130"/>
    <col min="9985" max="9985" width="6.83203125" style="130" customWidth="1"/>
    <col min="9986" max="9992" width="5.6640625" style="130" bestFit="1"/>
    <col min="9993" max="9993" width="6" style="130" bestFit="1" customWidth="1"/>
    <col min="9994" max="10008" width="5.6640625" style="130" bestFit="1"/>
    <col min="10009" max="10009" width="5.6640625" style="130"/>
    <col min="10010" max="10010" width="3.1640625" style="130" customWidth="1"/>
    <col min="10011" max="10013" width="6.1640625" style="130" bestFit="1" customWidth="1"/>
    <col min="10014" max="10014" width="5.6640625" style="130"/>
    <col min="10015" max="10018" width="5.6640625" style="130" bestFit="1"/>
    <col min="10019" max="10240" width="5.6640625" style="130"/>
    <col min="10241" max="10241" width="6.83203125" style="130" customWidth="1"/>
    <col min="10242" max="10248" width="5.6640625" style="130" bestFit="1"/>
    <col min="10249" max="10249" width="6" style="130" bestFit="1" customWidth="1"/>
    <col min="10250" max="10264" width="5.6640625" style="130" bestFit="1"/>
    <col min="10265" max="10265" width="5.6640625" style="130"/>
    <col min="10266" max="10266" width="3.1640625" style="130" customWidth="1"/>
    <col min="10267" max="10269" width="6.1640625" style="130" bestFit="1" customWidth="1"/>
    <col min="10270" max="10270" width="5.6640625" style="130"/>
    <col min="10271" max="10274" width="5.6640625" style="130" bestFit="1"/>
    <col min="10275" max="10496" width="5.6640625" style="130"/>
    <col min="10497" max="10497" width="6.83203125" style="130" customWidth="1"/>
    <col min="10498" max="10504" width="5.6640625" style="130" bestFit="1"/>
    <col min="10505" max="10505" width="6" style="130" bestFit="1" customWidth="1"/>
    <col min="10506" max="10520" width="5.6640625" style="130" bestFit="1"/>
    <col min="10521" max="10521" width="5.6640625" style="130"/>
    <col min="10522" max="10522" width="3.1640625" style="130" customWidth="1"/>
    <col min="10523" max="10525" width="6.1640625" style="130" bestFit="1" customWidth="1"/>
    <col min="10526" max="10526" width="5.6640625" style="130"/>
    <col min="10527" max="10530" width="5.6640625" style="130" bestFit="1"/>
    <col min="10531" max="10752" width="5.6640625" style="130"/>
    <col min="10753" max="10753" width="6.83203125" style="130" customWidth="1"/>
    <col min="10754" max="10760" width="5.6640625" style="130" bestFit="1"/>
    <col min="10761" max="10761" width="6" style="130" bestFit="1" customWidth="1"/>
    <col min="10762" max="10776" width="5.6640625" style="130" bestFit="1"/>
    <col min="10777" max="10777" width="5.6640625" style="130"/>
    <col min="10778" max="10778" width="3.1640625" style="130" customWidth="1"/>
    <col min="10779" max="10781" width="6.1640625" style="130" bestFit="1" customWidth="1"/>
    <col min="10782" max="10782" width="5.6640625" style="130"/>
    <col min="10783" max="10786" width="5.6640625" style="130" bestFit="1"/>
    <col min="10787" max="11008" width="5.6640625" style="130"/>
    <col min="11009" max="11009" width="6.83203125" style="130" customWidth="1"/>
    <col min="11010" max="11016" width="5.6640625" style="130" bestFit="1"/>
    <col min="11017" max="11017" width="6" style="130" bestFit="1" customWidth="1"/>
    <col min="11018" max="11032" width="5.6640625" style="130" bestFit="1"/>
    <col min="11033" max="11033" width="5.6640625" style="130"/>
    <col min="11034" max="11034" width="3.1640625" style="130" customWidth="1"/>
    <col min="11035" max="11037" width="6.1640625" style="130" bestFit="1" customWidth="1"/>
    <col min="11038" max="11038" width="5.6640625" style="130"/>
    <col min="11039" max="11042" width="5.6640625" style="130" bestFit="1"/>
    <col min="11043" max="11264" width="5.6640625" style="130"/>
    <col min="11265" max="11265" width="6.83203125" style="130" customWidth="1"/>
    <col min="11266" max="11272" width="5.6640625" style="130" bestFit="1"/>
    <col min="11273" max="11273" width="6" style="130" bestFit="1" customWidth="1"/>
    <col min="11274" max="11288" width="5.6640625" style="130" bestFit="1"/>
    <col min="11289" max="11289" width="5.6640625" style="130"/>
    <col min="11290" max="11290" width="3.1640625" style="130" customWidth="1"/>
    <col min="11291" max="11293" width="6.1640625" style="130" bestFit="1" customWidth="1"/>
    <col min="11294" max="11294" width="5.6640625" style="130"/>
    <col min="11295" max="11298" width="5.6640625" style="130" bestFit="1"/>
    <col min="11299" max="11520" width="5.6640625" style="130"/>
    <col min="11521" max="11521" width="6.83203125" style="130" customWidth="1"/>
    <col min="11522" max="11528" width="5.6640625" style="130" bestFit="1"/>
    <col min="11529" max="11529" width="6" style="130" bestFit="1" customWidth="1"/>
    <col min="11530" max="11544" width="5.6640625" style="130" bestFit="1"/>
    <col min="11545" max="11545" width="5.6640625" style="130"/>
    <col min="11546" max="11546" width="3.1640625" style="130" customWidth="1"/>
    <col min="11547" max="11549" width="6.1640625" style="130" bestFit="1" customWidth="1"/>
    <col min="11550" max="11550" width="5.6640625" style="130"/>
    <col min="11551" max="11554" width="5.6640625" style="130" bestFit="1"/>
    <col min="11555" max="11776" width="5.6640625" style="130"/>
    <col min="11777" max="11777" width="6.83203125" style="130" customWidth="1"/>
    <col min="11778" max="11784" width="5.6640625" style="130" bestFit="1"/>
    <col min="11785" max="11785" width="6" style="130" bestFit="1" customWidth="1"/>
    <col min="11786" max="11800" width="5.6640625" style="130" bestFit="1"/>
    <col min="11801" max="11801" width="5.6640625" style="130"/>
    <col min="11802" max="11802" width="3.1640625" style="130" customWidth="1"/>
    <col min="11803" max="11805" width="6.1640625" style="130" bestFit="1" customWidth="1"/>
    <col min="11806" max="11806" width="5.6640625" style="130"/>
    <col min="11807" max="11810" width="5.6640625" style="130" bestFit="1"/>
    <col min="11811" max="12032" width="5.6640625" style="130"/>
    <col min="12033" max="12033" width="6.83203125" style="130" customWidth="1"/>
    <col min="12034" max="12040" width="5.6640625" style="130" bestFit="1"/>
    <col min="12041" max="12041" width="6" style="130" bestFit="1" customWidth="1"/>
    <col min="12042" max="12056" width="5.6640625" style="130" bestFit="1"/>
    <col min="12057" max="12057" width="5.6640625" style="130"/>
    <col min="12058" max="12058" width="3.1640625" style="130" customWidth="1"/>
    <col min="12059" max="12061" width="6.1640625" style="130" bestFit="1" customWidth="1"/>
    <col min="12062" max="12062" width="5.6640625" style="130"/>
    <col min="12063" max="12066" width="5.6640625" style="130" bestFit="1"/>
    <col min="12067" max="12288" width="5.6640625" style="130"/>
    <col min="12289" max="12289" width="6.83203125" style="130" customWidth="1"/>
    <col min="12290" max="12296" width="5.6640625" style="130" bestFit="1"/>
    <col min="12297" max="12297" width="6" style="130" bestFit="1" customWidth="1"/>
    <col min="12298" max="12312" width="5.6640625" style="130" bestFit="1"/>
    <col min="12313" max="12313" width="5.6640625" style="130"/>
    <col min="12314" max="12314" width="3.1640625" style="130" customWidth="1"/>
    <col min="12315" max="12317" width="6.1640625" style="130" bestFit="1" customWidth="1"/>
    <col min="12318" max="12318" width="5.6640625" style="130"/>
    <col min="12319" max="12322" width="5.6640625" style="130" bestFit="1"/>
    <col min="12323" max="12544" width="5.6640625" style="130"/>
    <col min="12545" max="12545" width="6.83203125" style="130" customWidth="1"/>
    <col min="12546" max="12552" width="5.6640625" style="130" bestFit="1"/>
    <col min="12553" max="12553" width="6" style="130" bestFit="1" customWidth="1"/>
    <col min="12554" max="12568" width="5.6640625" style="130" bestFit="1"/>
    <col min="12569" max="12569" width="5.6640625" style="130"/>
    <col min="12570" max="12570" width="3.1640625" style="130" customWidth="1"/>
    <col min="12571" max="12573" width="6.1640625" style="130" bestFit="1" customWidth="1"/>
    <col min="12574" max="12574" width="5.6640625" style="130"/>
    <col min="12575" max="12578" width="5.6640625" style="130" bestFit="1"/>
    <col min="12579" max="12800" width="5.6640625" style="130"/>
    <col min="12801" max="12801" width="6.83203125" style="130" customWidth="1"/>
    <col min="12802" max="12808" width="5.6640625" style="130" bestFit="1"/>
    <col min="12809" max="12809" width="6" style="130" bestFit="1" customWidth="1"/>
    <col min="12810" max="12824" width="5.6640625" style="130" bestFit="1"/>
    <col min="12825" max="12825" width="5.6640625" style="130"/>
    <col min="12826" max="12826" width="3.1640625" style="130" customWidth="1"/>
    <col min="12827" max="12829" width="6.1640625" style="130" bestFit="1" customWidth="1"/>
    <col min="12830" max="12830" width="5.6640625" style="130"/>
    <col min="12831" max="12834" width="5.6640625" style="130" bestFit="1"/>
    <col min="12835" max="13056" width="5.6640625" style="130"/>
    <col min="13057" max="13057" width="6.83203125" style="130" customWidth="1"/>
    <col min="13058" max="13064" width="5.6640625" style="130" bestFit="1"/>
    <col min="13065" max="13065" width="6" style="130" bestFit="1" customWidth="1"/>
    <col min="13066" max="13080" width="5.6640625" style="130" bestFit="1"/>
    <col min="13081" max="13081" width="5.6640625" style="130"/>
    <col min="13082" max="13082" width="3.1640625" style="130" customWidth="1"/>
    <col min="13083" max="13085" width="6.1640625" style="130" bestFit="1" customWidth="1"/>
    <col min="13086" max="13086" width="5.6640625" style="130"/>
    <col min="13087" max="13090" width="5.6640625" style="130" bestFit="1"/>
    <col min="13091" max="13312" width="5.6640625" style="130"/>
    <col min="13313" max="13313" width="6.83203125" style="130" customWidth="1"/>
    <col min="13314" max="13320" width="5.6640625" style="130" bestFit="1"/>
    <col min="13321" max="13321" width="6" style="130" bestFit="1" customWidth="1"/>
    <col min="13322" max="13336" width="5.6640625" style="130" bestFit="1"/>
    <col min="13337" max="13337" width="5.6640625" style="130"/>
    <col min="13338" max="13338" width="3.1640625" style="130" customWidth="1"/>
    <col min="13339" max="13341" width="6.1640625" style="130" bestFit="1" customWidth="1"/>
    <col min="13342" max="13342" width="5.6640625" style="130"/>
    <col min="13343" max="13346" width="5.6640625" style="130" bestFit="1"/>
    <col min="13347" max="13568" width="5.6640625" style="130"/>
    <col min="13569" max="13569" width="6.83203125" style="130" customWidth="1"/>
    <col min="13570" max="13576" width="5.6640625" style="130" bestFit="1"/>
    <col min="13577" max="13577" width="6" style="130" bestFit="1" customWidth="1"/>
    <col min="13578" max="13592" width="5.6640625" style="130" bestFit="1"/>
    <col min="13593" max="13593" width="5.6640625" style="130"/>
    <col min="13594" max="13594" width="3.1640625" style="130" customWidth="1"/>
    <col min="13595" max="13597" width="6.1640625" style="130" bestFit="1" customWidth="1"/>
    <col min="13598" max="13598" width="5.6640625" style="130"/>
    <col min="13599" max="13602" width="5.6640625" style="130" bestFit="1"/>
    <col min="13603" max="13824" width="5.6640625" style="130"/>
    <col min="13825" max="13825" width="6.83203125" style="130" customWidth="1"/>
    <col min="13826" max="13832" width="5.6640625" style="130" bestFit="1"/>
    <col min="13833" max="13833" width="6" style="130" bestFit="1" customWidth="1"/>
    <col min="13834" max="13848" width="5.6640625" style="130" bestFit="1"/>
    <col min="13849" max="13849" width="5.6640625" style="130"/>
    <col min="13850" max="13850" width="3.1640625" style="130" customWidth="1"/>
    <col min="13851" max="13853" width="6.1640625" style="130" bestFit="1" customWidth="1"/>
    <col min="13854" max="13854" width="5.6640625" style="130"/>
    <col min="13855" max="13858" width="5.6640625" style="130" bestFit="1"/>
    <col min="13859" max="14080" width="5.6640625" style="130"/>
    <col min="14081" max="14081" width="6.83203125" style="130" customWidth="1"/>
    <col min="14082" max="14088" width="5.6640625" style="130" bestFit="1"/>
    <col min="14089" max="14089" width="6" style="130" bestFit="1" customWidth="1"/>
    <col min="14090" max="14104" width="5.6640625" style="130" bestFit="1"/>
    <col min="14105" max="14105" width="5.6640625" style="130"/>
    <col min="14106" max="14106" width="3.1640625" style="130" customWidth="1"/>
    <col min="14107" max="14109" width="6.1640625" style="130" bestFit="1" customWidth="1"/>
    <col min="14110" max="14110" width="5.6640625" style="130"/>
    <col min="14111" max="14114" width="5.6640625" style="130" bestFit="1"/>
    <col min="14115" max="14336" width="5.6640625" style="130"/>
    <col min="14337" max="14337" width="6.83203125" style="130" customWidth="1"/>
    <col min="14338" max="14344" width="5.6640625" style="130" bestFit="1"/>
    <col min="14345" max="14345" width="6" style="130" bestFit="1" customWidth="1"/>
    <col min="14346" max="14360" width="5.6640625" style="130" bestFit="1"/>
    <col min="14361" max="14361" width="5.6640625" style="130"/>
    <col min="14362" max="14362" width="3.1640625" style="130" customWidth="1"/>
    <col min="14363" max="14365" width="6.1640625" style="130" bestFit="1" customWidth="1"/>
    <col min="14366" max="14366" width="5.6640625" style="130"/>
    <col min="14367" max="14370" width="5.6640625" style="130" bestFit="1"/>
    <col min="14371" max="14592" width="5.6640625" style="130"/>
    <col min="14593" max="14593" width="6.83203125" style="130" customWidth="1"/>
    <col min="14594" max="14600" width="5.6640625" style="130" bestFit="1"/>
    <col min="14601" max="14601" width="6" style="130" bestFit="1" customWidth="1"/>
    <col min="14602" max="14616" width="5.6640625" style="130" bestFit="1"/>
    <col min="14617" max="14617" width="5.6640625" style="130"/>
    <col min="14618" max="14618" width="3.1640625" style="130" customWidth="1"/>
    <col min="14619" max="14621" width="6.1640625" style="130" bestFit="1" customWidth="1"/>
    <col min="14622" max="14622" width="5.6640625" style="130"/>
    <col min="14623" max="14626" width="5.6640625" style="130" bestFit="1"/>
    <col min="14627" max="14848" width="5.6640625" style="130"/>
    <col min="14849" max="14849" width="6.83203125" style="130" customWidth="1"/>
    <col min="14850" max="14856" width="5.6640625" style="130" bestFit="1"/>
    <col min="14857" max="14857" width="6" style="130" bestFit="1" customWidth="1"/>
    <col min="14858" max="14872" width="5.6640625" style="130" bestFit="1"/>
    <col min="14873" max="14873" width="5.6640625" style="130"/>
    <col min="14874" max="14874" width="3.1640625" style="130" customWidth="1"/>
    <col min="14875" max="14877" width="6.1640625" style="130" bestFit="1" customWidth="1"/>
    <col min="14878" max="14878" width="5.6640625" style="130"/>
    <col min="14879" max="14882" width="5.6640625" style="130" bestFit="1"/>
    <col min="14883" max="15104" width="5.6640625" style="130"/>
    <col min="15105" max="15105" width="6.83203125" style="130" customWidth="1"/>
    <col min="15106" max="15112" width="5.6640625" style="130" bestFit="1"/>
    <col min="15113" max="15113" width="6" style="130" bestFit="1" customWidth="1"/>
    <col min="15114" max="15128" width="5.6640625" style="130" bestFit="1"/>
    <col min="15129" max="15129" width="5.6640625" style="130"/>
    <col min="15130" max="15130" width="3.1640625" style="130" customWidth="1"/>
    <col min="15131" max="15133" width="6.1640625" style="130" bestFit="1" customWidth="1"/>
    <col min="15134" max="15134" width="5.6640625" style="130"/>
    <col min="15135" max="15138" width="5.6640625" style="130" bestFit="1"/>
    <col min="15139" max="15360" width="5.6640625" style="130"/>
    <col min="15361" max="15361" width="6.83203125" style="130" customWidth="1"/>
    <col min="15362" max="15368" width="5.6640625" style="130" bestFit="1"/>
    <col min="15369" max="15369" width="6" style="130" bestFit="1" customWidth="1"/>
    <col min="15370" max="15384" width="5.6640625" style="130" bestFit="1"/>
    <col min="15385" max="15385" width="5.6640625" style="130"/>
    <col min="15386" max="15386" width="3.1640625" style="130" customWidth="1"/>
    <col min="15387" max="15389" width="6.1640625" style="130" bestFit="1" customWidth="1"/>
    <col min="15390" max="15390" width="5.6640625" style="130"/>
    <col min="15391" max="15394" width="5.6640625" style="130" bestFit="1"/>
    <col min="15395" max="15616" width="5.6640625" style="130"/>
    <col min="15617" max="15617" width="6.83203125" style="130" customWidth="1"/>
    <col min="15618" max="15624" width="5.6640625" style="130" bestFit="1"/>
    <col min="15625" max="15625" width="6" style="130" bestFit="1" customWidth="1"/>
    <col min="15626" max="15640" width="5.6640625" style="130" bestFit="1"/>
    <col min="15641" max="15641" width="5.6640625" style="130"/>
    <col min="15642" max="15642" width="3.1640625" style="130" customWidth="1"/>
    <col min="15643" max="15645" width="6.1640625" style="130" bestFit="1" customWidth="1"/>
    <col min="15646" max="15646" width="5.6640625" style="130"/>
    <col min="15647" max="15650" width="5.6640625" style="130" bestFit="1"/>
    <col min="15651" max="15872" width="5.6640625" style="130"/>
    <col min="15873" max="15873" width="6.83203125" style="130" customWidth="1"/>
    <col min="15874" max="15880" width="5.6640625" style="130" bestFit="1"/>
    <col min="15881" max="15881" width="6" style="130" bestFit="1" customWidth="1"/>
    <col min="15882" max="15896" width="5.6640625" style="130" bestFit="1"/>
    <col min="15897" max="15897" width="5.6640625" style="130"/>
    <col min="15898" max="15898" width="3.1640625" style="130" customWidth="1"/>
    <col min="15899" max="15901" width="6.1640625" style="130" bestFit="1" customWidth="1"/>
    <col min="15902" max="15902" width="5.6640625" style="130"/>
    <col min="15903" max="15906" width="5.6640625" style="130" bestFit="1"/>
    <col min="15907" max="16128" width="5.6640625" style="130"/>
    <col min="16129" max="16129" width="6.83203125" style="130" customWidth="1"/>
    <col min="16130" max="16136" width="5.6640625" style="130" bestFit="1"/>
    <col min="16137" max="16137" width="6" style="130" bestFit="1" customWidth="1"/>
    <col min="16138" max="16152" width="5.6640625" style="130" bestFit="1"/>
    <col min="16153" max="16153" width="5.6640625" style="130"/>
    <col min="16154" max="16154" width="3.1640625" style="130" customWidth="1"/>
    <col min="16155" max="16157" width="6.1640625" style="130" bestFit="1" customWidth="1"/>
    <col min="16158" max="16158" width="5.6640625" style="130"/>
    <col min="16159" max="16162" width="5.6640625" style="130" bestFit="1"/>
    <col min="16163" max="16384" width="5.6640625" style="130"/>
  </cols>
  <sheetData>
    <row r="1" spans="1:36" ht="14" customHeight="1">
      <c r="A1" s="129" t="s">
        <v>366</v>
      </c>
      <c r="D1" s="131"/>
      <c r="J1" s="131"/>
      <c r="P1" s="131"/>
      <c r="U1" s="131"/>
    </row>
    <row r="2" spans="1:36" ht="9.75" customHeight="1">
      <c r="J2" s="131"/>
      <c r="N2" s="135"/>
      <c r="O2" s="135"/>
      <c r="P2" s="131"/>
      <c r="Q2" s="135"/>
      <c r="R2" s="135"/>
      <c r="S2" s="135"/>
      <c r="T2" s="135"/>
      <c r="U2" s="131"/>
      <c r="V2" s="135"/>
      <c r="W2" s="135"/>
      <c r="X2" s="135"/>
      <c r="Y2" s="136"/>
      <c r="Z2" s="135"/>
    </row>
    <row r="3" spans="1:36" ht="9.75" customHeight="1">
      <c r="A3" s="137"/>
      <c r="B3" s="138">
        <v>12003</v>
      </c>
      <c r="C3" s="138">
        <v>12033</v>
      </c>
      <c r="D3" s="138">
        <v>12033</v>
      </c>
      <c r="E3" s="138">
        <v>12073</v>
      </c>
      <c r="F3" s="138">
        <v>14047</v>
      </c>
      <c r="G3" s="138">
        <v>14160</v>
      </c>
      <c r="H3" s="138">
        <v>14160</v>
      </c>
      <c r="I3" s="138">
        <v>14161</v>
      </c>
      <c r="J3" s="138">
        <v>14304</v>
      </c>
      <c r="K3" s="138">
        <v>14305</v>
      </c>
      <c r="L3" s="138">
        <v>14305</v>
      </c>
      <c r="M3" s="138">
        <v>14321</v>
      </c>
      <c r="N3" s="138">
        <v>15405</v>
      </c>
      <c r="O3" s="138">
        <v>12033</v>
      </c>
      <c r="P3" s="138">
        <v>12042</v>
      </c>
      <c r="Q3" s="138">
        <v>14316</v>
      </c>
      <c r="R3" s="138">
        <v>15405</v>
      </c>
      <c r="S3" s="138">
        <v>14311</v>
      </c>
      <c r="T3" s="138">
        <v>14318</v>
      </c>
      <c r="U3" s="138">
        <v>67975</v>
      </c>
      <c r="V3" s="138">
        <v>67975</v>
      </c>
      <c r="W3" s="138">
        <v>67975</v>
      </c>
      <c r="X3" s="138">
        <v>67975</v>
      </c>
      <c r="Y3" s="139"/>
      <c r="Z3" s="138"/>
      <c r="AE3" s="133"/>
      <c r="AF3" s="133" t="s">
        <v>367</v>
      </c>
      <c r="AH3" s="133" t="s">
        <v>368</v>
      </c>
    </row>
    <row r="4" spans="1:36" ht="9.75" customHeight="1">
      <c r="A4" s="140"/>
      <c r="B4" s="138" t="s">
        <v>369</v>
      </c>
      <c r="C4" s="138" t="s">
        <v>370</v>
      </c>
      <c r="D4" s="138" t="s">
        <v>371</v>
      </c>
      <c r="E4" s="138" t="s">
        <v>372</v>
      </c>
      <c r="F4" s="138" t="s">
        <v>373</v>
      </c>
      <c r="G4" s="138" t="s">
        <v>374</v>
      </c>
      <c r="H4" s="138" t="s">
        <v>375</v>
      </c>
      <c r="I4" s="138" t="s">
        <v>376</v>
      </c>
      <c r="J4" s="138" t="s">
        <v>377</v>
      </c>
      <c r="K4" s="138" t="s">
        <v>378</v>
      </c>
      <c r="L4" s="138" t="s">
        <v>379</v>
      </c>
      <c r="M4" s="138" t="s">
        <v>380</v>
      </c>
      <c r="N4" s="138" t="s">
        <v>381</v>
      </c>
      <c r="O4" s="138" t="s">
        <v>382</v>
      </c>
      <c r="P4" s="138" t="s">
        <v>383</v>
      </c>
      <c r="Q4" s="138" t="s">
        <v>384</v>
      </c>
      <c r="R4" s="138" t="s">
        <v>385</v>
      </c>
      <c r="S4" s="138" t="s">
        <v>386</v>
      </c>
      <c r="T4" s="138" t="s">
        <v>387</v>
      </c>
      <c r="U4" s="138" t="s">
        <v>388</v>
      </c>
      <c r="V4" s="138" t="s">
        <v>389</v>
      </c>
      <c r="W4" s="138" t="s">
        <v>390</v>
      </c>
      <c r="X4" s="138" t="s">
        <v>391</v>
      </c>
      <c r="Y4" s="139"/>
      <c r="Z4" s="138"/>
    </row>
    <row r="5" spans="1:36" s="138" customFormat="1" ht="9.75" customHeight="1">
      <c r="A5" s="141"/>
      <c r="B5" s="200" t="s">
        <v>392</v>
      </c>
      <c r="C5" s="200" t="s">
        <v>392</v>
      </c>
      <c r="D5" s="200" t="s">
        <v>392</v>
      </c>
      <c r="E5" s="200" t="s">
        <v>392</v>
      </c>
      <c r="F5" s="200" t="s">
        <v>392</v>
      </c>
      <c r="G5" s="200" t="s">
        <v>392</v>
      </c>
      <c r="H5" s="200" t="s">
        <v>392</v>
      </c>
      <c r="I5" s="200" t="s">
        <v>392</v>
      </c>
      <c r="J5" s="200" t="s">
        <v>392</v>
      </c>
      <c r="K5" s="200" t="s">
        <v>392</v>
      </c>
      <c r="L5" s="200" t="s">
        <v>392</v>
      </c>
      <c r="M5" s="200" t="s">
        <v>392</v>
      </c>
      <c r="N5" s="200" t="s">
        <v>392</v>
      </c>
      <c r="O5" s="201" t="s">
        <v>393</v>
      </c>
      <c r="P5" s="201" t="s">
        <v>393</v>
      </c>
      <c r="Q5" s="201" t="s">
        <v>393</v>
      </c>
      <c r="R5" s="201" t="s">
        <v>393</v>
      </c>
      <c r="S5" s="201" t="s">
        <v>394</v>
      </c>
      <c r="T5" s="201" t="s">
        <v>394</v>
      </c>
      <c r="U5" s="201" t="s">
        <v>394</v>
      </c>
      <c r="V5" s="201" t="s">
        <v>394</v>
      </c>
      <c r="W5" s="201" t="s">
        <v>394</v>
      </c>
      <c r="X5" s="201" t="s">
        <v>394</v>
      </c>
      <c r="Y5" s="143"/>
      <c r="Z5" s="144"/>
      <c r="AA5" s="142" t="s">
        <v>54</v>
      </c>
      <c r="AB5" s="142" t="s">
        <v>55</v>
      </c>
      <c r="AC5" s="142" t="s">
        <v>56</v>
      </c>
      <c r="AE5" s="138" t="s">
        <v>54</v>
      </c>
      <c r="AF5" s="138" t="s">
        <v>55</v>
      </c>
      <c r="AG5" s="137" t="s">
        <v>56</v>
      </c>
      <c r="AH5" s="138" t="s">
        <v>54</v>
      </c>
      <c r="AI5" s="138" t="s">
        <v>55</v>
      </c>
      <c r="AJ5" s="137" t="s">
        <v>56</v>
      </c>
    </row>
    <row r="6" spans="1:36" s="138" customFormat="1" ht="9.75" customHeight="1">
      <c r="A6" s="145" t="s">
        <v>395</v>
      </c>
      <c r="B6" s="130"/>
      <c r="C6" s="130"/>
      <c r="D6" s="130"/>
      <c r="E6" s="130"/>
      <c r="F6" s="130"/>
      <c r="G6" s="130"/>
      <c r="H6" s="130"/>
      <c r="I6" s="130"/>
      <c r="J6" s="130"/>
      <c r="K6" s="130"/>
      <c r="L6" s="130"/>
      <c r="M6" s="130"/>
      <c r="N6" s="130"/>
      <c r="O6" s="130"/>
      <c r="P6" s="130"/>
      <c r="Q6" s="130"/>
      <c r="R6" s="130"/>
      <c r="S6" s="130"/>
      <c r="T6" s="130"/>
      <c r="U6" s="130"/>
      <c r="V6" s="130"/>
      <c r="W6" s="130"/>
      <c r="X6" s="130"/>
      <c r="Y6" s="146"/>
      <c r="Z6" s="130"/>
      <c r="AG6" s="137"/>
      <c r="AJ6" s="137"/>
    </row>
    <row r="7" spans="1:36" s="144" customFormat="1" ht="9.75" customHeight="1">
      <c r="A7" s="147" t="s">
        <v>396</v>
      </c>
      <c r="B7" s="148" t="s">
        <v>99</v>
      </c>
      <c r="C7" s="147">
        <v>47.3</v>
      </c>
      <c r="D7" s="148" t="s">
        <v>99</v>
      </c>
      <c r="E7" s="147">
        <v>48.3</v>
      </c>
      <c r="F7" s="147">
        <v>48.1</v>
      </c>
      <c r="G7" s="147">
        <v>47.9</v>
      </c>
      <c r="H7" s="147">
        <v>53</v>
      </c>
      <c r="I7" s="149">
        <v>48.4</v>
      </c>
      <c r="J7" s="148" t="s">
        <v>99</v>
      </c>
      <c r="K7" s="148" t="s">
        <v>99</v>
      </c>
      <c r="L7" s="147">
        <v>43.4</v>
      </c>
      <c r="M7" s="148" t="s">
        <v>99</v>
      </c>
      <c r="N7" s="148" t="s">
        <v>99</v>
      </c>
      <c r="O7" s="150">
        <f>100-(SUM(O8:O16))</f>
        <v>49.585170000000005</v>
      </c>
      <c r="P7" s="150">
        <f>100-(SUM(P8:P16))</f>
        <v>49.894979999999997</v>
      </c>
      <c r="Q7" s="147">
        <v>46.9</v>
      </c>
      <c r="R7" s="148" t="s">
        <v>99</v>
      </c>
      <c r="S7" s="148" t="s">
        <v>99</v>
      </c>
      <c r="T7" s="147">
        <v>49.4</v>
      </c>
      <c r="U7" s="150">
        <f>100-(SUM(U8:U16))</f>
        <v>51.195740000000001</v>
      </c>
      <c r="V7" s="148" t="s">
        <v>99</v>
      </c>
      <c r="W7" s="150">
        <f>100-(SUM(W8:W16))</f>
        <v>51.180479999999996</v>
      </c>
      <c r="X7" s="148" t="s">
        <v>99</v>
      </c>
      <c r="Y7" s="151"/>
      <c r="Z7" s="147"/>
      <c r="AA7" s="152">
        <f t="shared" ref="AA7:AA13" si="0">MIN($B7:$Y7)</f>
        <v>43.4</v>
      </c>
      <c r="AB7" s="152">
        <f t="shared" ref="AB7:AB13" si="1">MAX($B7:$Y7)</f>
        <v>53</v>
      </c>
      <c r="AC7" s="152">
        <f t="shared" ref="AC7:AC13" si="2">AVERAGE($B7:$Y7)</f>
        <v>48.812028461538453</v>
      </c>
      <c r="AE7" s="144">
        <f>MIN($B7:$N7)</f>
        <v>43.4</v>
      </c>
      <c r="AF7" s="144">
        <f>MAX($B7:$N7)</f>
        <v>53</v>
      </c>
      <c r="AG7" s="166">
        <f>AVERAGE($B7:$N7)</f>
        <v>48.057142857142857</v>
      </c>
      <c r="AH7" s="144">
        <f>MIN($O7:$Y7)</f>
        <v>46.9</v>
      </c>
      <c r="AI7" s="144">
        <f>MAX($O7:$Y7)</f>
        <v>51.195740000000001</v>
      </c>
      <c r="AJ7" s="154">
        <f>AVERAGE($O7:$Y7)</f>
        <v>49.692728333333342</v>
      </c>
    </row>
    <row r="8" spans="1:36" s="147" customFormat="1" ht="9.75" customHeight="1">
      <c r="A8" s="152" t="s">
        <v>397</v>
      </c>
      <c r="B8" s="152" t="s">
        <v>398</v>
      </c>
      <c r="C8" s="152">
        <v>5.5E-2</v>
      </c>
      <c r="D8" s="152" t="s">
        <v>399</v>
      </c>
      <c r="E8" s="152">
        <v>0.13</v>
      </c>
      <c r="F8" s="152">
        <v>0.42</v>
      </c>
      <c r="G8" s="152">
        <v>4.2000000000000003E-2</v>
      </c>
      <c r="H8" s="152">
        <v>1.99</v>
      </c>
      <c r="I8" s="155">
        <v>0.1</v>
      </c>
      <c r="J8" s="152" t="s">
        <v>400</v>
      </c>
      <c r="K8" s="152" t="s">
        <v>401</v>
      </c>
      <c r="L8" s="152">
        <v>0.05</v>
      </c>
      <c r="M8" s="148" t="s">
        <v>99</v>
      </c>
      <c r="N8" s="152"/>
      <c r="O8" s="152">
        <v>2</v>
      </c>
      <c r="P8" s="152">
        <v>2.2999999999999998</v>
      </c>
      <c r="Q8" s="152">
        <v>1.5</v>
      </c>
      <c r="R8" s="152">
        <v>0.36</v>
      </c>
      <c r="S8" s="148" t="s">
        <v>99</v>
      </c>
      <c r="T8" s="152">
        <v>0.62</v>
      </c>
      <c r="U8" s="152">
        <v>4</v>
      </c>
      <c r="V8" s="152">
        <v>4.5999999999999996</v>
      </c>
      <c r="W8" s="152">
        <v>0.64</v>
      </c>
      <c r="X8" s="152">
        <v>0.36</v>
      </c>
      <c r="Y8" s="151"/>
      <c r="AA8" s="152">
        <f t="shared" si="0"/>
        <v>4.2000000000000003E-2</v>
      </c>
      <c r="AB8" s="152">
        <f t="shared" si="1"/>
        <v>4.5999999999999996</v>
      </c>
      <c r="AC8" s="152">
        <f t="shared" si="2"/>
        <v>1.1979374999999999</v>
      </c>
      <c r="AE8" s="144">
        <f t="shared" ref="AE8:AE19" si="3">MIN($B8:$N8)</f>
        <v>4.2000000000000003E-2</v>
      </c>
      <c r="AF8" s="144">
        <f t="shared" ref="AF8:AF19" si="4">MAX($B8:$N8)</f>
        <v>1.99</v>
      </c>
      <c r="AG8" s="166">
        <f t="shared" ref="AG8:AG16" si="5">AVERAGE($B8:$N8)</f>
        <v>0.39814285714285713</v>
      </c>
      <c r="AH8" s="144">
        <f t="shared" ref="AH8:AH19" si="6">MIN($O8:$Y8)</f>
        <v>0.36</v>
      </c>
      <c r="AI8" s="144">
        <f t="shared" ref="AI8:AI19" si="7">MAX($O8:$Y8)</f>
        <v>4.5999999999999996</v>
      </c>
      <c r="AJ8" s="154">
        <f t="shared" ref="AJ8:AJ16" si="8">AVERAGE($O8:$Y8)</f>
        <v>1.8199999999999998</v>
      </c>
    </row>
    <row r="9" spans="1:36" s="152" customFormat="1" ht="9.75" customHeight="1">
      <c r="A9" s="147" t="s">
        <v>402</v>
      </c>
      <c r="B9" s="147">
        <v>32.1</v>
      </c>
      <c r="C9" s="147">
        <v>32.9</v>
      </c>
      <c r="D9" s="147">
        <v>33</v>
      </c>
      <c r="E9" s="147">
        <v>32.299999999999997</v>
      </c>
      <c r="F9" s="147">
        <v>28.2</v>
      </c>
      <c r="G9" s="147">
        <v>33.1</v>
      </c>
      <c r="H9" s="147">
        <v>26.8</v>
      </c>
      <c r="I9" s="149">
        <v>29.3</v>
      </c>
      <c r="J9" s="147">
        <v>35.9</v>
      </c>
      <c r="K9" s="147"/>
      <c r="L9" s="147">
        <v>28.5</v>
      </c>
      <c r="M9" s="148" t="s">
        <v>99</v>
      </c>
      <c r="N9" s="147">
        <v>30.4</v>
      </c>
      <c r="O9" s="147">
        <v>16.2</v>
      </c>
      <c r="P9" s="147">
        <v>14.8</v>
      </c>
      <c r="Q9" s="147">
        <v>10.6</v>
      </c>
      <c r="R9" s="147">
        <v>24.4</v>
      </c>
      <c r="S9" s="148" t="s">
        <v>99</v>
      </c>
      <c r="T9" s="147">
        <v>18.7</v>
      </c>
      <c r="U9" s="147">
        <v>15.7</v>
      </c>
      <c r="V9" s="147">
        <v>7.19</v>
      </c>
      <c r="W9" s="147">
        <v>16.5</v>
      </c>
      <c r="X9" s="147">
        <v>28.3</v>
      </c>
      <c r="Y9" s="151"/>
      <c r="Z9" s="147"/>
      <c r="AA9" s="152">
        <f t="shared" si="0"/>
        <v>7.19</v>
      </c>
      <c r="AB9" s="152">
        <f t="shared" si="1"/>
        <v>35.9</v>
      </c>
      <c r="AC9" s="152">
        <f t="shared" si="2"/>
        <v>24.744499999999999</v>
      </c>
      <c r="AE9" s="144">
        <f t="shared" si="3"/>
        <v>26.8</v>
      </c>
      <c r="AF9" s="144">
        <f t="shared" si="4"/>
        <v>35.9</v>
      </c>
      <c r="AG9" s="166">
        <f t="shared" si="5"/>
        <v>31.136363636363637</v>
      </c>
      <c r="AH9" s="144">
        <f t="shared" si="6"/>
        <v>7.19</v>
      </c>
      <c r="AI9" s="144">
        <f t="shared" si="7"/>
        <v>28.3</v>
      </c>
      <c r="AJ9" s="154">
        <f t="shared" si="8"/>
        <v>16.932222222222222</v>
      </c>
    </row>
    <row r="10" spans="1:36" s="147" customFormat="1" ht="9.75" customHeight="1">
      <c r="A10" s="156" t="s">
        <v>403</v>
      </c>
      <c r="B10" s="152">
        <v>4.6719999999999998E-2</v>
      </c>
      <c r="C10" s="152">
        <v>3.3725999999999999E-3</v>
      </c>
      <c r="D10" s="152">
        <v>2.0439999999999998E-3</v>
      </c>
      <c r="E10" s="152">
        <v>1.4307999999999998E-2</v>
      </c>
      <c r="F10" s="152">
        <v>4.0003999999999998E-2</v>
      </c>
      <c r="G10" s="152">
        <v>6.5700000000000003E-3</v>
      </c>
      <c r="H10" s="152">
        <v>3.5039999999999995E-2</v>
      </c>
      <c r="I10" s="155">
        <v>1.6059999999999998E-2</v>
      </c>
      <c r="J10" s="152">
        <v>7.3000000000000001E-3</v>
      </c>
      <c r="K10" s="152">
        <v>1.6206000000000002E-2</v>
      </c>
      <c r="L10" s="152">
        <v>2.9345999999999997E-2</v>
      </c>
      <c r="M10" s="152">
        <v>8.9060000000000007E-3</v>
      </c>
      <c r="N10" s="152">
        <v>8.1760000000000003E-4</v>
      </c>
      <c r="O10" s="152">
        <v>0.12483</v>
      </c>
      <c r="P10" s="152">
        <v>0.20002</v>
      </c>
      <c r="Q10" s="152">
        <v>0.23944000000000001</v>
      </c>
      <c r="R10" s="152">
        <v>8.3219999999999988E-2</v>
      </c>
      <c r="S10" s="152">
        <v>0.10512000000000001</v>
      </c>
      <c r="T10" s="152">
        <v>0.15767999999999999</v>
      </c>
      <c r="U10" s="152">
        <v>0.19125999999999999</v>
      </c>
      <c r="V10" s="152">
        <v>0.39274000000000003</v>
      </c>
      <c r="W10" s="152">
        <v>9.0519999999999989E-2</v>
      </c>
      <c r="X10" s="152">
        <v>9.416999999999999E-2</v>
      </c>
      <c r="Y10" s="157"/>
      <c r="Z10" s="152"/>
      <c r="AA10" s="152">
        <f t="shared" si="0"/>
        <v>8.1760000000000003E-4</v>
      </c>
      <c r="AB10" s="152">
        <f t="shared" si="1"/>
        <v>0.39274000000000003</v>
      </c>
      <c r="AC10" s="152">
        <f t="shared" si="2"/>
        <v>8.2856269565217383E-2</v>
      </c>
      <c r="AE10" s="144">
        <f t="shared" si="3"/>
        <v>8.1760000000000003E-4</v>
      </c>
      <c r="AF10" s="144">
        <f t="shared" si="4"/>
        <v>4.6719999999999998E-2</v>
      </c>
      <c r="AG10" s="166">
        <f t="shared" si="5"/>
        <v>1.7438015384615382E-2</v>
      </c>
      <c r="AH10" s="144">
        <f t="shared" si="6"/>
        <v>8.3219999999999988E-2</v>
      </c>
      <c r="AI10" s="144">
        <f t="shared" si="7"/>
        <v>0.39274000000000003</v>
      </c>
      <c r="AJ10" s="154">
        <f t="shared" si="8"/>
        <v>0.16789999999999999</v>
      </c>
    </row>
    <row r="11" spans="1:36" s="159" customFormat="1" ht="9.75" customHeight="1">
      <c r="A11" s="152" t="s">
        <v>3</v>
      </c>
      <c r="B11" s="152">
        <v>3.1</v>
      </c>
      <c r="C11" s="152">
        <v>0.30099999999999999</v>
      </c>
      <c r="D11" s="152">
        <v>0.28000000000000003</v>
      </c>
      <c r="E11" s="152">
        <v>1.1000000000000001</v>
      </c>
      <c r="F11" s="152">
        <v>4.25</v>
      </c>
      <c r="G11" s="152">
        <v>0.26</v>
      </c>
      <c r="H11" s="152">
        <v>2.73</v>
      </c>
      <c r="I11" s="152">
        <v>1.87</v>
      </c>
      <c r="J11" s="152">
        <v>0.51</v>
      </c>
      <c r="K11" s="152">
        <v>2.5499999999999998</v>
      </c>
      <c r="L11" s="152">
        <v>2.25</v>
      </c>
      <c r="M11" s="152">
        <v>0.95</v>
      </c>
      <c r="N11" s="152">
        <v>0.30199999999999999</v>
      </c>
      <c r="O11" s="152">
        <v>11.2</v>
      </c>
      <c r="P11" s="152">
        <v>12.4</v>
      </c>
      <c r="Q11" s="152">
        <v>10.4</v>
      </c>
      <c r="R11" s="152">
        <v>4.3</v>
      </c>
      <c r="S11" s="152">
        <v>7.1</v>
      </c>
      <c r="T11" s="152">
        <v>8</v>
      </c>
      <c r="U11" s="152">
        <v>10</v>
      </c>
      <c r="V11" s="152">
        <v>17.2</v>
      </c>
      <c r="W11" s="152">
        <v>11.8</v>
      </c>
      <c r="X11" s="152">
        <v>6.9</v>
      </c>
      <c r="Y11" s="151"/>
      <c r="Z11" s="147"/>
      <c r="AA11" s="152">
        <f t="shared" si="0"/>
        <v>0.26</v>
      </c>
      <c r="AB11" s="152">
        <f t="shared" si="1"/>
        <v>17.2</v>
      </c>
      <c r="AC11" s="152">
        <f t="shared" si="2"/>
        <v>5.2066521739130431</v>
      </c>
      <c r="AD11" s="158"/>
      <c r="AE11" s="144">
        <f t="shared" si="3"/>
        <v>0.26</v>
      </c>
      <c r="AF11" s="144">
        <f t="shared" si="4"/>
        <v>4.25</v>
      </c>
      <c r="AG11" s="166">
        <f t="shared" si="5"/>
        <v>1.5733076923076923</v>
      </c>
      <c r="AH11" s="144">
        <f t="shared" si="6"/>
        <v>4.3</v>
      </c>
      <c r="AI11" s="144">
        <f t="shared" si="7"/>
        <v>17.2</v>
      </c>
      <c r="AJ11" s="154">
        <f t="shared" si="8"/>
        <v>9.93</v>
      </c>
    </row>
    <row r="12" spans="1:36" s="152" customFormat="1" ht="9.75" customHeight="1">
      <c r="A12" s="156" t="s">
        <v>4</v>
      </c>
      <c r="B12" s="152">
        <v>4.4999999999999998E-2</v>
      </c>
      <c r="C12" s="152">
        <v>6.0000000000000001E-3</v>
      </c>
      <c r="D12" s="152">
        <v>5.0000000000000001E-3</v>
      </c>
      <c r="E12" s="152">
        <v>1.7999999999999999E-2</v>
      </c>
      <c r="F12" s="152">
        <v>6.2E-2</v>
      </c>
      <c r="G12" s="152">
        <v>5.0000000000000001E-3</v>
      </c>
      <c r="H12" s="152">
        <v>2.9000000000000001E-2</v>
      </c>
      <c r="I12" s="155">
        <v>0.03</v>
      </c>
      <c r="J12" s="152">
        <v>8.0000000000000002E-3</v>
      </c>
      <c r="K12" s="152">
        <v>3.6999999999999998E-2</v>
      </c>
      <c r="L12" s="152">
        <v>2.5999999999999999E-2</v>
      </c>
      <c r="M12" s="152">
        <v>1.4999999999999999E-2</v>
      </c>
      <c r="O12" s="152">
        <v>0.12</v>
      </c>
      <c r="P12" s="152">
        <v>0.13500000000000001</v>
      </c>
      <c r="Q12" s="152">
        <v>0.13900000000000001</v>
      </c>
      <c r="R12" s="160" t="s">
        <v>99</v>
      </c>
      <c r="S12" s="152">
        <v>9.9000000000000005E-2</v>
      </c>
      <c r="T12" s="152">
        <v>0.106</v>
      </c>
      <c r="U12" s="152">
        <v>0.17</v>
      </c>
      <c r="V12" s="152">
        <v>0.26200000000000001</v>
      </c>
      <c r="W12" s="152">
        <v>0.17899999999999999</v>
      </c>
      <c r="X12" s="152">
        <v>0.13400000000000001</v>
      </c>
      <c r="Y12" s="157"/>
      <c r="AA12" s="152">
        <f t="shared" si="0"/>
        <v>5.0000000000000001E-3</v>
      </c>
      <c r="AB12" s="152">
        <f t="shared" si="1"/>
        <v>0.26200000000000001</v>
      </c>
      <c r="AC12" s="152">
        <f t="shared" si="2"/>
        <v>7.7619047619047615E-2</v>
      </c>
      <c r="AE12" s="144">
        <f t="shared" si="3"/>
        <v>5.0000000000000001E-3</v>
      </c>
      <c r="AF12" s="144">
        <f t="shared" si="4"/>
        <v>6.2E-2</v>
      </c>
      <c r="AG12" s="166">
        <f t="shared" si="5"/>
        <v>2.3833333333333335E-2</v>
      </c>
      <c r="AH12" s="144">
        <f t="shared" si="6"/>
        <v>9.9000000000000005E-2</v>
      </c>
      <c r="AI12" s="144">
        <f t="shared" si="7"/>
        <v>0.26200000000000001</v>
      </c>
      <c r="AJ12" s="154">
        <f t="shared" si="8"/>
        <v>0.14933333333333337</v>
      </c>
    </row>
    <row r="13" spans="1:36" ht="9.75" customHeight="1">
      <c r="A13" s="152" t="s">
        <v>5</v>
      </c>
      <c r="B13" s="152" t="s">
        <v>404</v>
      </c>
      <c r="C13" s="152">
        <v>0.3</v>
      </c>
      <c r="D13" s="152" t="s">
        <v>405</v>
      </c>
      <c r="E13" s="152">
        <v>0.35</v>
      </c>
      <c r="F13" s="152">
        <v>2.77</v>
      </c>
      <c r="G13" s="152">
        <v>0.15</v>
      </c>
      <c r="H13" s="152"/>
      <c r="I13" s="155">
        <v>1.7</v>
      </c>
      <c r="J13" s="152" t="s">
        <v>406</v>
      </c>
      <c r="K13" s="152"/>
      <c r="L13" s="152">
        <v>8.3000000000000007</v>
      </c>
      <c r="M13" s="148" t="s">
        <v>99</v>
      </c>
      <c r="N13" s="152">
        <v>1</v>
      </c>
      <c r="O13" s="152">
        <v>9.5</v>
      </c>
      <c r="P13" s="152">
        <v>9.3000000000000007</v>
      </c>
      <c r="Q13" s="152">
        <v>15.9</v>
      </c>
      <c r="R13" s="152">
        <v>4.4000000000000004</v>
      </c>
      <c r="S13" s="148" t="s">
        <v>99</v>
      </c>
      <c r="T13" s="152">
        <v>12.3</v>
      </c>
      <c r="U13" s="152">
        <v>5.0999999999999996</v>
      </c>
      <c r="V13" s="152">
        <v>12.4</v>
      </c>
      <c r="W13" s="152">
        <v>8.3000000000000007</v>
      </c>
      <c r="X13" s="152">
        <v>7.5</v>
      </c>
      <c r="Y13" s="151"/>
      <c r="Z13" s="147"/>
      <c r="AA13" s="152">
        <f t="shared" si="0"/>
        <v>0.15</v>
      </c>
      <c r="AB13" s="152">
        <f t="shared" si="1"/>
        <v>15.9</v>
      </c>
      <c r="AC13" s="152">
        <f t="shared" si="2"/>
        <v>6.2043749999999998</v>
      </c>
      <c r="AE13" s="144">
        <f t="shared" si="3"/>
        <v>0.15</v>
      </c>
      <c r="AF13" s="144">
        <f t="shared" si="4"/>
        <v>8.3000000000000007</v>
      </c>
      <c r="AG13" s="166">
        <f t="shared" si="5"/>
        <v>2.0814285714285714</v>
      </c>
      <c r="AH13" s="144">
        <f t="shared" si="6"/>
        <v>4.4000000000000004</v>
      </c>
      <c r="AI13" s="144">
        <f t="shared" si="7"/>
        <v>15.9</v>
      </c>
      <c r="AJ13" s="154">
        <f t="shared" si="8"/>
        <v>9.4111111111111114</v>
      </c>
    </row>
    <row r="14" spans="1:36" s="152" customFormat="1" ht="9.75" customHeight="1">
      <c r="A14" s="147" t="s">
        <v>6</v>
      </c>
      <c r="B14" s="147">
        <v>15.4</v>
      </c>
      <c r="C14" s="147">
        <v>16.899999999999999</v>
      </c>
      <c r="D14" s="147">
        <v>16.399999999999999</v>
      </c>
      <c r="E14" s="147">
        <v>15.8</v>
      </c>
      <c r="F14" s="147">
        <v>14.8</v>
      </c>
      <c r="G14" s="147">
        <v>16.5</v>
      </c>
      <c r="H14" s="147">
        <v>12.3</v>
      </c>
      <c r="I14" s="147">
        <v>17.7</v>
      </c>
      <c r="J14" s="147">
        <v>18.2</v>
      </c>
      <c r="K14" s="147">
        <v>16.8</v>
      </c>
      <c r="L14" s="147">
        <v>15.9</v>
      </c>
      <c r="M14" s="147">
        <v>19.600000000000001</v>
      </c>
      <c r="N14" s="147">
        <v>17.600000000000001</v>
      </c>
      <c r="O14" s="147">
        <v>9.4</v>
      </c>
      <c r="P14" s="147">
        <v>9.4</v>
      </c>
      <c r="Q14" s="147">
        <v>8.4</v>
      </c>
      <c r="R14" s="147">
        <v>16.399999999999999</v>
      </c>
      <c r="S14" s="147">
        <v>15.4</v>
      </c>
      <c r="T14" s="147">
        <v>10.1</v>
      </c>
      <c r="U14" s="147">
        <v>12.8</v>
      </c>
      <c r="V14" s="147">
        <v>15.7</v>
      </c>
      <c r="W14" s="147">
        <v>9.1</v>
      </c>
      <c r="X14" s="147">
        <v>13.5</v>
      </c>
      <c r="Y14" s="151"/>
      <c r="Z14" s="147"/>
      <c r="AA14" s="152">
        <f>MIN($B14:$Y14)</f>
        <v>8.4</v>
      </c>
      <c r="AB14" s="152">
        <f>MAX($B14:$Y14)</f>
        <v>19.600000000000001</v>
      </c>
      <c r="AC14" s="152">
        <f>AVERAGE($B14:$Y14)</f>
        <v>14.526086956521739</v>
      </c>
      <c r="AE14" s="144">
        <f t="shared" si="3"/>
        <v>12.3</v>
      </c>
      <c r="AF14" s="144">
        <f t="shared" si="4"/>
        <v>19.600000000000001</v>
      </c>
      <c r="AG14" s="166">
        <f t="shared" si="5"/>
        <v>16.453846153846154</v>
      </c>
      <c r="AH14" s="144">
        <f t="shared" si="6"/>
        <v>8.4</v>
      </c>
      <c r="AI14" s="144">
        <f t="shared" si="7"/>
        <v>16.399999999999999</v>
      </c>
      <c r="AJ14" s="154">
        <f t="shared" si="8"/>
        <v>12.02</v>
      </c>
    </row>
    <row r="15" spans="1:36" s="147" customFormat="1" ht="9.75" customHeight="1">
      <c r="A15" s="156" t="s">
        <v>407</v>
      </c>
      <c r="B15" s="152">
        <v>1.58</v>
      </c>
      <c r="C15" s="152">
        <v>1.56</v>
      </c>
      <c r="D15" s="152">
        <v>1.6</v>
      </c>
      <c r="E15" s="152">
        <v>2.14</v>
      </c>
      <c r="F15" s="152">
        <v>1.56</v>
      </c>
      <c r="G15" s="152">
        <v>1.65</v>
      </c>
      <c r="H15" s="152">
        <v>2.02</v>
      </c>
      <c r="I15" s="152">
        <v>1.74</v>
      </c>
      <c r="J15" s="152">
        <v>2.04</v>
      </c>
      <c r="K15" s="152">
        <v>1.48</v>
      </c>
      <c r="L15" s="152">
        <v>0.47</v>
      </c>
      <c r="M15" s="152">
        <v>1.39</v>
      </c>
      <c r="N15" s="152">
        <v>1.81</v>
      </c>
      <c r="O15" s="152">
        <v>0.89</v>
      </c>
      <c r="P15" s="152">
        <v>0.82</v>
      </c>
      <c r="Q15" s="152">
        <v>0.78300000000000003</v>
      </c>
      <c r="R15" s="152">
        <v>0.91</v>
      </c>
      <c r="S15" s="152">
        <v>1.21</v>
      </c>
      <c r="T15" s="152">
        <v>0.66200000000000003</v>
      </c>
      <c r="U15" s="152">
        <v>0.49299999999999999</v>
      </c>
      <c r="V15" s="152">
        <v>0.29099999999999998</v>
      </c>
      <c r="W15" s="152">
        <v>0.31</v>
      </c>
      <c r="X15" s="152">
        <v>0.92500000000000004</v>
      </c>
      <c r="Y15" s="157"/>
      <c r="Z15" s="152"/>
      <c r="AA15" s="152">
        <f>MIN($B15:$Y15)</f>
        <v>0.29099999999999998</v>
      </c>
      <c r="AB15" s="152">
        <f>MAX($B15:$Y15)</f>
        <v>2.14</v>
      </c>
      <c r="AC15" s="152">
        <f>AVERAGE($B15:$Y15)</f>
        <v>1.2319130434782608</v>
      </c>
      <c r="AD15" s="161"/>
      <c r="AE15" s="144">
        <f t="shared" si="3"/>
        <v>0.47</v>
      </c>
      <c r="AF15" s="144">
        <f t="shared" si="4"/>
        <v>2.14</v>
      </c>
      <c r="AG15" s="166">
        <f t="shared" si="5"/>
        <v>1.6184615384615384</v>
      </c>
      <c r="AH15" s="144">
        <f t="shared" si="6"/>
        <v>0.29099999999999998</v>
      </c>
      <c r="AI15" s="144">
        <f t="shared" si="7"/>
        <v>1.21</v>
      </c>
      <c r="AJ15" s="154">
        <f t="shared" si="8"/>
        <v>0.72939999999999994</v>
      </c>
    </row>
    <row r="16" spans="1:36" s="159" customFormat="1" ht="9.75" customHeight="1">
      <c r="A16" s="156" t="s">
        <v>408</v>
      </c>
      <c r="B16" s="152">
        <v>0.25</v>
      </c>
      <c r="C16" s="152">
        <v>0.19</v>
      </c>
      <c r="D16" s="152">
        <v>0.2</v>
      </c>
      <c r="E16" s="152">
        <v>0.25</v>
      </c>
      <c r="F16" s="152">
        <v>0.21</v>
      </c>
      <c r="G16" s="152">
        <v>0.18</v>
      </c>
      <c r="H16" s="152">
        <v>1.05</v>
      </c>
      <c r="I16" s="162" t="s">
        <v>99</v>
      </c>
      <c r="J16" s="152">
        <v>0.21</v>
      </c>
      <c r="K16" s="152">
        <v>0.51</v>
      </c>
      <c r="L16" s="152">
        <v>6.9000000000000006E-2</v>
      </c>
      <c r="M16" s="152">
        <v>0.17</v>
      </c>
      <c r="N16" s="148" t="s">
        <v>99</v>
      </c>
      <c r="O16" s="152">
        <v>0.98</v>
      </c>
      <c r="P16" s="152">
        <v>0.75</v>
      </c>
      <c r="Q16" s="152">
        <v>0.42799999999999999</v>
      </c>
      <c r="R16" s="148" t="s">
        <v>99</v>
      </c>
      <c r="S16" s="152">
        <v>0.11</v>
      </c>
      <c r="T16" s="152">
        <v>0.22800000000000001</v>
      </c>
      <c r="U16" s="152">
        <v>0.35</v>
      </c>
      <c r="V16" s="152"/>
      <c r="W16" s="152">
        <v>1.9</v>
      </c>
      <c r="X16" s="148" t="s">
        <v>99</v>
      </c>
      <c r="Y16" s="157"/>
      <c r="Z16" s="152"/>
      <c r="AA16" s="152">
        <f>MIN($B16:$Y16)</f>
        <v>6.9000000000000006E-2</v>
      </c>
      <c r="AB16" s="152">
        <f>MAX($B16:$Y16)</f>
        <v>1.9</v>
      </c>
      <c r="AC16" s="152">
        <f>AVERAGE($B16:$Y16)</f>
        <v>0.44638888888888889</v>
      </c>
      <c r="AD16" s="163"/>
      <c r="AE16" s="144">
        <f t="shared" si="3"/>
        <v>6.9000000000000006E-2</v>
      </c>
      <c r="AF16" s="144">
        <f t="shared" si="4"/>
        <v>1.05</v>
      </c>
      <c r="AG16" s="166">
        <f t="shared" si="5"/>
        <v>0.29899999999999999</v>
      </c>
      <c r="AH16" s="144">
        <f t="shared" si="6"/>
        <v>0.11</v>
      </c>
      <c r="AI16" s="144">
        <f t="shared" si="7"/>
        <v>1.9</v>
      </c>
      <c r="AJ16" s="154">
        <f t="shared" si="8"/>
        <v>0.67800000000000005</v>
      </c>
    </row>
    <row r="17" spans="1:36" s="132" customFormat="1" ht="9.75" customHeight="1">
      <c r="A17" s="156" t="s">
        <v>409</v>
      </c>
      <c r="B17" s="148" t="s">
        <v>99</v>
      </c>
      <c r="C17" s="148" t="s">
        <v>99</v>
      </c>
      <c r="D17" s="148" t="s">
        <v>99</v>
      </c>
      <c r="E17" s="148" t="s">
        <v>99</v>
      </c>
      <c r="F17" s="148" t="s">
        <v>99</v>
      </c>
      <c r="G17" s="148" t="s">
        <v>99</v>
      </c>
      <c r="H17" s="148" t="s">
        <v>99</v>
      </c>
      <c r="I17" s="148" t="s">
        <v>99</v>
      </c>
      <c r="J17" s="148" t="s">
        <v>99</v>
      </c>
      <c r="K17" s="148" t="s">
        <v>99</v>
      </c>
      <c r="L17" s="148" t="s">
        <v>99</v>
      </c>
      <c r="M17" s="148" t="s">
        <v>99</v>
      </c>
      <c r="N17" s="148" t="s">
        <v>99</v>
      </c>
      <c r="O17" s="148" t="s">
        <v>99</v>
      </c>
      <c r="P17" s="148" t="s">
        <v>99</v>
      </c>
      <c r="Q17" s="148" t="s">
        <v>99</v>
      </c>
      <c r="R17" s="148" t="s">
        <v>99</v>
      </c>
      <c r="S17" s="148" t="s">
        <v>99</v>
      </c>
      <c r="T17" s="148" t="s">
        <v>99</v>
      </c>
      <c r="U17" s="148" t="s">
        <v>99</v>
      </c>
      <c r="V17" s="148" t="s">
        <v>99</v>
      </c>
      <c r="W17" s="148" t="s">
        <v>99</v>
      </c>
      <c r="X17" s="148" t="s">
        <v>99</v>
      </c>
      <c r="Y17" s="157"/>
      <c r="Z17" s="152"/>
      <c r="AA17" s="157"/>
      <c r="AB17" s="157"/>
      <c r="AC17" s="157"/>
      <c r="AE17" s="157"/>
      <c r="AF17" s="157"/>
      <c r="AG17" s="157"/>
      <c r="AH17" s="157"/>
      <c r="AI17" s="157"/>
      <c r="AJ17" s="157"/>
    </row>
    <row r="18" spans="1:36" s="132" customFormat="1" ht="9.75" customHeight="1">
      <c r="A18" s="164" t="s">
        <v>10</v>
      </c>
      <c r="B18" s="164"/>
      <c r="C18" s="164">
        <v>99.515372600000006</v>
      </c>
      <c r="D18" s="164"/>
      <c r="E18" s="164">
        <v>100.40230799999998</v>
      </c>
      <c r="F18" s="164">
        <v>100.41200399999998</v>
      </c>
      <c r="G18" s="164">
        <v>99.793570000000017</v>
      </c>
      <c r="H18" s="164">
        <v>99.954039999999992</v>
      </c>
      <c r="I18" s="164">
        <f>SUM(I7:I16)</f>
        <v>100.85606</v>
      </c>
      <c r="J18" s="164"/>
      <c r="K18" s="164"/>
      <c r="L18" s="164">
        <v>98.994345999999993</v>
      </c>
      <c r="M18" s="164"/>
      <c r="N18" s="164"/>
      <c r="O18" s="164"/>
      <c r="P18" s="164"/>
      <c r="Q18" s="164">
        <v>95.289440000000013</v>
      </c>
      <c r="R18" s="164"/>
      <c r="S18" s="164"/>
      <c r="T18" s="164">
        <v>100.27367999999998</v>
      </c>
      <c r="U18" s="164"/>
      <c r="V18" s="164"/>
      <c r="W18" s="164"/>
      <c r="X18" s="164"/>
      <c r="Y18" s="165"/>
      <c r="Z18" s="147"/>
      <c r="AA18" s="165"/>
      <c r="AB18" s="165"/>
      <c r="AC18" s="165"/>
      <c r="AE18" s="165"/>
      <c r="AF18" s="165"/>
      <c r="AG18" s="165"/>
      <c r="AH18" s="165"/>
      <c r="AI18" s="165"/>
      <c r="AJ18" s="165"/>
    </row>
    <row r="19" spans="1:36" s="147" customFormat="1" ht="9.75" customHeight="1">
      <c r="A19" s="152" t="s">
        <v>60</v>
      </c>
      <c r="B19" s="152"/>
      <c r="C19" s="152">
        <f>C13/40.304/(C13/40.304+C11/71.846)</f>
        <v>0.63985766612051354</v>
      </c>
      <c r="D19" s="152"/>
      <c r="E19" s="152">
        <f>E13/40.304/(E13/40.304+E11/71.846)</f>
        <v>0.36191593324745785</v>
      </c>
      <c r="F19" s="152">
        <f>F13/40.304/(F13/40.304+F11/71.846)</f>
        <v>0.53743048103373692</v>
      </c>
      <c r="G19" s="152">
        <f>G13/40.304/(G13/40.304+G11/71.846)</f>
        <v>0.50700651206204006</v>
      </c>
      <c r="H19" s="152"/>
      <c r="I19" s="152">
        <f>I13/40.304/(I13/40.304+I11/71.846)</f>
        <v>0.61840034980082692</v>
      </c>
      <c r="J19" s="152"/>
      <c r="K19" s="152"/>
      <c r="L19" s="152">
        <f>L13/40.304/(L13/40.304+L11/71.846)</f>
        <v>0.86800111440107208</v>
      </c>
      <c r="M19" s="152"/>
      <c r="N19" s="152">
        <f>N13/40.304/(N13/40.304+N11/71.846)</f>
        <v>0.85512823662335968</v>
      </c>
      <c r="O19" s="152">
        <f>O13/40.304/(O13/40.304+O11/71.846)</f>
        <v>0.60191537167075071</v>
      </c>
      <c r="P19" s="152">
        <f>P13/40.304/(P13/40.304+P11/71.846)</f>
        <v>0.57209213439007955</v>
      </c>
      <c r="Q19" s="152">
        <f t="shared" ref="Q19:X19" si="9">Q13/40.304/(Q13/40.304+Q11/71.846)</f>
        <v>0.7315670122502983</v>
      </c>
      <c r="R19" s="152">
        <f>R13/40.304/(R13/40.304+R11/71.846)</f>
        <v>0.64589963500368597</v>
      </c>
      <c r="S19" s="152"/>
      <c r="T19" s="152">
        <f>T13/40.304/(T13/40.304+T11/71.846)</f>
        <v>0.73267399462980098</v>
      </c>
      <c r="U19" s="152">
        <f t="shared" si="9"/>
        <v>0.47620041520318412</v>
      </c>
      <c r="V19" s="152">
        <f t="shared" si="9"/>
        <v>0.56238848692699384</v>
      </c>
      <c r="W19" s="152">
        <f t="shared" si="9"/>
        <v>0.55631756053918757</v>
      </c>
      <c r="X19" s="152">
        <f t="shared" si="9"/>
        <v>0.65958734432504806</v>
      </c>
      <c r="Y19" s="157"/>
      <c r="Z19" s="152"/>
      <c r="AA19" s="152">
        <f>MIN($B19:$Y19)</f>
        <v>0.36191593324745785</v>
      </c>
      <c r="AB19" s="152">
        <f>MAX($B19:$Y19)</f>
        <v>0.86800111440107208</v>
      </c>
      <c r="AC19" s="152">
        <f>AVERAGE($B19:$Y19)</f>
        <v>0.62039889051425223</v>
      </c>
      <c r="AD19" s="152"/>
      <c r="AE19" s="153">
        <f t="shared" si="3"/>
        <v>0.36191593324745785</v>
      </c>
      <c r="AF19" s="153">
        <f t="shared" si="4"/>
        <v>0.86800111440107208</v>
      </c>
      <c r="AG19" s="166">
        <f>AG13/40.304/(AG13/40.304+AG11/71.846)</f>
        <v>0.70223185435918578</v>
      </c>
      <c r="AH19" s="153">
        <f t="shared" si="6"/>
        <v>0.47620041520318412</v>
      </c>
      <c r="AI19" s="153">
        <f t="shared" si="7"/>
        <v>0.73267399462980098</v>
      </c>
      <c r="AJ19" s="166">
        <f>AJ13/40.304/(AJ13/40.304+AJ11/71.846)</f>
        <v>0.62817716975704796</v>
      </c>
    </row>
    <row r="20" spans="1:36" s="152" customFormat="1" ht="9.75" customHeight="1">
      <c r="A20" s="167" t="s">
        <v>410</v>
      </c>
      <c r="B20" s="156"/>
      <c r="C20" s="156"/>
      <c r="D20" s="156"/>
      <c r="E20" s="156"/>
      <c r="F20" s="156"/>
      <c r="G20" s="156"/>
      <c r="H20" s="156"/>
      <c r="I20" s="156"/>
      <c r="J20" s="156"/>
      <c r="K20" s="156"/>
      <c r="L20" s="156"/>
      <c r="M20" s="156"/>
      <c r="N20" s="156"/>
      <c r="O20" s="156"/>
      <c r="P20" s="156"/>
      <c r="Q20" s="156"/>
      <c r="R20" s="156"/>
      <c r="S20" s="156"/>
      <c r="T20" s="156"/>
      <c r="U20" s="156"/>
      <c r="V20" s="156"/>
      <c r="W20" s="156"/>
      <c r="X20" s="156"/>
      <c r="Y20" s="168"/>
      <c r="Z20" s="156"/>
      <c r="AG20" s="169"/>
      <c r="AJ20" s="169"/>
    </row>
    <row r="21" spans="1:36" ht="9.75" customHeight="1">
      <c r="A21" s="167" t="s">
        <v>411</v>
      </c>
      <c r="B21" s="156"/>
      <c r="C21" s="156"/>
      <c r="D21" s="156"/>
      <c r="E21" s="156"/>
      <c r="F21" s="156"/>
      <c r="G21" s="156"/>
      <c r="H21" s="156"/>
      <c r="I21" s="156"/>
      <c r="J21" s="156"/>
      <c r="K21" s="156"/>
      <c r="L21" s="156"/>
      <c r="M21" s="156"/>
      <c r="N21" s="156"/>
      <c r="O21" s="156"/>
      <c r="P21" s="156"/>
      <c r="Q21" s="156"/>
      <c r="R21" s="156"/>
      <c r="S21" s="156"/>
      <c r="T21" s="156"/>
      <c r="U21" s="156"/>
      <c r="V21" s="156"/>
      <c r="W21" s="156"/>
      <c r="X21" s="156"/>
      <c r="Y21" s="168"/>
      <c r="Z21" s="156"/>
    </row>
    <row r="22" spans="1:36" ht="9.75" customHeight="1">
      <c r="A22" s="147" t="s">
        <v>42</v>
      </c>
      <c r="B22" s="147">
        <v>6.4</v>
      </c>
      <c r="C22" s="147">
        <v>0.36</v>
      </c>
      <c r="D22" s="147">
        <v>0.26</v>
      </c>
      <c r="E22" s="147">
        <v>1.97</v>
      </c>
      <c r="F22" s="147">
        <v>9.1999999999999993</v>
      </c>
      <c r="G22" s="147">
        <v>0.64</v>
      </c>
      <c r="H22" s="147">
        <v>4.8</v>
      </c>
      <c r="I22" s="147">
        <v>4.57</v>
      </c>
      <c r="J22" s="147">
        <v>1.4</v>
      </c>
      <c r="K22" s="147">
        <v>8.6</v>
      </c>
      <c r="L22" s="147">
        <v>2.6</v>
      </c>
      <c r="M22" s="147">
        <v>3.5</v>
      </c>
      <c r="N22" s="147">
        <v>0.59</v>
      </c>
      <c r="O22" s="147">
        <v>22</v>
      </c>
      <c r="P22" s="147">
        <v>24.5</v>
      </c>
      <c r="Q22" s="147">
        <v>19</v>
      </c>
      <c r="R22" s="147">
        <v>9.25</v>
      </c>
      <c r="S22" s="147">
        <v>15.1</v>
      </c>
      <c r="T22" s="147">
        <v>12.8</v>
      </c>
      <c r="U22" s="147">
        <v>26.3</v>
      </c>
      <c r="V22" s="147">
        <v>53.1</v>
      </c>
      <c r="W22" s="147">
        <v>14.07</v>
      </c>
      <c r="X22" s="147">
        <v>17.23</v>
      </c>
      <c r="Y22" s="151"/>
      <c r="Z22" s="147"/>
      <c r="AA22" s="152">
        <f>MIN($B22:$Y22)</f>
        <v>0.26</v>
      </c>
      <c r="AB22" s="170">
        <f>MAX($B22:$Y22)</f>
        <v>53.1</v>
      </c>
      <c r="AC22" s="147">
        <f>AVERAGE($B22:$Y22)</f>
        <v>11.227826086956522</v>
      </c>
      <c r="AD22" s="152"/>
      <c r="AE22" s="153">
        <f>MIN($B22:$N22)</f>
        <v>0.26</v>
      </c>
      <c r="AF22" s="153">
        <f>MAX($B22:$N22)</f>
        <v>9.1999999999999993</v>
      </c>
      <c r="AG22" s="154">
        <f>AVERAGE($B22:$N22)</f>
        <v>3.4530769230769232</v>
      </c>
      <c r="AH22" s="153">
        <f>MIN($O22:$Y22)</f>
        <v>9.25</v>
      </c>
      <c r="AI22" s="153">
        <f>MAX($O22:$Y22)</f>
        <v>53.1</v>
      </c>
      <c r="AJ22" s="154">
        <f>AVERAGE($O22:$Y22)</f>
        <v>21.334999999999997</v>
      </c>
    </row>
    <row r="23" spans="1:36" s="147" customFormat="1" ht="9.75" customHeight="1">
      <c r="A23" s="147" t="s">
        <v>43</v>
      </c>
      <c r="B23" s="147" t="s">
        <v>412</v>
      </c>
      <c r="C23" s="147" t="s">
        <v>413</v>
      </c>
      <c r="D23" s="147" t="s">
        <v>414</v>
      </c>
      <c r="H23" s="147">
        <v>8</v>
      </c>
      <c r="J23" s="147" t="s">
        <v>415</v>
      </c>
      <c r="O23" s="147">
        <v>25</v>
      </c>
      <c r="P23" s="147">
        <v>40</v>
      </c>
      <c r="U23" s="147">
        <v>41</v>
      </c>
      <c r="V23" s="147">
        <v>88</v>
      </c>
      <c r="W23" s="147">
        <v>18</v>
      </c>
      <c r="X23" s="147">
        <v>30</v>
      </c>
      <c r="Y23" s="151"/>
      <c r="AA23" s="152">
        <f>MIN($B23:$Y23)</f>
        <v>8</v>
      </c>
      <c r="AB23" s="170">
        <f>MAX($B23:$Y23)</f>
        <v>88</v>
      </c>
      <c r="AC23" s="147">
        <f>AVERAGE($B23:$Y23)</f>
        <v>35.714285714285715</v>
      </c>
      <c r="AD23" s="152"/>
      <c r="AE23" s="153">
        <f>MIN($B23:$N23)</f>
        <v>8</v>
      </c>
      <c r="AF23" s="153">
        <f>MAX($B23:$N23)</f>
        <v>8</v>
      </c>
      <c r="AG23" s="154">
        <f>AVERAGE($B23:$N23)</f>
        <v>8</v>
      </c>
      <c r="AH23" s="153">
        <f>MIN($O23:$Y23)</f>
        <v>18</v>
      </c>
      <c r="AI23" s="153">
        <f>MAX($O23:$Y23)</f>
        <v>88</v>
      </c>
      <c r="AJ23" s="154">
        <f>AVERAGE($O23:$Y23)</f>
        <v>40.333333333333336</v>
      </c>
    </row>
    <row r="24" spans="1:36" s="147" customFormat="1" ht="9.75" customHeight="1">
      <c r="A24" s="147" t="s">
        <v>44</v>
      </c>
      <c r="B24" s="147">
        <v>3.6</v>
      </c>
      <c r="C24" s="147">
        <v>0.25</v>
      </c>
      <c r="D24" s="147">
        <v>0.2</v>
      </c>
      <c r="E24" s="147">
        <v>7.1</v>
      </c>
      <c r="F24" s="147">
        <v>6.7</v>
      </c>
      <c r="G24" s="147">
        <v>6.3</v>
      </c>
      <c r="H24" s="147">
        <v>2.6</v>
      </c>
      <c r="I24" s="147">
        <v>8.4</v>
      </c>
      <c r="J24" s="147">
        <v>0.99</v>
      </c>
      <c r="K24" s="147">
        <v>3.6</v>
      </c>
      <c r="L24" s="147">
        <v>12.6</v>
      </c>
      <c r="M24" s="147">
        <v>1.1000000000000001</v>
      </c>
      <c r="N24" s="147">
        <v>0.36</v>
      </c>
      <c r="O24" s="147">
        <v>39.299999999999997</v>
      </c>
      <c r="P24" s="147">
        <v>40</v>
      </c>
      <c r="Q24" s="147">
        <v>38.6</v>
      </c>
      <c r="R24" s="147">
        <v>18</v>
      </c>
      <c r="S24" s="147">
        <v>5.2</v>
      </c>
      <c r="T24" s="147">
        <v>20.3</v>
      </c>
      <c r="U24" s="147">
        <v>10.55</v>
      </c>
      <c r="V24" s="147">
        <v>19.399999999999999</v>
      </c>
      <c r="W24" s="147">
        <v>11</v>
      </c>
      <c r="X24" s="147">
        <v>5.48</v>
      </c>
      <c r="Y24" s="151"/>
      <c r="AA24" s="152">
        <f>MIN($B24:$Y24)</f>
        <v>0.2</v>
      </c>
      <c r="AB24" s="170">
        <f>MAX($B24:$Y24)</f>
        <v>40</v>
      </c>
      <c r="AC24" s="147">
        <f>AVERAGE($B24:$Y24)</f>
        <v>11.375217391304348</v>
      </c>
      <c r="AD24" s="152"/>
      <c r="AE24" s="153">
        <f>MIN($B24:$N24)</f>
        <v>0.2</v>
      </c>
      <c r="AF24" s="153">
        <f>MAX($B24:$N24)</f>
        <v>12.6</v>
      </c>
      <c r="AG24" s="154">
        <f>AVERAGE($B24:$N24)</f>
        <v>4.1384615384615389</v>
      </c>
      <c r="AH24" s="153">
        <f>MIN($O24:$Y24)</f>
        <v>5.2</v>
      </c>
      <c r="AI24" s="153">
        <f>MAX($O24:$Y24)</f>
        <v>40</v>
      </c>
      <c r="AJ24" s="154">
        <f>AVERAGE($O24:$Y24)</f>
        <v>20.783000000000001</v>
      </c>
    </row>
    <row r="25" spans="1:36" s="147" customFormat="1" ht="9.75" customHeight="1">
      <c r="A25" s="147" t="s">
        <v>45</v>
      </c>
      <c r="B25" s="147" t="s">
        <v>415</v>
      </c>
      <c r="C25" s="147">
        <v>0.36</v>
      </c>
      <c r="D25" s="147" t="s">
        <v>416</v>
      </c>
      <c r="E25" s="147">
        <v>71</v>
      </c>
      <c r="F25" s="147">
        <v>9.5</v>
      </c>
      <c r="G25" s="147">
        <v>4</v>
      </c>
      <c r="H25" s="147">
        <v>57</v>
      </c>
      <c r="I25" s="147">
        <v>42</v>
      </c>
      <c r="J25" s="147" t="s">
        <v>417</v>
      </c>
      <c r="K25" s="147">
        <v>13</v>
      </c>
      <c r="L25" s="147">
        <v>10</v>
      </c>
      <c r="M25" s="147" t="s">
        <v>418</v>
      </c>
      <c r="O25" s="147">
        <v>400</v>
      </c>
      <c r="P25" s="147">
        <v>410</v>
      </c>
      <c r="Q25" s="147">
        <v>295</v>
      </c>
      <c r="R25" s="147" t="s">
        <v>416</v>
      </c>
      <c r="S25" s="147" t="s">
        <v>419</v>
      </c>
      <c r="T25" s="147">
        <v>52</v>
      </c>
      <c r="U25" s="147" t="s">
        <v>420</v>
      </c>
      <c r="V25" s="147" t="s">
        <v>420</v>
      </c>
      <c r="W25" s="147" t="s">
        <v>421</v>
      </c>
      <c r="Y25" s="151"/>
      <c r="AB25" s="170"/>
      <c r="AG25" s="171"/>
      <c r="AJ25" s="171"/>
    </row>
    <row r="26" spans="1:36" s="147" customFormat="1" ht="9.75" customHeight="1">
      <c r="Y26" s="151"/>
      <c r="AB26" s="170"/>
      <c r="AG26" s="171"/>
      <c r="AJ26" s="171"/>
    </row>
    <row r="27" spans="1:36" s="147" customFormat="1" ht="9.75" customHeight="1">
      <c r="A27" s="147" t="s">
        <v>35</v>
      </c>
      <c r="B27" s="147" t="s">
        <v>422</v>
      </c>
      <c r="C27" s="147" t="s">
        <v>423</v>
      </c>
      <c r="H27" s="147">
        <v>28</v>
      </c>
      <c r="J27" s="147" t="s">
        <v>424</v>
      </c>
      <c r="K27" s="147">
        <v>5.3</v>
      </c>
      <c r="N27" s="147" t="s">
        <v>425</v>
      </c>
      <c r="R27" s="147">
        <v>5</v>
      </c>
      <c r="S27" s="147" t="s">
        <v>426</v>
      </c>
      <c r="T27" s="147">
        <v>6.1</v>
      </c>
      <c r="U27" s="170">
        <v>15</v>
      </c>
      <c r="V27" s="170">
        <v>14</v>
      </c>
      <c r="W27" s="170">
        <v>56</v>
      </c>
      <c r="X27" s="170">
        <v>20</v>
      </c>
      <c r="Y27" s="151"/>
      <c r="AA27" s="152">
        <f>MIN($B27:$Y27)</f>
        <v>5</v>
      </c>
      <c r="AB27" s="170">
        <f>MAX($B27:$Y27)</f>
        <v>56</v>
      </c>
      <c r="AC27" s="147">
        <f>AVERAGE($B27:$Y27)</f>
        <v>18.675000000000001</v>
      </c>
      <c r="AD27" s="152"/>
      <c r="AE27" s="153">
        <f>MIN($B27:$N27)</f>
        <v>5.3</v>
      </c>
      <c r="AF27" s="153">
        <f>MAX($B27:$N27)</f>
        <v>28</v>
      </c>
      <c r="AG27" s="154">
        <f>AVERAGE($B27:$N27)</f>
        <v>16.649999999999999</v>
      </c>
      <c r="AH27" s="153">
        <f>MIN($O27:$Y27)</f>
        <v>5</v>
      </c>
      <c r="AI27" s="153">
        <f>MAX($O27:$Y27)</f>
        <v>56</v>
      </c>
      <c r="AJ27" s="154">
        <f>AVERAGE($O27:$Y27)</f>
        <v>19.349999999999998</v>
      </c>
    </row>
    <row r="28" spans="1:36" s="147" customFormat="1" ht="9.75" customHeight="1">
      <c r="A28" s="172" t="s">
        <v>36</v>
      </c>
      <c r="B28" s="172">
        <v>480</v>
      </c>
      <c r="C28" s="172">
        <v>430</v>
      </c>
      <c r="D28" s="172">
        <v>500</v>
      </c>
      <c r="E28" s="172"/>
      <c r="F28" s="172"/>
      <c r="G28" s="172"/>
      <c r="H28" s="172">
        <v>360</v>
      </c>
      <c r="I28" s="172"/>
      <c r="J28" s="172">
        <v>560</v>
      </c>
      <c r="K28" s="172">
        <v>400</v>
      </c>
      <c r="L28" s="172">
        <v>211</v>
      </c>
      <c r="M28" s="172">
        <v>430</v>
      </c>
      <c r="N28" s="172">
        <v>580</v>
      </c>
      <c r="O28" s="172">
        <v>230</v>
      </c>
      <c r="P28" s="172">
        <v>170</v>
      </c>
      <c r="Q28" s="172"/>
      <c r="R28" s="172">
        <v>230</v>
      </c>
      <c r="S28" s="172">
        <v>370</v>
      </c>
      <c r="T28" s="172"/>
      <c r="U28" s="172">
        <v>175</v>
      </c>
      <c r="V28" s="172">
        <v>80</v>
      </c>
      <c r="W28" s="172">
        <v>180</v>
      </c>
      <c r="X28" s="172">
        <v>260</v>
      </c>
      <c r="Y28" s="173"/>
      <c r="Z28" s="172"/>
      <c r="AA28" s="152">
        <f>MIN($B28:$Y28)</f>
        <v>80</v>
      </c>
      <c r="AB28" s="170">
        <f>MAX($B28:$Y28)</f>
        <v>580</v>
      </c>
      <c r="AC28" s="170">
        <f>AVERAGE($B28:$Y28)</f>
        <v>332.11764705882354</v>
      </c>
      <c r="AD28" s="152"/>
      <c r="AE28" s="153">
        <f>MIN($B28:$N28)</f>
        <v>211</v>
      </c>
      <c r="AF28" s="153">
        <f>MAX($B28:$N28)</f>
        <v>580</v>
      </c>
      <c r="AG28" s="154">
        <f>AVERAGE($B28:$N28)</f>
        <v>439</v>
      </c>
      <c r="AH28" s="153">
        <f>MIN($O28:$Y28)</f>
        <v>80</v>
      </c>
      <c r="AI28" s="153">
        <f>MAX($O28:$Y28)</f>
        <v>370</v>
      </c>
      <c r="AJ28" s="154">
        <f>AVERAGE($O28:$Y28)</f>
        <v>211.875</v>
      </c>
    </row>
    <row r="29" spans="1:36" s="172" customFormat="1" ht="9.75" customHeight="1">
      <c r="A29" s="152" t="s">
        <v>162</v>
      </c>
      <c r="B29" s="152" t="s">
        <v>427</v>
      </c>
      <c r="C29" s="152">
        <v>49</v>
      </c>
      <c r="D29" s="152"/>
      <c r="E29" s="152"/>
      <c r="F29" s="152">
        <v>0.22</v>
      </c>
      <c r="G29" s="152"/>
      <c r="H29" s="152">
        <v>1.21</v>
      </c>
      <c r="I29" s="152">
        <v>0.11</v>
      </c>
      <c r="J29" s="152" t="s">
        <v>399</v>
      </c>
      <c r="K29" s="152">
        <v>0.15</v>
      </c>
      <c r="L29" s="152"/>
      <c r="M29" s="152"/>
      <c r="N29" s="152">
        <v>0.19</v>
      </c>
      <c r="O29" s="152"/>
      <c r="P29" s="152"/>
      <c r="Q29" s="152"/>
      <c r="R29" s="152">
        <v>0.26</v>
      </c>
      <c r="S29" s="152"/>
      <c r="T29" s="152">
        <v>0.28999999999999998</v>
      </c>
      <c r="U29" s="152">
        <v>0.37</v>
      </c>
      <c r="V29" s="152">
        <v>0.25</v>
      </c>
      <c r="W29" s="152">
        <v>0.76</v>
      </c>
      <c r="X29" s="152">
        <v>0.47</v>
      </c>
      <c r="Y29" s="157"/>
      <c r="Z29" s="152"/>
      <c r="AA29" s="152">
        <f>MIN($B29:$Y29)</f>
        <v>0.11</v>
      </c>
      <c r="AB29" s="170">
        <f>MAX($B29:$Y29)</f>
        <v>49</v>
      </c>
      <c r="AC29" s="152">
        <f>AVERAGE($B29:$Y29)</f>
        <v>4.4399999999999986</v>
      </c>
      <c r="AD29" s="152"/>
      <c r="AE29" s="153">
        <f>MIN($B29:$N29)</f>
        <v>0.11</v>
      </c>
      <c r="AF29" s="153">
        <f>MAX($B29:$N29)</f>
        <v>49</v>
      </c>
      <c r="AG29" s="154">
        <f>AVERAGE($B29:$N29)</f>
        <v>8.4799999999999986</v>
      </c>
      <c r="AH29" s="153">
        <f>MIN($O29:$Y29)</f>
        <v>0.25</v>
      </c>
      <c r="AI29" s="153">
        <f>MAX($O29:$Y29)</f>
        <v>0.76</v>
      </c>
      <c r="AJ29" s="154">
        <f>AVERAGE($O29:$Y29)</f>
        <v>0.39999999999999997</v>
      </c>
    </row>
    <row r="30" spans="1:36" s="152" customFormat="1" ht="9.75" customHeight="1">
      <c r="A30" s="172" t="s">
        <v>34</v>
      </c>
      <c r="B30" s="172">
        <v>460</v>
      </c>
      <c r="C30" s="172">
        <v>360</v>
      </c>
      <c r="D30" s="172">
        <v>350</v>
      </c>
      <c r="E30" s="172">
        <v>620</v>
      </c>
      <c r="F30" s="172">
        <v>600</v>
      </c>
      <c r="G30" s="172">
        <v>850</v>
      </c>
      <c r="H30" s="172">
        <v>960</v>
      </c>
      <c r="I30" s="172">
        <v>600</v>
      </c>
      <c r="J30" s="172">
        <v>298</v>
      </c>
      <c r="K30" s="172">
        <v>1180</v>
      </c>
      <c r="L30" s="172">
        <v>450</v>
      </c>
      <c r="M30" s="172">
        <v>610</v>
      </c>
      <c r="N30" s="172">
        <v>180</v>
      </c>
      <c r="O30" s="172">
        <v>1400</v>
      </c>
      <c r="P30" s="172">
        <v>1000</v>
      </c>
      <c r="Q30" s="172">
        <v>850</v>
      </c>
      <c r="R30" s="172">
        <v>890</v>
      </c>
      <c r="S30" s="172">
        <v>750</v>
      </c>
      <c r="T30" s="172">
        <v>470</v>
      </c>
      <c r="U30" s="172">
        <v>400</v>
      </c>
      <c r="V30" s="172">
        <v>400</v>
      </c>
      <c r="W30" s="172">
        <v>5000</v>
      </c>
      <c r="X30" s="172">
        <v>2200</v>
      </c>
      <c r="Y30" s="173"/>
      <c r="Z30" s="172"/>
      <c r="AA30" s="170">
        <f>MIN($B30:$Y30)</f>
        <v>180</v>
      </c>
      <c r="AB30" s="174">
        <f>MAX($B30:$Y30)</f>
        <v>5000</v>
      </c>
      <c r="AC30" s="170">
        <f>AVERAGE($B30:$Y30)</f>
        <v>907.73913043478262</v>
      </c>
      <c r="AD30" s="174"/>
      <c r="AE30" s="138">
        <f>MIN($B30:$N30)</f>
        <v>180</v>
      </c>
      <c r="AF30" s="138">
        <f>MAX($B30:$N30)</f>
        <v>1180</v>
      </c>
      <c r="AG30" s="137">
        <f>AVERAGE($B30:$N30)</f>
        <v>578.30769230769226</v>
      </c>
      <c r="AH30" s="138">
        <f>MIN($O30:$Y30)</f>
        <v>400</v>
      </c>
      <c r="AI30" s="138">
        <f>MAX($O30:$Y30)</f>
        <v>5000</v>
      </c>
      <c r="AJ30" s="137">
        <f>AVERAGE($O30:$Y30)</f>
        <v>1336</v>
      </c>
    </row>
    <row r="31" spans="1:36" s="172" customFormat="1" ht="9.75" customHeight="1">
      <c r="A31" s="156"/>
      <c r="B31" s="156"/>
      <c r="C31" s="156"/>
      <c r="D31" s="156"/>
      <c r="E31" s="156"/>
      <c r="F31" s="156"/>
      <c r="G31" s="156"/>
      <c r="H31" s="156"/>
      <c r="I31" s="156"/>
      <c r="J31" s="156"/>
      <c r="K31" s="156"/>
      <c r="L31" s="156"/>
      <c r="M31" s="156"/>
      <c r="N31" s="156"/>
      <c r="O31" s="156"/>
      <c r="P31" s="156"/>
      <c r="Q31" s="156"/>
      <c r="R31" s="156"/>
      <c r="S31" s="156"/>
      <c r="T31" s="156"/>
      <c r="U31" s="156"/>
      <c r="V31" s="156"/>
      <c r="W31" s="156"/>
      <c r="X31" s="156"/>
      <c r="Y31" s="168"/>
      <c r="Z31" s="156"/>
      <c r="AG31" s="175"/>
      <c r="AJ31" s="175"/>
    </row>
    <row r="32" spans="1:36" s="177" customFormat="1" ht="9.75" customHeight="1">
      <c r="A32" s="147" t="s">
        <v>24</v>
      </c>
      <c r="B32" s="147">
        <v>20.6</v>
      </c>
      <c r="C32" s="147">
        <v>11.6</v>
      </c>
      <c r="D32" s="147">
        <v>10.3</v>
      </c>
      <c r="E32" s="147">
        <v>16.2</v>
      </c>
      <c r="F32" s="147">
        <v>27.7</v>
      </c>
      <c r="G32" s="147">
        <v>11.7</v>
      </c>
      <c r="H32" s="147">
        <v>41</v>
      </c>
      <c r="I32" s="147">
        <v>59.6</v>
      </c>
      <c r="J32" s="147">
        <v>8.1999999999999993</v>
      </c>
      <c r="K32" s="170">
        <v>201</v>
      </c>
      <c r="L32" s="147">
        <v>6.6</v>
      </c>
      <c r="M32" s="170">
        <v>111</v>
      </c>
      <c r="N32" s="147">
        <v>15.1</v>
      </c>
      <c r="O32" s="170">
        <v>150</v>
      </c>
      <c r="P32" s="170">
        <v>105</v>
      </c>
      <c r="Q32" s="170">
        <v>85</v>
      </c>
      <c r="R32" s="170">
        <v>470</v>
      </c>
      <c r="S32" s="147">
        <v>25.8</v>
      </c>
      <c r="T32" s="147">
        <v>15.6</v>
      </c>
      <c r="U32" s="170">
        <v>101.6</v>
      </c>
      <c r="V32" s="147">
        <v>26.5</v>
      </c>
      <c r="W32" s="147">
        <v>14.19</v>
      </c>
      <c r="X32" s="147">
        <v>4.99</v>
      </c>
      <c r="Y32" s="176"/>
      <c r="Z32" s="170"/>
      <c r="AA32" s="152">
        <f>MIN($B32:$Y32)</f>
        <v>4.99</v>
      </c>
      <c r="AB32" s="170">
        <f>MAX($B32:$Y32)</f>
        <v>470</v>
      </c>
      <c r="AC32" s="170">
        <f>AVERAGE($B32:$Y32)</f>
        <v>66.925217391304344</v>
      </c>
      <c r="AD32" s="152"/>
      <c r="AE32" s="153">
        <f>MIN($B32:$N32)</f>
        <v>6.6</v>
      </c>
      <c r="AF32" s="138">
        <f>MAX($B32:$N32)</f>
        <v>201</v>
      </c>
      <c r="AG32" s="154">
        <f>AVERAGE($B32:$N32)</f>
        <v>41.58461538461539</v>
      </c>
      <c r="AH32" s="153">
        <f>MIN($O32:$Y32)</f>
        <v>4.99</v>
      </c>
      <c r="AI32" s="153">
        <f>MAX($O32:$Y32)</f>
        <v>470</v>
      </c>
      <c r="AJ32" s="154">
        <f>AVERAGE($O32:$Y32)</f>
        <v>99.868000000000009</v>
      </c>
    </row>
    <row r="33" spans="1:37" s="147" customFormat="1" ht="9.75" customHeight="1">
      <c r="A33" s="147" t="s">
        <v>25</v>
      </c>
      <c r="B33" s="147">
        <v>47.8</v>
      </c>
      <c r="C33" s="147">
        <v>23.3</v>
      </c>
      <c r="D33" s="147">
        <v>23</v>
      </c>
      <c r="E33" s="147">
        <v>35</v>
      </c>
      <c r="F33" s="147">
        <v>64</v>
      </c>
      <c r="G33" s="147">
        <v>21.4</v>
      </c>
      <c r="H33" s="147">
        <v>99</v>
      </c>
      <c r="J33" s="147">
        <v>16.100000000000001</v>
      </c>
      <c r="K33" s="170">
        <v>520</v>
      </c>
      <c r="L33" s="147">
        <v>14.8</v>
      </c>
      <c r="M33" s="170">
        <v>280</v>
      </c>
      <c r="N33" s="147">
        <v>39.200000000000003</v>
      </c>
      <c r="O33" s="170">
        <v>390</v>
      </c>
      <c r="P33" s="170">
        <v>280</v>
      </c>
      <c r="Q33" s="170">
        <v>218</v>
      </c>
      <c r="R33" s="170">
        <v>1254</v>
      </c>
      <c r="S33" s="147">
        <v>65</v>
      </c>
      <c r="T33" s="147">
        <v>39</v>
      </c>
      <c r="U33" s="170">
        <v>279</v>
      </c>
      <c r="V33" s="147">
        <v>83.6</v>
      </c>
      <c r="W33" s="147">
        <v>38.5</v>
      </c>
      <c r="X33" s="147">
        <v>10.9</v>
      </c>
      <c r="Y33" s="176"/>
      <c r="Z33" s="170"/>
      <c r="AA33" s="170">
        <f>MIN($B33:$Y33)</f>
        <v>10.9</v>
      </c>
      <c r="AB33" s="170">
        <f>MAX($B33:$Y33)</f>
        <v>1254</v>
      </c>
      <c r="AC33" s="170">
        <f>AVERAGE($B33:$Y33)</f>
        <v>174.61818181818182</v>
      </c>
      <c r="AD33" s="170"/>
      <c r="AE33" s="178">
        <f>MIN($B33:$N33)</f>
        <v>14.8</v>
      </c>
      <c r="AF33" s="178">
        <f>MAX($B33:$N33)</f>
        <v>520</v>
      </c>
      <c r="AG33" s="179">
        <f>AVERAGE($B33:$N33)</f>
        <v>98.63333333333334</v>
      </c>
      <c r="AH33" s="178">
        <f>MIN($O33:$Y33)</f>
        <v>10.9</v>
      </c>
      <c r="AI33" s="178">
        <f>MAX($O33:$Y33)</f>
        <v>1254</v>
      </c>
      <c r="AJ33" s="179">
        <f>AVERAGE($O33:$Y33)</f>
        <v>265.8</v>
      </c>
    </row>
    <row r="34" spans="1:37" s="147" customFormat="1" ht="9.75" customHeight="1">
      <c r="A34" s="147" t="s">
        <v>26</v>
      </c>
      <c r="B34" s="147">
        <v>26</v>
      </c>
      <c r="C34" s="147">
        <v>11</v>
      </c>
      <c r="D34" s="147">
        <v>11</v>
      </c>
      <c r="E34" s="147">
        <v>16</v>
      </c>
      <c r="F34" s="147">
        <v>40</v>
      </c>
      <c r="G34" s="147">
        <v>8.3000000000000007</v>
      </c>
      <c r="H34" s="147">
        <v>54</v>
      </c>
      <c r="J34" s="147">
        <v>9.4</v>
      </c>
      <c r="K34" s="170">
        <v>305</v>
      </c>
      <c r="L34" s="147">
        <v>8</v>
      </c>
      <c r="M34" s="170">
        <v>173</v>
      </c>
      <c r="N34" s="147">
        <v>24</v>
      </c>
      <c r="O34" s="170">
        <v>220</v>
      </c>
      <c r="P34" s="170">
        <v>160</v>
      </c>
      <c r="Q34" s="170">
        <v>134</v>
      </c>
      <c r="R34" s="170">
        <v>780</v>
      </c>
      <c r="S34" s="147">
        <v>39</v>
      </c>
      <c r="T34" s="147">
        <v>21.1</v>
      </c>
      <c r="U34" s="170">
        <v>181</v>
      </c>
      <c r="V34" s="147">
        <v>62</v>
      </c>
      <c r="W34" s="147">
        <v>26</v>
      </c>
      <c r="Y34" s="176"/>
      <c r="Z34" s="170"/>
      <c r="AA34" s="170">
        <f>MIN($B34:$Y34)</f>
        <v>8</v>
      </c>
      <c r="AB34" s="170">
        <f>MAX($B34:$Y34)</f>
        <v>780</v>
      </c>
      <c r="AC34" s="170">
        <f>AVERAGE($B34:$Y34)</f>
        <v>109.94285714285715</v>
      </c>
      <c r="AD34" s="170"/>
      <c r="AE34" s="178">
        <f>MIN($B34:$N34)</f>
        <v>8</v>
      </c>
      <c r="AF34" s="178">
        <f>MAX($B34:$N34)</f>
        <v>305</v>
      </c>
      <c r="AG34" s="179">
        <f>AVERAGE($B34:$N34)</f>
        <v>57.141666666666673</v>
      </c>
      <c r="AH34" s="178">
        <f>MIN($O34:$Y34)</f>
        <v>21.1</v>
      </c>
      <c r="AI34" s="178">
        <f>MAX($O34:$Y34)</f>
        <v>780</v>
      </c>
      <c r="AJ34" s="179">
        <f>AVERAGE($O34:$Y34)</f>
        <v>180.34444444444443</v>
      </c>
    </row>
    <row r="35" spans="1:37" s="147" customFormat="1" ht="9.75" customHeight="1">
      <c r="A35" s="147" t="s">
        <v>27</v>
      </c>
      <c r="B35" s="147">
        <v>6.1</v>
      </c>
      <c r="C35" s="147">
        <v>2.41</v>
      </c>
      <c r="D35" s="147">
        <v>1.9</v>
      </c>
      <c r="E35" s="147">
        <v>4.63</v>
      </c>
      <c r="F35" s="147">
        <v>10.7</v>
      </c>
      <c r="G35" s="147">
        <v>1.6</v>
      </c>
      <c r="H35" s="147">
        <v>14.9</v>
      </c>
      <c r="I35" s="147">
        <v>23.9</v>
      </c>
      <c r="J35" s="147">
        <v>1.98</v>
      </c>
      <c r="K35" s="170">
        <v>86</v>
      </c>
      <c r="L35" s="147">
        <v>2.16</v>
      </c>
      <c r="M35" s="170">
        <v>46</v>
      </c>
      <c r="N35" s="147">
        <v>7.08</v>
      </c>
      <c r="O35" s="170">
        <v>61</v>
      </c>
      <c r="P35" s="170">
        <v>44</v>
      </c>
      <c r="Q35" s="170">
        <v>37.4</v>
      </c>
      <c r="R35" s="170">
        <v>213</v>
      </c>
      <c r="S35" s="147">
        <v>10.199999999999999</v>
      </c>
      <c r="T35" s="147">
        <v>5.7</v>
      </c>
      <c r="U35" s="147">
        <v>50.7</v>
      </c>
      <c r="V35" s="147">
        <v>21</v>
      </c>
      <c r="W35" s="147">
        <v>7.65</v>
      </c>
      <c r="X35" s="147">
        <v>1.9</v>
      </c>
      <c r="Y35" s="176"/>
      <c r="Z35" s="170"/>
      <c r="AA35" s="152">
        <f>MIN($B35:$Y35)</f>
        <v>1.6</v>
      </c>
      <c r="AB35" s="170">
        <f>MAX($B35:$Y35)</f>
        <v>213</v>
      </c>
      <c r="AC35" s="147">
        <f>AVERAGE($B35:$Y35)</f>
        <v>28.778695652173916</v>
      </c>
      <c r="AD35" s="152"/>
      <c r="AE35" s="153">
        <f>MIN($B35:$N35)</f>
        <v>1.6</v>
      </c>
      <c r="AF35" s="153">
        <f>MAX($B35:$N35)</f>
        <v>86</v>
      </c>
      <c r="AG35" s="154">
        <f>AVERAGE($B35:$N35)</f>
        <v>16.104615384615386</v>
      </c>
      <c r="AH35" s="153">
        <f>MIN($O35:$Y35)</f>
        <v>1.9</v>
      </c>
      <c r="AI35" s="153">
        <f>MAX($O35:$Y35)</f>
        <v>213</v>
      </c>
      <c r="AJ35" s="154">
        <f>AVERAGE($O35:$Y35)</f>
        <v>45.254999999999988</v>
      </c>
    </row>
    <row r="36" spans="1:37" s="147" customFormat="1" ht="9.75" customHeight="1">
      <c r="A36" s="152" t="s">
        <v>28</v>
      </c>
      <c r="B36" s="147">
        <v>6.6</v>
      </c>
      <c r="C36" s="147">
        <v>6.2</v>
      </c>
      <c r="D36" s="147">
        <v>6.45</v>
      </c>
      <c r="E36" s="147">
        <v>8.4</v>
      </c>
      <c r="F36" s="147">
        <v>5.9</v>
      </c>
      <c r="G36" s="147">
        <v>7.7</v>
      </c>
      <c r="H36" s="147">
        <v>6.6</v>
      </c>
      <c r="I36" s="147">
        <v>6.91</v>
      </c>
      <c r="J36" s="147">
        <v>6.1</v>
      </c>
      <c r="K36" s="147">
        <v>7.2</v>
      </c>
      <c r="L36" s="147">
        <v>2.6</v>
      </c>
      <c r="M36" s="147">
        <v>6.6</v>
      </c>
      <c r="N36" s="147">
        <v>4.8499999999999996</v>
      </c>
      <c r="O36" s="147">
        <v>4.0999999999999996</v>
      </c>
      <c r="P36" s="147">
        <v>2.65</v>
      </c>
      <c r="Q36" s="147">
        <v>2.9</v>
      </c>
      <c r="R36" s="147">
        <v>4</v>
      </c>
      <c r="S36" s="147">
        <v>4.8</v>
      </c>
      <c r="T36" s="147">
        <v>1.96</v>
      </c>
      <c r="U36" s="147">
        <v>2.86</v>
      </c>
      <c r="V36" s="147">
        <v>1.88</v>
      </c>
      <c r="W36" s="147">
        <v>3.24</v>
      </c>
      <c r="X36" s="147">
        <v>4.67</v>
      </c>
      <c r="Y36" s="151"/>
      <c r="AA36" s="152">
        <f>MIN($B36:$Y36)</f>
        <v>1.88</v>
      </c>
      <c r="AB36" s="152">
        <f>MAX($B36:$Y36)</f>
        <v>8.4</v>
      </c>
      <c r="AC36" s="152">
        <f>AVERAGE($B36:$Y36)</f>
        <v>5.0073913043478253</v>
      </c>
      <c r="AD36" s="152"/>
      <c r="AE36" s="153">
        <f>MIN($B36:$N36)</f>
        <v>2.6</v>
      </c>
      <c r="AF36" s="153">
        <f>MAX($B36:$N36)</f>
        <v>8.4</v>
      </c>
      <c r="AG36" s="154">
        <f>AVERAGE($B36:$N36)</f>
        <v>6.3161538461538447</v>
      </c>
      <c r="AH36" s="153">
        <f>MIN($O36:$Y36)</f>
        <v>1.88</v>
      </c>
      <c r="AI36" s="153">
        <f>MAX($O36:$Y36)</f>
        <v>4.8</v>
      </c>
      <c r="AJ36" s="154">
        <f>AVERAGE($O36:$Y36)</f>
        <v>3.306</v>
      </c>
    </row>
    <row r="37" spans="1:37" s="180" customFormat="1" ht="9.75" customHeight="1">
      <c r="A37" s="152" t="s">
        <v>29</v>
      </c>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76"/>
      <c r="Z37" s="170"/>
      <c r="AG37" s="181"/>
      <c r="AJ37" s="181"/>
    </row>
    <row r="38" spans="1:37" s="180" customFormat="1" ht="9.75" customHeight="1">
      <c r="A38" s="152" t="s">
        <v>104</v>
      </c>
      <c r="B38" s="152">
        <v>1.1000000000000001</v>
      </c>
      <c r="C38" s="152">
        <v>0.31</v>
      </c>
      <c r="D38" s="152">
        <v>0.15</v>
      </c>
      <c r="E38" s="152">
        <v>0.87</v>
      </c>
      <c r="F38" s="152">
        <v>2.17</v>
      </c>
      <c r="G38" s="152">
        <v>0.25</v>
      </c>
      <c r="H38" s="152">
        <v>3.3</v>
      </c>
      <c r="I38" s="152">
        <v>4.4000000000000004</v>
      </c>
      <c r="J38" s="152">
        <v>0.32</v>
      </c>
      <c r="K38" s="152">
        <v>16.7</v>
      </c>
      <c r="L38" s="152">
        <v>0.4</v>
      </c>
      <c r="M38" s="152">
        <v>8.6</v>
      </c>
      <c r="N38" s="152">
        <v>1.48</v>
      </c>
      <c r="O38" s="152">
        <v>12</v>
      </c>
      <c r="P38" s="152">
        <v>8.8000000000000007</v>
      </c>
      <c r="Q38" s="152">
        <v>7.6</v>
      </c>
      <c r="R38" s="152">
        <v>42</v>
      </c>
      <c r="S38" s="152">
        <v>2.2400000000000002</v>
      </c>
      <c r="T38" s="152">
        <v>1.4</v>
      </c>
      <c r="U38" s="152">
        <v>10.6</v>
      </c>
      <c r="V38" s="152">
        <v>5.25</v>
      </c>
      <c r="W38" s="152">
        <v>1.7</v>
      </c>
      <c r="X38" s="152">
        <v>0.75</v>
      </c>
      <c r="Y38" s="176"/>
      <c r="Z38" s="170"/>
      <c r="AA38" s="152">
        <f>MIN($B38:$Y38)</f>
        <v>0.15</v>
      </c>
      <c r="AB38" s="152">
        <f>MAX($B38:$Y38)</f>
        <v>42</v>
      </c>
      <c r="AC38" s="152">
        <f>AVERAGE($B38:$Y38)</f>
        <v>5.756086956521739</v>
      </c>
      <c r="AD38" s="152"/>
      <c r="AE38" s="153">
        <f>MIN($B38:$N38)</f>
        <v>0.15</v>
      </c>
      <c r="AF38" s="153">
        <f>MAX($B38:$N38)</f>
        <v>16.7</v>
      </c>
      <c r="AG38" s="154">
        <f>AVERAGE($B38:$N38)</f>
        <v>3.0807692307692305</v>
      </c>
      <c r="AH38" s="153">
        <f>MIN($O38:$Y38)</f>
        <v>0.75</v>
      </c>
      <c r="AI38" s="153">
        <f>MAX($O38:$Y38)</f>
        <v>42</v>
      </c>
      <c r="AJ38" s="154">
        <f>AVERAGE($O38:$Y38)</f>
        <v>9.234</v>
      </c>
    </row>
    <row r="39" spans="1:37" s="180" customFormat="1" ht="9.75" customHeight="1">
      <c r="A39" s="152" t="s">
        <v>30</v>
      </c>
      <c r="B39" s="147">
        <v>7.5</v>
      </c>
      <c r="C39" s="152">
        <v>1.56</v>
      </c>
      <c r="D39" s="182"/>
      <c r="E39" s="147">
        <v>5.8</v>
      </c>
      <c r="F39" s="147">
        <v>11.3</v>
      </c>
      <c r="G39" s="182"/>
      <c r="H39" s="147">
        <v>19</v>
      </c>
      <c r="I39" s="182"/>
      <c r="J39" s="147">
        <v>1.8</v>
      </c>
      <c r="K39" s="147">
        <v>103</v>
      </c>
      <c r="L39" s="147">
        <v>2.33</v>
      </c>
      <c r="M39" s="170">
        <v>52</v>
      </c>
      <c r="N39" s="183"/>
      <c r="O39" s="170">
        <v>80</v>
      </c>
      <c r="P39" s="170">
        <v>54</v>
      </c>
      <c r="Q39" s="170">
        <v>48</v>
      </c>
      <c r="R39" s="147"/>
      <c r="S39" s="147">
        <v>15.2</v>
      </c>
      <c r="T39" s="147">
        <v>9.9</v>
      </c>
      <c r="U39" s="152"/>
      <c r="V39" s="152"/>
      <c r="W39" s="152"/>
      <c r="X39" s="152"/>
      <c r="Y39" s="176"/>
      <c r="Z39" s="170"/>
      <c r="AA39" s="152">
        <f>MIN($B39:$Y39)</f>
        <v>1.56</v>
      </c>
      <c r="AB39" s="147">
        <f>MAX($B39:$Y39)</f>
        <v>103</v>
      </c>
      <c r="AC39" s="147">
        <f>AVERAGE($B39:$Y39)</f>
        <v>29.384999999999994</v>
      </c>
      <c r="AD39" s="152"/>
      <c r="AE39" s="153">
        <f>MIN($B39:$N39)</f>
        <v>1.56</v>
      </c>
      <c r="AF39" s="153">
        <f>MAX($B39:$N39)</f>
        <v>103</v>
      </c>
      <c r="AG39" s="154">
        <f>AVERAGE($B39:$N39)</f>
        <v>22.698888888888888</v>
      </c>
      <c r="AH39" s="153">
        <f>MIN($O39:$Y39)</f>
        <v>9.9</v>
      </c>
      <c r="AI39" s="153">
        <f>MAX($O39:$Y39)</f>
        <v>80</v>
      </c>
      <c r="AJ39" s="154">
        <f>AVERAGE($O39:$Y39)</f>
        <v>41.42</v>
      </c>
    </row>
    <row r="40" spans="1:37" s="180" customFormat="1" ht="9.75" customHeight="1">
      <c r="A40" s="152" t="s">
        <v>31</v>
      </c>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76"/>
      <c r="Z40" s="170"/>
      <c r="AG40" s="181"/>
      <c r="AJ40" s="181"/>
    </row>
    <row r="41" spans="1:37" s="180" customFormat="1" ht="9.75" customHeight="1">
      <c r="A41" s="152" t="s">
        <v>32</v>
      </c>
      <c r="B41" s="152">
        <v>3.5</v>
      </c>
      <c r="C41" s="152">
        <v>0.62</v>
      </c>
      <c r="D41" s="152">
        <v>0.42</v>
      </c>
      <c r="E41" s="152">
        <v>2.7</v>
      </c>
      <c r="F41" s="152">
        <v>7.2</v>
      </c>
      <c r="G41" s="152">
        <v>0.52</v>
      </c>
      <c r="H41" s="147">
        <v>13.3</v>
      </c>
      <c r="I41" s="147">
        <v>13.3</v>
      </c>
      <c r="J41" s="152">
        <v>0.66</v>
      </c>
      <c r="K41" s="147">
        <v>43</v>
      </c>
      <c r="L41" s="152">
        <v>1.44</v>
      </c>
      <c r="M41" s="147">
        <v>23.2</v>
      </c>
      <c r="N41" s="152">
        <v>2.08</v>
      </c>
      <c r="O41" s="147">
        <v>48</v>
      </c>
      <c r="P41" s="170">
        <v>32</v>
      </c>
      <c r="Q41" s="170">
        <v>27</v>
      </c>
      <c r="R41" s="170">
        <v>94</v>
      </c>
      <c r="S41" s="147">
        <v>10.6</v>
      </c>
      <c r="T41" s="147">
        <v>8.9</v>
      </c>
      <c r="U41" s="147">
        <v>29.4</v>
      </c>
      <c r="V41" s="147">
        <v>17.7</v>
      </c>
      <c r="W41" s="147">
        <v>9.3699999999999992</v>
      </c>
      <c r="X41" s="147">
        <v>25</v>
      </c>
      <c r="Y41" s="176"/>
      <c r="Z41" s="170"/>
      <c r="AA41" s="152">
        <f>MIN($B41:$Y41)</f>
        <v>0.42</v>
      </c>
      <c r="AB41" s="147">
        <f>MAX($B41:$Y41)</f>
        <v>94</v>
      </c>
      <c r="AC41" s="147">
        <f>AVERAGE($B41:$Y41)</f>
        <v>17.996086956521737</v>
      </c>
      <c r="AD41" s="152"/>
      <c r="AE41" s="153">
        <f>MIN($B41:$N41)</f>
        <v>0.42</v>
      </c>
      <c r="AF41" s="153">
        <f>MAX($B41:$N41)</f>
        <v>43</v>
      </c>
      <c r="AG41" s="154">
        <f>AVERAGE($B41:$N41)</f>
        <v>8.6107692307692307</v>
      </c>
      <c r="AH41" s="153">
        <f>MIN($O41:$Y41)</f>
        <v>8.9</v>
      </c>
      <c r="AI41" s="153">
        <f>MAX($O41:$Y41)</f>
        <v>94</v>
      </c>
      <c r="AJ41" s="154">
        <f>AVERAGE($O41:$Y41)</f>
        <v>30.197000000000003</v>
      </c>
    </row>
    <row r="42" spans="1:37" s="180" customFormat="1" ht="9.75" customHeight="1">
      <c r="A42" s="152" t="s">
        <v>33</v>
      </c>
      <c r="B42" s="152">
        <v>0.53</v>
      </c>
      <c r="C42" s="152">
        <v>6.5000000000000002E-2</v>
      </c>
      <c r="D42" s="152">
        <v>4.3999999999999997E-2</v>
      </c>
      <c r="E42" s="152">
        <v>0.37</v>
      </c>
      <c r="F42" s="152">
        <v>1.1299999999999999</v>
      </c>
      <c r="G42" s="152">
        <v>7.0999999999999994E-2</v>
      </c>
      <c r="H42" s="152">
        <v>1.7</v>
      </c>
      <c r="I42" s="152">
        <v>1.74</v>
      </c>
      <c r="J42" s="152">
        <v>0.09</v>
      </c>
      <c r="K42" s="152">
        <v>5.7</v>
      </c>
      <c r="L42" s="152">
        <v>0.19</v>
      </c>
      <c r="M42" s="152">
        <v>3.15</v>
      </c>
      <c r="N42" s="152">
        <v>0.32</v>
      </c>
      <c r="O42" s="152">
        <v>6.67</v>
      </c>
      <c r="P42" s="152">
        <v>4.55</v>
      </c>
      <c r="Q42" s="152">
        <v>3.9</v>
      </c>
      <c r="R42" s="152">
        <v>11.9</v>
      </c>
      <c r="S42" s="152">
        <v>1.68</v>
      </c>
      <c r="T42" s="152">
        <v>1.49</v>
      </c>
      <c r="U42" s="152">
        <v>4.34</v>
      </c>
      <c r="V42" s="152">
        <v>2.71</v>
      </c>
      <c r="W42" s="152">
        <v>1.67</v>
      </c>
      <c r="X42" s="147">
        <v>5.19</v>
      </c>
      <c r="Y42" s="176"/>
      <c r="Z42" s="170"/>
      <c r="AA42" s="152">
        <f>MIN($B42:$Y42)</f>
        <v>4.3999999999999997E-2</v>
      </c>
      <c r="AB42" s="152">
        <f>MAX($B42:$Y42)</f>
        <v>11.9</v>
      </c>
      <c r="AC42" s="152">
        <f>AVERAGE($B42:$Y42)</f>
        <v>2.5739130434782611</v>
      </c>
      <c r="AD42" s="152"/>
      <c r="AE42" s="153">
        <f>MIN($B42:$N42)</f>
        <v>4.3999999999999997E-2</v>
      </c>
      <c r="AF42" s="153">
        <f>MAX($B42:$N42)</f>
        <v>5.7</v>
      </c>
      <c r="AG42" s="154">
        <f>AVERAGE($B42:$N42)</f>
        <v>1.1615384615384616</v>
      </c>
      <c r="AH42" s="153">
        <f>MIN($O42:$Y42)</f>
        <v>1.49</v>
      </c>
      <c r="AI42" s="153">
        <f>MAX($O42:$Y42)</f>
        <v>11.9</v>
      </c>
      <c r="AJ42" s="154">
        <f>AVERAGE($O42:$Y42)</f>
        <v>4.41</v>
      </c>
    </row>
    <row r="43" spans="1:37" s="180" customFormat="1" ht="9.75" customHeight="1">
      <c r="A43" s="156"/>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68"/>
      <c r="Z43" s="156"/>
      <c r="AG43" s="181"/>
      <c r="AJ43" s="181"/>
    </row>
    <row r="44" spans="1:37" ht="9.75" customHeight="1">
      <c r="A44" s="172" t="s">
        <v>37</v>
      </c>
      <c r="B44" s="172">
        <v>250</v>
      </c>
      <c r="C44" s="172">
        <v>50</v>
      </c>
      <c r="D44" s="172" t="s">
        <v>416</v>
      </c>
      <c r="E44" s="172">
        <v>310</v>
      </c>
      <c r="F44" s="172">
        <v>470</v>
      </c>
      <c r="G44" s="172">
        <v>140</v>
      </c>
      <c r="H44" s="172"/>
      <c r="I44" s="172">
        <v>527</v>
      </c>
      <c r="J44" s="172">
        <v>108</v>
      </c>
      <c r="K44" s="172">
        <v>196</v>
      </c>
      <c r="L44" s="172" t="s">
        <v>416</v>
      </c>
      <c r="M44" s="172">
        <v>850</v>
      </c>
      <c r="N44" s="172">
        <v>80</v>
      </c>
      <c r="O44" s="172">
        <v>1380</v>
      </c>
      <c r="P44" s="172">
        <v>960</v>
      </c>
      <c r="Q44" s="172">
        <v>1430</v>
      </c>
      <c r="R44" s="172">
        <v>220</v>
      </c>
      <c r="S44" s="172">
        <v>1240</v>
      </c>
      <c r="T44" s="172">
        <v>370</v>
      </c>
      <c r="U44" s="172">
        <v>1300</v>
      </c>
      <c r="V44" s="172">
        <v>350</v>
      </c>
      <c r="W44" s="172">
        <v>150</v>
      </c>
      <c r="X44" s="172">
        <v>12700</v>
      </c>
      <c r="Y44" s="173"/>
      <c r="Z44" s="172"/>
      <c r="AA44" s="170">
        <f>MIN($B44:$Y44)</f>
        <v>50</v>
      </c>
      <c r="AB44" s="170">
        <f>MAX($B44:$Y44)</f>
        <v>12700</v>
      </c>
      <c r="AC44" s="170">
        <f>AVERAGE($B44:$Y44)</f>
        <v>1154.05</v>
      </c>
      <c r="AD44" s="170"/>
      <c r="AE44" s="178">
        <f>MIN($B44:$N44)</f>
        <v>50</v>
      </c>
      <c r="AF44" s="178">
        <f>MAX($B44:$N44)</f>
        <v>850</v>
      </c>
      <c r="AG44" s="179">
        <f>AVERAGE($B44:$N44)</f>
        <v>298.10000000000002</v>
      </c>
      <c r="AH44" s="178">
        <f>MIN($O44:$Y44)</f>
        <v>150</v>
      </c>
      <c r="AI44" s="178">
        <f>MAX($O44:$Y44)</f>
        <v>12700</v>
      </c>
      <c r="AJ44" s="179">
        <f>AVERAGE($O44:$Y44)</f>
        <v>2010</v>
      </c>
    </row>
    <row r="45" spans="1:37" s="147" customFormat="1" ht="9.75" customHeight="1">
      <c r="A45" s="152" t="s">
        <v>38</v>
      </c>
      <c r="B45" s="152">
        <v>2.89</v>
      </c>
      <c r="C45" s="152">
        <v>0.85</v>
      </c>
      <c r="D45" s="152" t="s">
        <v>428</v>
      </c>
      <c r="E45" s="152">
        <v>1.4</v>
      </c>
      <c r="F45" s="152">
        <v>6.8</v>
      </c>
      <c r="G45" s="152">
        <v>0.33</v>
      </c>
      <c r="H45" s="147">
        <v>12.8</v>
      </c>
      <c r="I45" s="152">
        <v>12.7</v>
      </c>
      <c r="J45" s="152">
        <v>0.27</v>
      </c>
      <c r="K45" s="152">
        <v>2.4</v>
      </c>
      <c r="L45" s="152">
        <v>0.37</v>
      </c>
      <c r="M45" s="147">
        <v>17.5</v>
      </c>
      <c r="N45" s="152">
        <v>2.29</v>
      </c>
      <c r="O45" s="170">
        <v>44</v>
      </c>
      <c r="P45" s="170">
        <v>34</v>
      </c>
      <c r="Q45" s="170">
        <v>25</v>
      </c>
      <c r="R45" s="170">
        <v>11</v>
      </c>
      <c r="S45" s="147">
        <v>28.3</v>
      </c>
      <c r="T45" s="152">
        <v>8</v>
      </c>
      <c r="U45" s="147">
        <v>36</v>
      </c>
      <c r="V45" s="147">
        <v>11</v>
      </c>
      <c r="W45" s="152">
        <v>4.22</v>
      </c>
      <c r="X45" s="170">
        <v>330</v>
      </c>
      <c r="Y45" s="176"/>
      <c r="Z45" s="170"/>
      <c r="AA45" s="152">
        <f>MIN($B45:$Y45)</f>
        <v>0.27</v>
      </c>
      <c r="AB45" s="170">
        <f>MAX($B45:$Y45)</f>
        <v>330</v>
      </c>
      <c r="AC45" s="152">
        <f>AVERAGE($B45:$Y45)</f>
        <v>26.914545454545454</v>
      </c>
      <c r="AD45" s="152"/>
      <c r="AE45" s="153">
        <f>MIN($B45:$N45)</f>
        <v>0.27</v>
      </c>
      <c r="AF45" s="153">
        <f>MAX($B45:$N45)</f>
        <v>17.5</v>
      </c>
      <c r="AG45" s="154">
        <f>AVERAGE($B45:$N45)</f>
        <v>5.05</v>
      </c>
      <c r="AH45" s="153">
        <f>MIN($O45:$Y45)</f>
        <v>4.22</v>
      </c>
      <c r="AI45" s="153">
        <f>MAX($O45:$Y45)</f>
        <v>330</v>
      </c>
      <c r="AJ45" s="154">
        <f>AVERAGE($O45:$Y45)</f>
        <v>53.152000000000001</v>
      </c>
    </row>
    <row r="46" spans="1:37" s="180" customFormat="1" ht="9.75" customHeight="1">
      <c r="A46" s="152" t="s">
        <v>39</v>
      </c>
      <c r="B46" s="152">
        <v>1.49</v>
      </c>
      <c r="C46" s="152">
        <v>0.16200000000000001</v>
      </c>
      <c r="D46" s="152" t="s">
        <v>399</v>
      </c>
      <c r="E46" s="152">
        <v>1.2</v>
      </c>
      <c r="F46" s="152">
        <v>2.85</v>
      </c>
      <c r="G46" s="152">
        <v>0.21</v>
      </c>
      <c r="H46" s="147">
        <v>12.2</v>
      </c>
      <c r="I46" s="152">
        <v>6.5</v>
      </c>
      <c r="J46" s="152">
        <v>0.159</v>
      </c>
      <c r="K46" s="152">
        <v>21.6</v>
      </c>
      <c r="L46" s="152">
        <v>0.46</v>
      </c>
      <c r="M46" s="147">
        <v>11.5</v>
      </c>
      <c r="N46" s="152">
        <v>0.53</v>
      </c>
      <c r="O46" s="170">
        <v>28.1</v>
      </c>
      <c r="P46" s="147">
        <v>18</v>
      </c>
      <c r="Q46" s="147">
        <v>14.2</v>
      </c>
      <c r="R46" s="147">
        <v>39.4</v>
      </c>
      <c r="S46" s="152">
        <v>3.6</v>
      </c>
      <c r="T46" s="152">
        <v>3.8</v>
      </c>
      <c r="U46" s="152">
        <v>9.5</v>
      </c>
      <c r="V46" s="152">
        <v>2.5499999999999998</v>
      </c>
      <c r="W46" s="152">
        <v>1.85</v>
      </c>
      <c r="X46" s="152">
        <v>2.1800000000000002</v>
      </c>
      <c r="Y46" s="157"/>
      <c r="Z46" s="152"/>
      <c r="AA46" s="152">
        <f>MIN($B46:$Y46)</f>
        <v>0.159</v>
      </c>
      <c r="AB46" s="152">
        <f>MAX($B46:$Y46)</f>
        <v>39.4</v>
      </c>
      <c r="AC46" s="152">
        <f>AVERAGE($B46:$Y46)</f>
        <v>8.2745909090909109</v>
      </c>
      <c r="AD46" s="152"/>
      <c r="AE46" s="153">
        <f>MIN($B46:$N46)</f>
        <v>0.159</v>
      </c>
      <c r="AF46" s="153">
        <f>MAX($B46:$N46)</f>
        <v>21.6</v>
      </c>
      <c r="AG46" s="154">
        <f>AVERAGE($B46:$N46)</f>
        <v>4.9050833333333328</v>
      </c>
      <c r="AH46" s="153">
        <f>MIN($O46:$Y46)</f>
        <v>1.85</v>
      </c>
      <c r="AI46" s="153">
        <f>MAX($O46:$Y46)</f>
        <v>39.4</v>
      </c>
      <c r="AJ46" s="154">
        <f>AVERAGE($O46:$Y46)</f>
        <v>12.317999999999998</v>
      </c>
    </row>
    <row r="47" spans="1:37" s="180" customFormat="1" ht="9.75" customHeight="1">
      <c r="A47" s="152" t="s">
        <v>40</v>
      </c>
      <c r="B47" s="152">
        <v>0.33</v>
      </c>
      <c r="C47" s="152" t="s">
        <v>429</v>
      </c>
      <c r="D47" s="152" t="s">
        <v>399</v>
      </c>
      <c r="E47" s="152">
        <v>0.9</v>
      </c>
      <c r="F47" s="152">
        <v>0.71</v>
      </c>
      <c r="G47" s="152" t="s">
        <v>428</v>
      </c>
      <c r="H47" s="147">
        <v>3.3</v>
      </c>
      <c r="I47" s="152">
        <v>1.9</v>
      </c>
      <c r="J47" s="152" t="s">
        <v>430</v>
      </c>
      <c r="K47" s="152">
        <v>3</v>
      </c>
      <c r="L47" s="152">
        <v>0.15</v>
      </c>
      <c r="M47" s="152">
        <v>2.1</v>
      </c>
      <c r="N47" s="152">
        <v>7.0000000000000007E-2</v>
      </c>
      <c r="O47" s="170">
        <v>8.1999999999999993</v>
      </c>
      <c r="P47" s="152">
        <v>5.5</v>
      </c>
      <c r="Q47" s="152">
        <v>4</v>
      </c>
      <c r="R47" s="152">
        <v>1.6</v>
      </c>
      <c r="S47" s="152">
        <v>1.1200000000000001</v>
      </c>
      <c r="T47" s="152">
        <v>1.25</v>
      </c>
      <c r="U47" s="152">
        <v>2.0699999999999998</v>
      </c>
      <c r="V47" s="152">
        <v>1.1100000000000001</v>
      </c>
      <c r="W47" s="152">
        <v>0.53</v>
      </c>
      <c r="X47" s="152">
        <v>4.2</v>
      </c>
      <c r="Y47" s="157"/>
      <c r="Z47" s="152"/>
      <c r="AA47" s="152">
        <f>MIN($B47:$Y47)</f>
        <v>7.0000000000000007E-2</v>
      </c>
      <c r="AB47" s="152">
        <f>MAX($B47:$Y47)</f>
        <v>8.1999999999999993</v>
      </c>
      <c r="AC47" s="152">
        <f>AVERAGE($B47:$Y47)</f>
        <v>2.2126315789473687</v>
      </c>
      <c r="AD47" s="152"/>
      <c r="AE47" s="153">
        <f>MIN($B47:$N47)</f>
        <v>7.0000000000000007E-2</v>
      </c>
      <c r="AF47" s="153">
        <f>MAX($B47:$N47)</f>
        <v>3.3</v>
      </c>
      <c r="AG47" s="154">
        <f>AVERAGE($B47:$N47)</f>
        <v>1.3844444444444446</v>
      </c>
      <c r="AH47" s="153">
        <f>MIN($O47:$Y47)</f>
        <v>0.53</v>
      </c>
      <c r="AI47" s="153">
        <f>MAX($O47:$Y47)</f>
        <v>8.1999999999999993</v>
      </c>
      <c r="AJ47" s="154">
        <f>AVERAGE($O47:$Y47)</f>
        <v>2.9580000000000002</v>
      </c>
      <c r="AK47" s="152"/>
    </row>
    <row r="48" spans="1:37" s="180" customFormat="1" ht="9.75" customHeight="1">
      <c r="A48" s="152"/>
      <c r="B48" s="152"/>
      <c r="C48" s="152"/>
      <c r="D48" s="152"/>
      <c r="E48" s="152"/>
      <c r="F48" s="152"/>
      <c r="G48" s="152"/>
      <c r="H48" s="156"/>
      <c r="I48" s="156"/>
      <c r="J48" s="156"/>
      <c r="K48" s="156"/>
      <c r="L48" s="156"/>
      <c r="M48" s="156"/>
      <c r="N48" s="156"/>
      <c r="O48" s="156"/>
      <c r="P48" s="156"/>
      <c r="Q48" s="156"/>
      <c r="R48" s="156"/>
      <c r="S48" s="156"/>
      <c r="T48" s="156"/>
      <c r="U48" s="156"/>
      <c r="V48" s="156"/>
      <c r="W48" s="156"/>
      <c r="X48" s="156"/>
      <c r="Y48" s="168"/>
      <c r="Z48" s="156"/>
      <c r="AG48" s="181"/>
      <c r="AJ48" s="181"/>
    </row>
    <row r="49" spans="1:36" s="180" customFormat="1" ht="9.75" customHeight="1">
      <c r="A49" s="184" t="s">
        <v>431</v>
      </c>
      <c r="B49" s="152"/>
      <c r="C49" s="152"/>
      <c r="D49" s="152"/>
      <c r="E49" s="152"/>
      <c r="F49" s="152"/>
      <c r="G49" s="152"/>
      <c r="H49" s="156"/>
      <c r="I49" s="156"/>
      <c r="J49" s="156"/>
      <c r="K49" s="156"/>
      <c r="L49" s="156"/>
      <c r="M49" s="156"/>
      <c r="N49" s="156"/>
      <c r="O49" s="156"/>
      <c r="P49" s="156"/>
      <c r="Q49" s="156"/>
      <c r="R49" s="156"/>
      <c r="S49" s="156"/>
      <c r="T49" s="156"/>
      <c r="U49" s="156"/>
      <c r="V49" s="156"/>
      <c r="W49" s="156"/>
      <c r="X49" s="156"/>
      <c r="Y49" s="168"/>
      <c r="Z49" s="156"/>
      <c r="AG49" s="181"/>
      <c r="AJ49" s="181"/>
    </row>
    <row r="50" spans="1:36" s="180" customFormat="1" ht="9.75" customHeight="1">
      <c r="A50" s="152" t="s">
        <v>432</v>
      </c>
      <c r="B50" s="152" t="s">
        <v>433</v>
      </c>
      <c r="C50" s="152" t="s">
        <v>434</v>
      </c>
      <c r="D50" s="152"/>
      <c r="E50" s="152">
        <v>0.11</v>
      </c>
      <c r="F50" s="152">
        <v>0.76</v>
      </c>
      <c r="G50" s="152" t="s">
        <v>435</v>
      </c>
      <c r="H50" s="152">
        <v>1.1000000000000001</v>
      </c>
      <c r="I50" s="156"/>
      <c r="J50" s="156" t="s">
        <v>436</v>
      </c>
      <c r="K50" s="156" t="s">
        <v>437</v>
      </c>
      <c r="L50" s="152">
        <v>8.9999999999999993E-3</v>
      </c>
      <c r="M50" s="156" t="s">
        <v>423</v>
      </c>
      <c r="N50" s="156" t="s">
        <v>438</v>
      </c>
      <c r="O50" s="156"/>
      <c r="P50" s="156"/>
      <c r="Q50" s="152">
        <v>5.3</v>
      </c>
      <c r="R50" s="156" t="s">
        <v>439</v>
      </c>
      <c r="S50" s="156" t="s">
        <v>423</v>
      </c>
      <c r="T50" s="152">
        <v>0.2</v>
      </c>
      <c r="U50" s="156"/>
      <c r="V50" s="156"/>
      <c r="W50" s="156"/>
      <c r="X50" s="156"/>
      <c r="Y50" s="168"/>
      <c r="Z50" s="156"/>
      <c r="AA50" s="152">
        <f>MIN($B50:$Y50)</f>
        <v>8.9999999999999993E-3</v>
      </c>
      <c r="AB50" s="152">
        <f>MAX($B50:$Y50)</f>
        <v>5.3</v>
      </c>
      <c r="AC50" s="152">
        <f>AVERAGE($B50:$Y50)</f>
        <v>1.2464999999999999</v>
      </c>
      <c r="AD50" s="152"/>
      <c r="AE50" s="153">
        <f>MIN($B50:$N50)</f>
        <v>8.9999999999999993E-3</v>
      </c>
      <c r="AF50" s="153">
        <f>MAX($B50:$N50)</f>
        <v>1.1000000000000001</v>
      </c>
      <c r="AG50" s="154">
        <f>AVERAGE($B50:$N50)</f>
        <v>0.49475000000000002</v>
      </c>
      <c r="AH50" s="153">
        <f>MIN($O50:$Y50)</f>
        <v>0.2</v>
      </c>
      <c r="AI50" s="153">
        <f>MAX($O50:$Y50)</f>
        <v>5.3</v>
      </c>
      <c r="AJ50" s="154">
        <f>AVERAGE($O50:$Y50)</f>
        <v>2.75</v>
      </c>
    </row>
    <row r="51" spans="1:36" s="180" customFormat="1" ht="9.75" customHeight="1">
      <c r="A51" s="185" t="s">
        <v>440</v>
      </c>
      <c r="B51" s="185" t="s">
        <v>441</v>
      </c>
      <c r="C51" s="185" t="s">
        <v>442</v>
      </c>
      <c r="D51" s="185"/>
      <c r="E51" s="185">
        <v>1.71</v>
      </c>
      <c r="F51" s="185">
        <v>7.3999999999999996E-2</v>
      </c>
      <c r="G51" s="185">
        <v>0.06</v>
      </c>
      <c r="H51" s="185">
        <v>1.8</v>
      </c>
      <c r="I51" s="186" t="s">
        <v>423</v>
      </c>
      <c r="J51" s="186"/>
      <c r="K51" s="186"/>
      <c r="L51" s="185">
        <v>0.19</v>
      </c>
      <c r="M51" s="186"/>
      <c r="N51" s="186" t="s">
        <v>438</v>
      </c>
      <c r="O51" s="186"/>
      <c r="P51" s="186"/>
      <c r="Q51" s="186"/>
      <c r="R51" s="186" t="s">
        <v>443</v>
      </c>
      <c r="S51" s="186"/>
      <c r="T51" s="185">
        <v>0.27</v>
      </c>
      <c r="U51" s="186"/>
      <c r="V51" s="186"/>
      <c r="W51" s="186"/>
      <c r="X51" s="186"/>
      <c r="Y51" s="187"/>
      <c r="Z51" s="156"/>
      <c r="AA51" s="186">
        <f>MIN($B51:$Y51)</f>
        <v>0.06</v>
      </c>
      <c r="AB51" s="186">
        <f>MAX($B51:$Y51)</f>
        <v>1.8</v>
      </c>
      <c r="AC51" s="186">
        <f>AVERAGE($B51:$Y51)</f>
        <v>0.68400000000000005</v>
      </c>
      <c r="AD51" s="152"/>
      <c r="AE51" s="153">
        <f>MIN($B51:$N51)</f>
        <v>0.06</v>
      </c>
      <c r="AF51" s="153">
        <f>MAX($B51:$N51)</f>
        <v>1.8</v>
      </c>
      <c r="AG51" s="154">
        <f>AVERAGE($B51:$N51)</f>
        <v>0.76680000000000004</v>
      </c>
      <c r="AH51" s="153">
        <f>MIN($O51:$Y51)</f>
        <v>0.27</v>
      </c>
      <c r="AI51" s="153">
        <f>MAX($O51:$Y51)</f>
        <v>0.27</v>
      </c>
      <c r="AJ51" s="154">
        <f>AVERAGE($O51:$Y51)</f>
        <v>0.27</v>
      </c>
    </row>
    <row r="52" spans="1:36" s="180" customFormat="1" ht="9.75" customHeight="1">
      <c r="A52" s="188"/>
      <c r="B52" s="188" t="s">
        <v>259</v>
      </c>
      <c r="C52" s="188" t="s">
        <v>259</v>
      </c>
      <c r="D52" s="188" t="s">
        <v>444</v>
      </c>
      <c r="E52" s="188" t="s">
        <v>259</v>
      </c>
      <c r="F52" s="188" t="s">
        <v>259</v>
      </c>
      <c r="G52" s="188" t="s">
        <v>445</v>
      </c>
      <c r="H52" s="188" t="s">
        <v>446</v>
      </c>
      <c r="I52" s="188" t="s">
        <v>447</v>
      </c>
      <c r="J52" s="188" t="s">
        <v>259</v>
      </c>
      <c r="K52" s="188" t="s">
        <v>259</v>
      </c>
      <c r="L52" s="188" t="s">
        <v>259</v>
      </c>
      <c r="M52" s="188" t="s">
        <v>259</v>
      </c>
      <c r="N52" s="188" t="s">
        <v>258</v>
      </c>
      <c r="O52" s="188" t="s">
        <v>444</v>
      </c>
      <c r="P52" s="188" t="s">
        <v>444</v>
      </c>
      <c r="Q52" s="188" t="s">
        <v>259</v>
      </c>
      <c r="R52" s="188" t="s">
        <v>258</v>
      </c>
      <c r="S52" s="188" t="s">
        <v>259</v>
      </c>
      <c r="T52" s="188" t="s">
        <v>259</v>
      </c>
      <c r="U52" s="188" t="s">
        <v>328</v>
      </c>
      <c r="V52" s="188" t="s">
        <v>328</v>
      </c>
      <c r="W52" s="188" t="s">
        <v>328</v>
      </c>
      <c r="X52" s="188" t="s">
        <v>328</v>
      </c>
      <c r="Y52" s="189"/>
      <c r="Z52" s="188"/>
      <c r="AA52" s="188"/>
      <c r="AB52" s="188"/>
      <c r="AC52" s="188"/>
      <c r="AE52" s="190"/>
      <c r="AF52" s="190"/>
      <c r="AG52" s="190"/>
      <c r="AH52" s="190"/>
      <c r="AI52" s="190"/>
      <c r="AJ52" s="190"/>
    </row>
    <row r="53" spans="1:36" s="188" customFormat="1" ht="9.75" customHeight="1">
      <c r="B53" s="188" t="s">
        <v>265</v>
      </c>
      <c r="C53" s="188" t="s">
        <v>265</v>
      </c>
      <c r="D53" s="188" t="s">
        <v>448</v>
      </c>
      <c r="E53" s="188" t="s">
        <v>265</v>
      </c>
      <c r="F53" s="188" t="s">
        <v>265</v>
      </c>
      <c r="G53" s="188" t="s">
        <v>449</v>
      </c>
      <c r="H53" s="188" t="s">
        <v>265</v>
      </c>
      <c r="I53" s="188" t="s">
        <v>265</v>
      </c>
      <c r="J53" s="188" t="s">
        <v>265</v>
      </c>
      <c r="K53" s="188" t="s">
        <v>265</v>
      </c>
      <c r="L53" s="188" t="s">
        <v>265</v>
      </c>
      <c r="M53" s="188" t="s">
        <v>265</v>
      </c>
      <c r="N53" s="188" t="s">
        <v>265</v>
      </c>
      <c r="O53" s="188" t="s">
        <v>448</v>
      </c>
      <c r="P53" s="188" t="s">
        <v>448</v>
      </c>
      <c r="Q53" s="188" t="s">
        <v>265</v>
      </c>
      <c r="R53" s="188" t="s">
        <v>265</v>
      </c>
      <c r="S53" s="188" t="s">
        <v>265</v>
      </c>
      <c r="T53" s="188" t="s">
        <v>265</v>
      </c>
      <c r="U53" s="188" t="s">
        <v>265</v>
      </c>
      <c r="V53" s="188" t="s">
        <v>265</v>
      </c>
      <c r="W53" s="188" t="s">
        <v>265</v>
      </c>
      <c r="X53" s="188" t="s">
        <v>265</v>
      </c>
      <c r="Y53" s="189"/>
      <c r="AG53" s="191"/>
      <c r="AJ53" s="191"/>
    </row>
    <row r="54" spans="1:36" s="188" customFormat="1" ht="9.75" customHeight="1">
      <c r="B54" s="188" t="s">
        <v>450</v>
      </c>
      <c r="C54" s="188" t="s">
        <v>450</v>
      </c>
      <c r="E54" s="188" t="s">
        <v>448</v>
      </c>
      <c r="F54" s="188" t="s">
        <v>451</v>
      </c>
      <c r="G54" s="188" t="s">
        <v>271</v>
      </c>
      <c r="H54" s="188" t="s">
        <v>282</v>
      </c>
      <c r="I54" s="188" t="s">
        <v>278</v>
      </c>
      <c r="J54" s="188" t="s">
        <v>279</v>
      </c>
      <c r="K54" s="188" t="s">
        <v>452</v>
      </c>
      <c r="L54" s="188" t="s">
        <v>452</v>
      </c>
      <c r="M54" s="188" t="s">
        <v>452</v>
      </c>
      <c r="N54" s="188" t="s">
        <v>453</v>
      </c>
      <c r="Q54" s="188" t="s">
        <v>289</v>
      </c>
      <c r="R54" s="188" t="s">
        <v>453</v>
      </c>
      <c r="S54" s="188" t="s">
        <v>452</v>
      </c>
      <c r="T54" s="188" t="s">
        <v>451</v>
      </c>
      <c r="U54" s="188" t="s">
        <v>279</v>
      </c>
      <c r="V54" s="188" t="s">
        <v>279</v>
      </c>
      <c r="W54" s="188" t="s">
        <v>279</v>
      </c>
      <c r="X54" s="188" t="s">
        <v>279</v>
      </c>
      <c r="Y54" s="189"/>
      <c r="AG54" s="191"/>
      <c r="AJ54" s="191"/>
    </row>
    <row r="55" spans="1:36" s="188" customFormat="1" ht="9.75" customHeight="1">
      <c r="A55" s="192" t="s">
        <v>454</v>
      </c>
      <c r="R55" s="130"/>
      <c r="T55" s="130"/>
      <c r="U55" s="130"/>
      <c r="V55" s="130"/>
      <c r="W55" s="130"/>
      <c r="X55" s="130"/>
      <c r="Y55" s="189"/>
      <c r="AG55" s="191"/>
      <c r="AJ55" s="191"/>
    </row>
    <row r="56" spans="1:36" s="188" customFormat="1" ht="9.75" customHeight="1">
      <c r="A56" s="192"/>
      <c r="R56" s="130"/>
      <c r="T56" s="130"/>
      <c r="U56" s="130"/>
      <c r="V56" s="130"/>
      <c r="W56" s="130"/>
      <c r="X56" s="130"/>
      <c r="AG56" s="191"/>
      <c r="AJ56" s="191"/>
    </row>
    <row r="57" spans="1:36" s="188" customFormat="1" ht="9.75" customHeight="1">
      <c r="A57" s="193" t="s">
        <v>455</v>
      </c>
      <c r="R57" s="130"/>
      <c r="T57" s="130"/>
      <c r="U57" s="130"/>
      <c r="V57" s="130"/>
      <c r="W57" s="130"/>
      <c r="X57" s="130"/>
      <c r="AG57" s="191"/>
      <c r="AJ57" s="191"/>
    </row>
    <row r="58" spans="1:36" ht="14" customHeight="1">
      <c r="A58" s="194"/>
      <c r="C58" s="188" t="s">
        <v>456</v>
      </c>
      <c r="E58" s="188" t="s">
        <v>457</v>
      </c>
      <c r="F58" s="188" t="s">
        <v>458</v>
      </c>
      <c r="G58" s="188" t="s">
        <v>459</v>
      </c>
      <c r="H58" s="188" t="s">
        <v>460</v>
      </c>
      <c r="I58" s="138">
        <v>14161</v>
      </c>
      <c r="J58" s="188" t="s">
        <v>72</v>
      </c>
      <c r="K58" s="188" t="s">
        <v>72</v>
      </c>
      <c r="L58" s="188">
        <v>15362</v>
      </c>
      <c r="M58" s="188" t="s">
        <v>461</v>
      </c>
      <c r="N58" s="188" t="s">
        <v>462</v>
      </c>
      <c r="O58" s="188" t="s">
        <v>463</v>
      </c>
      <c r="R58" s="188" t="s">
        <v>462</v>
      </c>
      <c r="U58" s="188" t="s">
        <v>464</v>
      </c>
      <c r="V58" s="195">
        <v>67975</v>
      </c>
    </row>
    <row r="59" spans="1:36" ht="12" customHeight="1">
      <c r="A59" s="196"/>
      <c r="C59" s="197" t="s">
        <v>465</v>
      </c>
      <c r="E59" s="197" t="s">
        <v>466</v>
      </c>
      <c r="F59" s="197" t="s">
        <v>466</v>
      </c>
      <c r="G59" s="197" t="s">
        <v>467</v>
      </c>
      <c r="H59" s="197" t="s">
        <v>389</v>
      </c>
      <c r="I59" s="197" t="s">
        <v>376</v>
      </c>
      <c r="J59" s="197" t="s">
        <v>468</v>
      </c>
      <c r="K59" s="197" t="s">
        <v>469</v>
      </c>
      <c r="L59" s="197"/>
      <c r="M59" s="197" t="s">
        <v>470</v>
      </c>
      <c r="N59" s="197" t="s">
        <v>381</v>
      </c>
      <c r="O59" s="197" t="s">
        <v>471</v>
      </c>
      <c r="R59" s="197" t="s">
        <v>385</v>
      </c>
      <c r="T59" s="135"/>
      <c r="U59" s="197" t="s">
        <v>472</v>
      </c>
      <c r="V59" s="198" t="s">
        <v>473</v>
      </c>
      <c r="W59" s="135"/>
      <c r="X59" s="135"/>
    </row>
    <row r="60" spans="1:36" ht="9.75" customHeight="1">
      <c r="A60" s="194" t="s">
        <v>474</v>
      </c>
      <c r="C60" s="188"/>
      <c r="E60" s="188"/>
      <c r="F60" s="188"/>
      <c r="G60" s="188"/>
      <c r="H60" s="188"/>
      <c r="I60" s="188"/>
      <c r="J60" s="188"/>
      <c r="K60" s="188"/>
      <c r="L60" s="188"/>
      <c r="M60" s="188"/>
      <c r="N60" s="188"/>
      <c r="O60" s="188"/>
      <c r="R60" s="188"/>
      <c r="U60" s="188"/>
      <c r="V60" s="195"/>
    </row>
    <row r="61" spans="1:36" ht="9.75" customHeight="1">
      <c r="A61" s="194" t="s">
        <v>475</v>
      </c>
      <c r="C61" s="188" t="s">
        <v>476</v>
      </c>
      <c r="E61" s="188" t="s">
        <v>476</v>
      </c>
      <c r="F61" s="188" t="s">
        <v>477</v>
      </c>
      <c r="G61" s="188" t="s">
        <v>478</v>
      </c>
      <c r="H61" s="188" t="s">
        <v>479</v>
      </c>
      <c r="I61" s="188" t="s">
        <v>480</v>
      </c>
      <c r="J61" s="188" t="s">
        <v>481</v>
      </c>
      <c r="K61" s="188" t="s">
        <v>482</v>
      </c>
      <c r="L61" s="188" t="s">
        <v>303</v>
      </c>
      <c r="M61" s="188" t="s">
        <v>483</v>
      </c>
      <c r="N61" s="188" t="s">
        <v>302</v>
      </c>
      <c r="O61" s="188" t="s">
        <v>484</v>
      </c>
      <c r="R61" s="188" t="s">
        <v>485</v>
      </c>
      <c r="U61" s="188" t="s">
        <v>486</v>
      </c>
      <c r="V61" s="195">
        <v>50</v>
      </c>
    </row>
    <row r="62" spans="1:36" ht="9.75" customHeight="1">
      <c r="A62" s="194" t="s">
        <v>487</v>
      </c>
      <c r="C62" s="188"/>
      <c r="E62" s="188"/>
      <c r="F62" s="188"/>
      <c r="G62" s="188"/>
      <c r="H62" s="188" t="s">
        <v>485</v>
      </c>
      <c r="I62" s="188"/>
      <c r="J62" s="188"/>
      <c r="K62" s="188"/>
      <c r="L62" s="188"/>
      <c r="M62" s="188"/>
      <c r="N62" s="188"/>
      <c r="O62" s="188"/>
      <c r="R62" s="188"/>
      <c r="U62" s="188"/>
      <c r="V62" s="195"/>
    </row>
    <row r="63" spans="1:36" ht="9.75" customHeight="1">
      <c r="A63" s="194" t="s">
        <v>309</v>
      </c>
      <c r="C63" s="188"/>
      <c r="E63" s="188" t="s">
        <v>308</v>
      </c>
      <c r="F63" s="188" t="s">
        <v>488</v>
      </c>
      <c r="G63" s="188" t="s">
        <v>488</v>
      </c>
      <c r="H63" s="188" t="s">
        <v>489</v>
      </c>
      <c r="I63" s="188" t="s">
        <v>490</v>
      </c>
      <c r="J63" s="188"/>
      <c r="K63" s="188" t="s">
        <v>491</v>
      </c>
      <c r="L63" s="188" t="s">
        <v>310</v>
      </c>
      <c r="M63" s="188" t="s">
        <v>492</v>
      </c>
      <c r="N63" s="188"/>
      <c r="O63" s="188" t="s">
        <v>493</v>
      </c>
      <c r="R63" s="188" t="s">
        <v>485</v>
      </c>
      <c r="U63" s="188" t="s">
        <v>494</v>
      </c>
      <c r="V63" s="195">
        <v>33</v>
      </c>
    </row>
    <row r="64" spans="1:36" ht="9.75" customHeight="1">
      <c r="A64" s="194" t="s">
        <v>495</v>
      </c>
      <c r="C64" s="188" t="s">
        <v>308</v>
      </c>
      <c r="E64" s="188"/>
      <c r="F64" s="188"/>
      <c r="G64" s="188"/>
      <c r="H64" s="188" t="s">
        <v>485</v>
      </c>
      <c r="I64" s="188" t="s">
        <v>496</v>
      </c>
      <c r="J64" s="188" t="s">
        <v>497</v>
      </c>
      <c r="K64" s="188" t="s">
        <v>498</v>
      </c>
      <c r="L64" s="188" t="s">
        <v>315</v>
      </c>
      <c r="M64" s="188" t="s">
        <v>498</v>
      </c>
      <c r="N64" s="188"/>
      <c r="O64" s="188" t="s">
        <v>499</v>
      </c>
      <c r="R64" s="188"/>
      <c r="U64" s="188" t="s">
        <v>500</v>
      </c>
      <c r="V64" s="195">
        <v>2</v>
      </c>
    </row>
    <row r="65" spans="1:36" ht="9.75" customHeight="1">
      <c r="A65" s="194" t="s">
        <v>501</v>
      </c>
      <c r="C65" s="188"/>
      <c r="E65" s="188"/>
      <c r="F65" s="188"/>
      <c r="G65" s="188"/>
      <c r="H65" s="188"/>
      <c r="I65" s="188"/>
      <c r="J65" s="188"/>
      <c r="K65" s="188"/>
      <c r="L65" s="188"/>
      <c r="M65" s="188"/>
      <c r="N65" s="188"/>
      <c r="O65" s="188"/>
      <c r="R65" s="188"/>
      <c r="U65" s="188"/>
      <c r="V65" s="195"/>
    </row>
    <row r="66" spans="1:36" ht="9.75" customHeight="1">
      <c r="A66" s="194" t="s">
        <v>318</v>
      </c>
      <c r="C66" s="188"/>
      <c r="E66" s="188"/>
      <c r="F66" s="188"/>
      <c r="G66" s="188"/>
      <c r="H66" s="188"/>
      <c r="I66" s="188"/>
      <c r="J66" s="188"/>
      <c r="K66" s="188"/>
      <c r="L66" s="188" t="s">
        <v>307</v>
      </c>
      <c r="M66" s="188"/>
      <c r="N66" s="188"/>
      <c r="O66" s="188"/>
      <c r="R66" s="188"/>
      <c r="U66" s="188" t="s">
        <v>307</v>
      </c>
      <c r="V66" s="195" t="s">
        <v>307</v>
      </c>
    </row>
    <row r="67" spans="1:36" ht="9.75" customHeight="1">
      <c r="A67" s="194" t="s">
        <v>320</v>
      </c>
      <c r="C67" s="188"/>
      <c r="E67" s="188"/>
      <c r="F67" s="188" t="s">
        <v>307</v>
      </c>
      <c r="G67" s="188"/>
      <c r="H67" s="188"/>
      <c r="I67" s="188"/>
      <c r="J67" s="188"/>
      <c r="K67" s="188" t="s">
        <v>307</v>
      </c>
      <c r="L67" s="188"/>
      <c r="M67" s="188"/>
      <c r="N67" s="188"/>
      <c r="O67" s="188" t="s">
        <v>307</v>
      </c>
      <c r="R67" s="188" t="s">
        <v>485</v>
      </c>
      <c r="U67" s="188" t="s">
        <v>307</v>
      </c>
      <c r="V67" s="195" t="s">
        <v>307</v>
      </c>
    </row>
    <row r="68" spans="1:36" ht="9.75" customHeight="1">
      <c r="A68" s="194" t="s">
        <v>502</v>
      </c>
      <c r="C68" s="188"/>
      <c r="E68" s="188"/>
      <c r="F68" s="188" t="s">
        <v>307</v>
      </c>
      <c r="G68" s="188"/>
      <c r="H68" s="188"/>
      <c r="I68" s="188"/>
      <c r="J68" s="188"/>
      <c r="K68" s="188" t="s">
        <v>307</v>
      </c>
      <c r="L68" s="188" t="s">
        <v>307</v>
      </c>
      <c r="M68" s="188"/>
      <c r="N68" s="188"/>
      <c r="O68" s="188" t="s">
        <v>307</v>
      </c>
      <c r="R68" s="188" t="s">
        <v>485</v>
      </c>
      <c r="U68" s="188" t="s">
        <v>307</v>
      </c>
      <c r="V68" s="195" t="s">
        <v>307</v>
      </c>
    </row>
    <row r="69" spans="1:36" ht="9.75" customHeight="1">
      <c r="A69" s="194" t="s">
        <v>323</v>
      </c>
      <c r="C69" s="188" t="s">
        <v>307</v>
      </c>
      <c r="E69" s="188"/>
      <c r="F69" s="188" t="s">
        <v>307</v>
      </c>
      <c r="G69" s="188" t="s">
        <v>307</v>
      </c>
      <c r="H69" s="188" t="s">
        <v>307</v>
      </c>
      <c r="I69" s="188" t="s">
        <v>307</v>
      </c>
      <c r="J69" s="188" t="s">
        <v>307</v>
      </c>
      <c r="K69" s="188" t="s">
        <v>307</v>
      </c>
      <c r="L69" s="188" t="s">
        <v>307</v>
      </c>
      <c r="M69" s="188" t="s">
        <v>308</v>
      </c>
      <c r="N69" s="188" t="s">
        <v>307</v>
      </c>
      <c r="O69" s="188" t="s">
        <v>503</v>
      </c>
      <c r="R69" s="188" t="s">
        <v>485</v>
      </c>
      <c r="U69" s="188" t="s">
        <v>504</v>
      </c>
      <c r="V69" s="195">
        <v>2</v>
      </c>
    </row>
    <row r="70" spans="1:36" ht="9.75" customHeight="1">
      <c r="A70" s="194" t="s">
        <v>505</v>
      </c>
      <c r="C70" s="188"/>
      <c r="E70" s="188"/>
      <c r="F70" s="188"/>
      <c r="G70" s="188"/>
      <c r="H70" s="188"/>
      <c r="I70" s="188" t="s">
        <v>307</v>
      </c>
      <c r="J70" s="188" t="s">
        <v>307</v>
      </c>
      <c r="K70" s="188" t="s">
        <v>491</v>
      </c>
      <c r="L70" s="188"/>
      <c r="M70" s="188" t="s">
        <v>492</v>
      </c>
      <c r="N70" s="188" t="s">
        <v>307</v>
      </c>
      <c r="O70" s="188" t="s">
        <v>506</v>
      </c>
      <c r="R70" s="188" t="s">
        <v>485</v>
      </c>
      <c r="U70" s="188"/>
      <c r="V70" s="195">
        <v>5</v>
      </c>
    </row>
    <row r="71" spans="1:36" ht="9.75" customHeight="1">
      <c r="A71" s="194" t="s">
        <v>507</v>
      </c>
      <c r="C71" s="188"/>
      <c r="E71" s="188"/>
      <c r="F71" s="188"/>
      <c r="G71" s="188"/>
      <c r="H71" s="188"/>
      <c r="I71" s="188"/>
      <c r="J71" s="188"/>
      <c r="K71" s="188" t="s">
        <v>307</v>
      </c>
      <c r="L71" s="188"/>
      <c r="M71" s="188"/>
      <c r="N71" s="188"/>
      <c r="O71" s="188" t="s">
        <v>508</v>
      </c>
      <c r="R71" s="188" t="s">
        <v>485</v>
      </c>
      <c r="U71" s="188" t="s">
        <v>504</v>
      </c>
      <c r="V71" s="195">
        <v>3</v>
      </c>
    </row>
    <row r="72" spans="1:36" ht="9.75" customHeight="1">
      <c r="A72" s="194" t="s">
        <v>509</v>
      </c>
      <c r="C72" s="188"/>
      <c r="E72" s="188"/>
      <c r="F72" s="188" t="s">
        <v>308</v>
      </c>
      <c r="G72" s="188" t="s">
        <v>307</v>
      </c>
      <c r="H72" s="188"/>
      <c r="I72" s="188"/>
      <c r="J72" s="188"/>
      <c r="K72" s="188" t="s">
        <v>307</v>
      </c>
      <c r="L72" s="188"/>
      <c r="M72" s="188"/>
      <c r="N72" s="188"/>
      <c r="O72" s="188" t="s">
        <v>308</v>
      </c>
      <c r="R72" s="188" t="s">
        <v>485</v>
      </c>
      <c r="U72" s="188"/>
      <c r="V72" s="195">
        <v>5</v>
      </c>
    </row>
    <row r="73" spans="1:36" ht="9.75" customHeight="1">
      <c r="A73" s="194" t="s">
        <v>510</v>
      </c>
      <c r="C73" s="188"/>
      <c r="E73" s="188"/>
      <c r="F73" s="188"/>
      <c r="G73" s="188"/>
      <c r="H73" s="188"/>
      <c r="I73" s="188"/>
      <c r="J73" s="188"/>
      <c r="K73" s="188" t="s">
        <v>307</v>
      </c>
      <c r="L73" s="188" t="s">
        <v>307</v>
      </c>
      <c r="M73" s="188"/>
      <c r="N73" s="188"/>
      <c r="O73" s="188"/>
      <c r="R73" s="188" t="s">
        <v>485</v>
      </c>
      <c r="U73" s="188"/>
      <c r="V73" s="195" t="s">
        <v>307</v>
      </c>
    </row>
    <row r="74" spans="1:36" ht="9.75" customHeight="1">
      <c r="A74" s="194"/>
      <c r="C74" s="188"/>
      <c r="E74" s="188"/>
      <c r="F74" s="188"/>
      <c r="G74" s="188"/>
      <c r="H74" s="188"/>
      <c r="I74" s="188"/>
      <c r="J74" s="188"/>
      <c r="K74" s="188"/>
      <c r="L74" s="188"/>
      <c r="M74" s="188"/>
      <c r="N74" s="188"/>
      <c r="O74" s="188"/>
      <c r="P74" s="188"/>
      <c r="Q74" s="195"/>
    </row>
    <row r="75" spans="1:36" s="147" customFormat="1" ht="9.75" customHeight="1">
      <c r="A75" s="134" t="s">
        <v>91</v>
      </c>
      <c r="C75" s="148" t="s">
        <v>259</v>
      </c>
      <c r="E75" s="148" t="s">
        <v>511</v>
      </c>
      <c r="F75" s="148" t="s">
        <v>259</v>
      </c>
      <c r="G75" s="188" t="s">
        <v>512</v>
      </c>
      <c r="H75" s="188" t="s">
        <v>513</v>
      </c>
      <c r="I75" s="188" t="s">
        <v>514</v>
      </c>
      <c r="J75" s="188" t="s">
        <v>512</v>
      </c>
      <c r="K75" s="148" t="s">
        <v>259</v>
      </c>
      <c r="L75" s="188" t="s">
        <v>326</v>
      </c>
      <c r="M75" s="148" t="s">
        <v>259</v>
      </c>
      <c r="N75" s="188" t="s">
        <v>258</v>
      </c>
      <c r="O75" s="188" t="s">
        <v>515</v>
      </c>
      <c r="P75" s="188"/>
      <c r="Q75" s="195"/>
      <c r="R75" s="188" t="s">
        <v>258</v>
      </c>
      <c r="U75" s="188" t="s">
        <v>328</v>
      </c>
      <c r="V75" s="188" t="s">
        <v>328</v>
      </c>
      <c r="AG75" s="171"/>
      <c r="AJ75" s="171"/>
    </row>
    <row r="76" spans="1:36" ht="9.75" customHeight="1">
      <c r="A76" s="194"/>
      <c r="C76" s="188" t="s">
        <v>265</v>
      </c>
      <c r="E76" s="188" t="s">
        <v>449</v>
      </c>
      <c r="F76" s="188" t="s">
        <v>265</v>
      </c>
      <c r="G76" s="188" t="s">
        <v>265</v>
      </c>
      <c r="H76" s="188" t="s">
        <v>516</v>
      </c>
      <c r="I76" s="188" t="s">
        <v>265</v>
      </c>
      <c r="J76" s="188" t="s">
        <v>265</v>
      </c>
      <c r="K76" s="188" t="s">
        <v>265</v>
      </c>
      <c r="L76" s="188" t="s">
        <v>265</v>
      </c>
      <c r="M76" s="188" t="s">
        <v>265</v>
      </c>
      <c r="N76" s="188" t="s">
        <v>265</v>
      </c>
      <c r="O76" s="144" t="s">
        <v>517</v>
      </c>
      <c r="P76" s="188"/>
      <c r="Q76" s="195"/>
      <c r="R76" s="188" t="s">
        <v>265</v>
      </c>
      <c r="U76" s="188" t="s">
        <v>265</v>
      </c>
      <c r="V76" s="188" t="s">
        <v>265</v>
      </c>
    </row>
    <row r="77" spans="1:36" ht="9.75" customHeight="1">
      <c r="C77" s="188" t="s">
        <v>450</v>
      </c>
      <c r="E77" s="188" t="s">
        <v>271</v>
      </c>
      <c r="F77" s="188" t="s">
        <v>518</v>
      </c>
      <c r="G77" s="188" t="s">
        <v>330</v>
      </c>
      <c r="H77" s="188" t="s">
        <v>330</v>
      </c>
      <c r="I77" s="188" t="s">
        <v>278</v>
      </c>
      <c r="J77" s="188" t="s">
        <v>519</v>
      </c>
      <c r="K77" s="188" t="s">
        <v>452</v>
      </c>
      <c r="L77" s="188" t="s">
        <v>331</v>
      </c>
      <c r="M77" s="188" t="s">
        <v>452</v>
      </c>
      <c r="N77" s="188" t="s">
        <v>453</v>
      </c>
      <c r="O77" s="195" t="s">
        <v>520</v>
      </c>
      <c r="P77" s="188"/>
      <c r="Q77" s="195"/>
      <c r="R77" s="188" t="s">
        <v>453</v>
      </c>
      <c r="U77" s="188" t="s">
        <v>279</v>
      </c>
      <c r="V77" s="188" t="s">
        <v>279</v>
      </c>
    </row>
    <row r="78" spans="1:36" ht="9.75" customHeight="1">
      <c r="A78" s="194" t="s">
        <v>521</v>
      </c>
      <c r="B78" s="188"/>
      <c r="C78" s="188"/>
      <c r="D78" s="194"/>
      <c r="E78" s="194"/>
      <c r="F78" s="194"/>
      <c r="G78" s="194"/>
      <c r="H78" s="194"/>
      <c r="I78" s="194"/>
      <c r="J78" s="194"/>
      <c r="K78" s="194"/>
      <c r="L78" s="194"/>
      <c r="M78" s="194"/>
      <c r="N78" s="194"/>
      <c r="O78" s="188" t="s">
        <v>522</v>
      </c>
      <c r="P78" s="194"/>
      <c r="Q78" s="195"/>
    </row>
    <row r="79" spans="1:36" ht="9.75" customHeight="1">
      <c r="B79" s="188"/>
      <c r="C79" s="188"/>
      <c r="D79" s="188"/>
      <c r="E79" s="188"/>
      <c r="F79" s="188"/>
      <c r="G79" s="188"/>
      <c r="H79" s="188"/>
      <c r="I79" s="188"/>
      <c r="J79" s="188"/>
      <c r="K79" s="188"/>
      <c r="L79" s="188"/>
      <c r="M79" s="188"/>
      <c r="N79" s="188"/>
      <c r="P79" s="188"/>
      <c r="Q79" s="195"/>
    </row>
    <row r="80" spans="1:36" ht="9.75" customHeight="1">
      <c r="B80" s="188"/>
      <c r="C80" s="188"/>
      <c r="D80" s="188"/>
      <c r="E80" s="188"/>
      <c r="F80" s="188"/>
      <c r="G80" s="188"/>
      <c r="H80" s="188"/>
      <c r="I80" s="188"/>
      <c r="J80" s="188"/>
      <c r="K80" s="188"/>
      <c r="L80" s="188"/>
      <c r="M80" s="188"/>
      <c r="N80" s="188"/>
      <c r="O80" s="188"/>
      <c r="P80" s="188"/>
      <c r="Q80" s="195"/>
    </row>
    <row r="81" spans="1:36" ht="9.75" customHeight="1">
      <c r="A81" s="134" t="s">
        <v>523</v>
      </c>
      <c r="B81" s="192" t="s">
        <v>524</v>
      </c>
      <c r="C81" s="188"/>
      <c r="D81" s="188"/>
      <c r="E81" s="188"/>
      <c r="F81" s="188"/>
      <c r="G81" s="188"/>
      <c r="H81" s="188"/>
      <c r="I81" s="188"/>
      <c r="J81" s="188"/>
      <c r="K81" s="188"/>
      <c r="L81" s="188"/>
      <c r="M81" s="188"/>
      <c r="N81" s="188"/>
      <c r="O81" s="188"/>
      <c r="P81" s="188"/>
      <c r="Q81" s="195"/>
    </row>
    <row r="82" spans="1:36" ht="9.75" customHeight="1">
      <c r="B82" s="192"/>
      <c r="C82" s="188"/>
      <c r="D82" s="188"/>
      <c r="E82" s="188"/>
      <c r="F82" s="188"/>
      <c r="G82" s="188"/>
      <c r="H82" s="188"/>
      <c r="I82" s="188"/>
      <c r="J82" s="188"/>
      <c r="K82" s="188"/>
      <c r="L82" s="188"/>
      <c r="M82" s="188"/>
      <c r="N82" s="188"/>
      <c r="O82" s="188"/>
      <c r="P82" s="188"/>
      <c r="Q82" s="195"/>
    </row>
    <row r="83" spans="1:36" ht="9.75" customHeight="1">
      <c r="B83" s="192" t="s">
        <v>525</v>
      </c>
      <c r="C83" s="188"/>
      <c r="D83" s="188"/>
      <c r="E83" s="188"/>
      <c r="F83" s="188"/>
      <c r="G83" s="188"/>
      <c r="H83" s="188"/>
      <c r="I83" s="188"/>
      <c r="J83" s="188"/>
      <c r="K83" s="188"/>
      <c r="L83" s="188"/>
      <c r="M83" s="188"/>
      <c r="N83" s="188"/>
      <c r="O83" s="188"/>
      <c r="P83" s="188"/>
      <c r="Q83" s="195"/>
    </row>
    <row r="84" spans="1:36" ht="9.75" customHeight="1">
      <c r="B84" s="192"/>
      <c r="C84" s="188"/>
      <c r="D84" s="188"/>
      <c r="E84" s="188"/>
      <c r="F84" s="188"/>
      <c r="G84" s="188"/>
      <c r="H84" s="188"/>
      <c r="I84" s="188"/>
      <c r="J84" s="188"/>
      <c r="K84" s="188"/>
      <c r="L84" s="188"/>
      <c r="M84" s="188"/>
      <c r="N84" s="188"/>
      <c r="O84" s="188"/>
      <c r="P84" s="188"/>
      <c r="Q84" s="195"/>
    </row>
    <row r="85" spans="1:36" ht="9.75" customHeight="1">
      <c r="B85" s="192" t="s">
        <v>526</v>
      </c>
      <c r="C85" s="188"/>
      <c r="D85" s="188"/>
      <c r="E85" s="188"/>
      <c r="F85" s="188"/>
      <c r="G85" s="188"/>
      <c r="H85" s="188"/>
      <c r="I85" s="188"/>
      <c r="J85" s="188"/>
      <c r="K85" s="188"/>
      <c r="L85" s="188"/>
      <c r="M85" s="188"/>
      <c r="N85" s="188"/>
      <c r="O85" s="188"/>
      <c r="P85" s="188"/>
      <c r="Q85" s="195"/>
    </row>
    <row r="86" spans="1:36" ht="9.75" customHeight="1">
      <c r="B86" s="194" t="s">
        <v>527</v>
      </c>
    </row>
    <row r="87" spans="1:36" ht="9.75" customHeight="1">
      <c r="B87" s="194" t="s">
        <v>528</v>
      </c>
    </row>
    <row r="88" spans="1:36" ht="9.75" customHeight="1">
      <c r="B88" s="194" t="s">
        <v>529</v>
      </c>
    </row>
    <row r="89" spans="1:36" ht="9.75" customHeight="1">
      <c r="B89" s="194" t="s">
        <v>530</v>
      </c>
    </row>
    <row r="94" spans="1:36" s="147" customFormat="1" ht="9.75" customHeight="1">
      <c r="AG94" s="171"/>
      <c r="AJ94" s="171"/>
    </row>
    <row r="95" spans="1:36" s="147" customFormat="1" ht="9.75" customHeight="1">
      <c r="AG95" s="171"/>
      <c r="AJ95" s="171"/>
    </row>
    <row r="96" spans="1:36" s="147" customFormat="1" ht="9.75" customHeight="1">
      <c r="AG96" s="171"/>
      <c r="AJ96" s="171"/>
    </row>
    <row r="97" spans="33:36" s="147" customFormat="1" ht="9.75" customHeight="1">
      <c r="AG97" s="171"/>
      <c r="AJ97" s="171"/>
    </row>
    <row r="98" spans="33:36" s="180" customFormat="1" ht="9.75" customHeight="1">
      <c r="AG98" s="181"/>
      <c r="AJ98" s="181"/>
    </row>
    <row r="99" spans="33:36" s="180" customFormat="1" ht="9.75" customHeight="1">
      <c r="AG99" s="181"/>
      <c r="AJ99" s="181"/>
    </row>
    <row r="100" spans="33:36" s="180" customFormat="1" ht="9.75" customHeight="1">
      <c r="AG100" s="181"/>
      <c r="AJ100" s="181"/>
    </row>
    <row r="101" spans="33:36" s="180" customFormat="1" ht="9.75" customHeight="1">
      <c r="AG101" s="181"/>
      <c r="AJ101" s="181"/>
    </row>
    <row r="102" spans="33:36" s="180" customFormat="1" ht="9.75" customHeight="1">
      <c r="AG102" s="181"/>
      <c r="AJ102" s="181"/>
    </row>
    <row r="103" spans="33:36" s="180" customFormat="1" ht="9.75" customHeight="1">
      <c r="AG103" s="181"/>
      <c r="AJ103" s="181"/>
    </row>
    <row r="104" spans="33:36" s="180" customFormat="1" ht="9.75" customHeight="1">
      <c r="AG104" s="181"/>
      <c r="AJ104" s="181"/>
    </row>
    <row r="108" spans="33:36" s="180" customFormat="1" ht="9.75" customHeight="1">
      <c r="AG108" s="181"/>
      <c r="AJ108" s="181"/>
    </row>
    <row r="109" spans="33:36" s="180" customFormat="1" ht="9.75" customHeight="1">
      <c r="AG109" s="181"/>
      <c r="AJ109" s="181"/>
    </row>
    <row r="110" spans="33:36" s="180" customFormat="1" ht="9.75" customHeight="1">
      <c r="AG110" s="181"/>
      <c r="AJ110" s="181"/>
    </row>
    <row r="119" spans="33:36" ht="14" customHeight="1"/>
    <row r="120" spans="33:36" s="135" customFormat="1" ht="12" customHeight="1">
      <c r="AG120" s="199"/>
      <c r="AJ120" s="199"/>
    </row>
    <row r="136" spans="33:36" s="147" customFormat="1" ht="9.75" customHeight="1">
      <c r="AG136" s="171"/>
      <c r="AJ136" s="171"/>
    </row>
    <row r="150" spans="33:36" s="147" customFormat="1" ht="9.75" customHeight="1">
      <c r="AG150" s="171"/>
      <c r="AJ150" s="171"/>
    </row>
    <row r="151" spans="33:36" s="147" customFormat="1" ht="9.75" customHeight="1">
      <c r="AG151" s="171"/>
      <c r="AJ151" s="171"/>
    </row>
    <row r="152" spans="33:36" s="147" customFormat="1" ht="9.75" customHeight="1">
      <c r="AG152" s="171"/>
      <c r="AJ152" s="171"/>
    </row>
    <row r="153" spans="33:36" s="147" customFormat="1" ht="9.75" customHeight="1">
      <c r="AG153" s="171"/>
      <c r="AJ153" s="171"/>
    </row>
    <row r="154" spans="33:36" s="180" customFormat="1" ht="9.75" customHeight="1">
      <c r="AG154" s="181"/>
      <c r="AJ154" s="181"/>
    </row>
    <row r="155" spans="33:36" s="180" customFormat="1" ht="9.75" customHeight="1">
      <c r="AG155" s="181"/>
      <c r="AJ155" s="181"/>
    </row>
    <row r="156" spans="33:36" s="180" customFormat="1" ht="9.75" customHeight="1">
      <c r="AG156" s="181"/>
      <c r="AJ156" s="181"/>
    </row>
    <row r="157" spans="33:36" s="180" customFormat="1" ht="9.75" customHeight="1">
      <c r="AG157" s="181"/>
      <c r="AJ157" s="181"/>
    </row>
    <row r="158" spans="33:36" s="180" customFormat="1" ht="9.75" customHeight="1">
      <c r="AG158" s="181"/>
      <c r="AJ158" s="181"/>
    </row>
    <row r="159" spans="33:36" s="180" customFormat="1" ht="9.75" customHeight="1">
      <c r="AG159" s="181"/>
      <c r="AJ159" s="181"/>
    </row>
    <row r="160" spans="33:36" s="180" customFormat="1" ht="9.75" customHeight="1">
      <c r="AG160" s="181"/>
      <c r="AJ160" s="181"/>
    </row>
    <row r="164" spans="8:36" s="180" customFormat="1" ht="9.75" customHeight="1">
      <c r="AG164" s="181"/>
      <c r="AJ164" s="181"/>
    </row>
    <row r="165" spans="8:36" s="180" customFormat="1" ht="9.75" customHeight="1">
      <c r="AG165" s="181"/>
      <c r="AJ165" s="181"/>
    </row>
    <row r="166" spans="8:36" s="180" customFormat="1" ht="9.75" customHeight="1">
      <c r="AG166" s="181"/>
      <c r="AJ166" s="181"/>
    </row>
    <row r="173" spans="8:36" ht="9.75" customHeight="1">
      <c r="H173" s="188"/>
      <c r="I173" s="188"/>
      <c r="J173" s="188"/>
      <c r="K173" s="188"/>
      <c r="L173" s="188"/>
      <c r="M173" s="188"/>
    </row>
    <row r="175" spans="8:36" ht="14" customHeight="1"/>
    <row r="176" spans="8:36" s="135" customFormat="1" ht="12" customHeight="1">
      <c r="AG176" s="199"/>
      <c r="AJ176" s="199"/>
    </row>
    <row r="192" spans="33:36" s="147" customFormat="1" ht="9.75" customHeight="1">
      <c r="AG192" s="171"/>
      <c r="AJ192" s="171"/>
    </row>
    <row r="206" spans="33:36" s="147" customFormat="1" ht="9.75" customHeight="1">
      <c r="AG206" s="171"/>
      <c r="AJ206" s="171"/>
    </row>
    <row r="207" spans="33:36" s="147" customFormat="1" ht="9.75" customHeight="1">
      <c r="AG207" s="171"/>
      <c r="AJ207" s="171"/>
    </row>
    <row r="208" spans="33:36" s="147" customFormat="1" ht="9.75" customHeight="1">
      <c r="AG208" s="171"/>
      <c r="AJ208" s="171"/>
    </row>
    <row r="209" spans="33:36" s="147" customFormat="1" ht="9.75" customHeight="1">
      <c r="AG209" s="171"/>
      <c r="AJ209" s="171"/>
    </row>
    <row r="210" spans="33:36" s="180" customFormat="1" ht="9.75" customHeight="1">
      <c r="AG210" s="181"/>
      <c r="AJ210" s="181"/>
    </row>
    <row r="211" spans="33:36" s="180" customFormat="1" ht="9.75" customHeight="1">
      <c r="AG211" s="181"/>
      <c r="AJ211" s="181"/>
    </row>
    <row r="212" spans="33:36" s="180" customFormat="1" ht="9.75" customHeight="1">
      <c r="AG212" s="181"/>
      <c r="AJ212" s="181"/>
    </row>
    <row r="213" spans="33:36" s="180" customFormat="1" ht="9.75" customHeight="1">
      <c r="AG213" s="181"/>
      <c r="AJ213" s="181"/>
    </row>
    <row r="214" spans="33:36" s="180" customFormat="1" ht="9.75" customHeight="1">
      <c r="AG214" s="181"/>
      <c r="AJ214" s="181"/>
    </row>
    <row r="215" spans="33:36" s="180" customFormat="1" ht="9.75" customHeight="1">
      <c r="AG215" s="181"/>
      <c r="AJ215" s="181"/>
    </row>
    <row r="216" spans="33:36" s="180" customFormat="1" ht="9.75" customHeight="1">
      <c r="AG216" s="181"/>
      <c r="AJ216" s="181"/>
    </row>
    <row r="220" spans="33:36" s="180" customFormat="1" ht="9.75" customHeight="1">
      <c r="AG220" s="181"/>
      <c r="AJ220" s="181"/>
    </row>
    <row r="221" spans="33:36" s="180" customFormat="1" ht="9.75" customHeight="1">
      <c r="AG221" s="181"/>
      <c r="AJ221" s="181"/>
    </row>
    <row r="222" spans="33:36" s="180" customFormat="1" ht="9.75" customHeight="1">
      <c r="AG222" s="181"/>
      <c r="AJ222" s="181"/>
    </row>
  </sheetData>
  <pageMargins left="0.75" right="0.75" top="1" bottom="1" header="0.5" footer="0.5"/>
  <pageSetup orientation="portrait" horizontalDpi="300" verticalDpi="300"/>
  <headerFooter alignWithMargins="0"/>
  <rowBreaks count="4" manualBreakCount="4">
    <brk id="56" max="65535" man="1"/>
    <brk id="112" max="65535" man="1"/>
    <brk id="168" max="65535" man="1"/>
    <brk id="224" max="65535" man="1"/>
  </rowBreaks>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A80B-FE2D-3B4B-95BF-1894109996AA}">
  <sheetPr>
    <pageSetUpPr fitToPage="1"/>
  </sheetPr>
  <dimension ref="A1:AT120"/>
  <sheetViews>
    <sheetView workbookViewId="0">
      <pane xSplit="1" ySplit="4" topLeftCell="B5" activePane="bottomRight" state="frozen"/>
      <selection pane="topRight" activeCell="B1" sqref="B1"/>
      <selection pane="bottomLeft" activeCell="A5" sqref="A5"/>
      <selection pane="bottomRight" activeCell="K27" sqref="K27"/>
    </sheetView>
  </sheetViews>
  <sheetFormatPr baseColWidth="10" defaultColWidth="9.1640625" defaultRowHeight="13"/>
  <cols>
    <col min="1" max="1" width="16.5" style="105" customWidth="1"/>
    <col min="2" max="8" width="8.6640625" style="107" customWidth="1"/>
    <col min="9" max="9" width="9.6640625" style="107" customWidth="1"/>
    <col min="10" max="10" width="8.6640625" style="106" customWidth="1"/>
    <col min="11" max="11" width="8.6640625" style="122" customWidth="1"/>
    <col min="12" max="14" width="8.6640625" style="107" customWidth="1"/>
    <col min="15" max="16" width="8.6640625" style="106" customWidth="1"/>
    <col min="17" max="23" width="8.6640625" style="107" customWidth="1"/>
    <col min="24" max="27" width="7.6640625" style="107" customWidth="1"/>
    <col min="28" max="28" width="9.1640625" style="111"/>
    <col min="29" max="256" width="9.1640625" style="105"/>
    <col min="257" max="257" width="16.5" style="105" customWidth="1"/>
    <col min="258" max="264" width="8.6640625" style="105" customWidth="1"/>
    <col min="265" max="265" width="9.6640625" style="105" customWidth="1"/>
    <col min="266" max="279" width="8.6640625" style="105" customWidth="1"/>
    <col min="280" max="283" width="7.6640625" style="105" customWidth="1"/>
    <col min="284" max="512" width="9.1640625" style="105"/>
    <col min="513" max="513" width="16.5" style="105" customWidth="1"/>
    <col min="514" max="520" width="8.6640625" style="105" customWidth="1"/>
    <col min="521" max="521" width="9.6640625" style="105" customWidth="1"/>
    <col min="522" max="535" width="8.6640625" style="105" customWidth="1"/>
    <col min="536" max="539" width="7.6640625" style="105" customWidth="1"/>
    <col min="540" max="768" width="9.1640625" style="105"/>
    <col min="769" max="769" width="16.5" style="105" customWidth="1"/>
    <col min="770" max="776" width="8.6640625" style="105" customWidth="1"/>
    <col min="777" max="777" width="9.6640625" style="105" customWidth="1"/>
    <col min="778" max="791" width="8.6640625" style="105" customWidth="1"/>
    <col min="792" max="795" width="7.6640625" style="105" customWidth="1"/>
    <col min="796" max="1024" width="9.1640625" style="105"/>
    <col min="1025" max="1025" width="16.5" style="105" customWidth="1"/>
    <col min="1026" max="1032" width="8.6640625" style="105" customWidth="1"/>
    <col min="1033" max="1033" width="9.6640625" style="105" customWidth="1"/>
    <col min="1034" max="1047" width="8.6640625" style="105" customWidth="1"/>
    <col min="1048" max="1051" width="7.6640625" style="105" customWidth="1"/>
    <col min="1052" max="1280" width="9.1640625" style="105"/>
    <col min="1281" max="1281" width="16.5" style="105" customWidth="1"/>
    <col min="1282" max="1288" width="8.6640625" style="105" customWidth="1"/>
    <col min="1289" max="1289" width="9.6640625" style="105" customWidth="1"/>
    <col min="1290" max="1303" width="8.6640625" style="105" customWidth="1"/>
    <col min="1304" max="1307" width="7.6640625" style="105" customWidth="1"/>
    <col min="1308" max="1536" width="9.1640625" style="105"/>
    <col min="1537" max="1537" width="16.5" style="105" customWidth="1"/>
    <col min="1538" max="1544" width="8.6640625" style="105" customWidth="1"/>
    <col min="1545" max="1545" width="9.6640625" style="105" customWidth="1"/>
    <col min="1546" max="1559" width="8.6640625" style="105" customWidth="1"/>
    <col min="1560" max="1563" width="7.6640625" style="105" customWidth="1"/>
    <col min="1564" max="1792" width="9.1640625" style="105"/>
    <col min="1793" max="1793" width="16.5" style="105" customWidth="1"/>
    <col min="1794" max="1800" width="8.6640625" style="105" customWidth="1"/>
    <col min="1801" max="1801" width="9.6640625" style="105" customWidth="1"/>
    <col min="1802" max="1815" width="8.6640625" style="105" customWidth="1"/>
    <col min="1816" max="1819" width="7.6640625" style="105" customWidth="1"/>
    <col min="1820" max="2048" width="9.1640625" style="105"/>
    <col min="2049" max="2049" width="16.5" style="105" customWidth="1"/>
    <col min="2050" max="2056" width="8.6640625" style="105" customWidth="1"/>
    <col min="2057" max="2057" width="9.6640625" style="105" customWidth="1"/>
    <col min="2058" max="2071" width="8.6640625" style="105" customWidth="1"/>
    <col min="2072" max="2075" width="7.6640625" style="105" customWidth="1"/>
    <col min="2076" max="2304" width="9.1640625" style="105"/>
    <col min="2305" max="2305" width="16.5" style="105" customWidth="1"/>
    <col min="2306" max="2312" width="8.6640625" style="105" customWidth="1"/>
    <col min="2313" max="2313" width="9.6640625" style="105" customWidth="1"/>
    <col min="2314" max="2327" width="8.6640625" style="105" customWidth="1"/>
    <col min="2328" max="2331" width="7.6640625" style="105" customWidth="1"/>
    <col min="2332" max="2560" width="9.1640625" style="105"/>
    <col min="2561" max="2561" width="16.5" style="105" customWidth="1"/>
    <col min="2562" max="2568" width="8.6640625" style="105" customWidth="1"/>
    <col min="2569" max="2569" width="9.6640625" style="105" customWidth="1"/>
    <col min="2570" max="2583" width="8.6640625" style="105" customWidth="1"/>
    <col min="2584" max="2587" width="7.6640625" style="105" customWidth="1"/>
    <col min="2588" max="2816" width="9.1640625" style="105"/>
    <col min="2817" max="2817" width="16.5" style="105" customWidth="1"/>
    <col min="2818" max="2824" width="8.6640625" style="105" customWidth="1"/>
    <col min="2825" max="2825" width="9.6640625" style="105" customWidth="1"/>
    <col min="2826" max="2839" width="8.6640625" style="105" customWidth="1"/>
    <col min="2840" max="2843" width="7.6640625" style="105" customWidth="1"/>
    <col min="2844" max="3072" width="9.1640625" style="105"/>
    <col min="3073" max="3073" width="16.5" style="105" customWidth="1"/>
    <col min="3074" max="3080" width="8.6640625" style="105" customWidth="1"/>
    <col min="3081" max="3081" width="9.6640625" style="105" customWidth="1"/>
    <col min="3082" max="3095" width="8.6640625" style="105" customWidth="1"/>
    <col min="3096" max="3099" width="7.6640625" style="105" customWidth="1"/>
    <col min="3100" max="3328" width="9.1640625" style="105"/>
    <col min="3329" max="3329" width="16.5" style="105" customWidth="1"/>
    <col min="3330" max="3336" width="8.6640625" style="105" customWidth="1"/>
    <col min="3337" max="3337" width="9.6640625" style="105" customWidth="1"/>
    <col min="3338" max="3351" width="8.6640625" style="105" customWidth="1"/>
    <col min="3352" max="3355" width="7.6640625" style="105" customWidth="1"/>
    <col min="3356" max="3584" width="9.1640625" style="105"/>
    <col min="3585" max="3585" width="16.5" style="105" customWidth="1"/>
    <col min="3586" max="3592" width="8.6640625" style="105" customWidth="1"/>
    <col min="3593" max="3593" width="9.6640625" style="105" customWidth="1"/>
    <col min="3594" max="3607" width="8.6640625" style="105" customWidth="1"/>
    <col min="3608" max="3611" width="7.6640625" style="105" customWidth="1"/>
    <col min="3612" max="3840" width="9.1640625" style="105"/>
    <col min="3841" max="3841" width="16.5" style="105" customWidth="1"/>
    <col min="3842" max="3848" width="8.6640625" style="105" customWidth="1"/>
    <col min="3849" max="3849" width="9.6640625" style="105" customWidth="1"/>
    <col min="3850" max="3863" width="8.6640625" style="105" customWidth="1"/>
    <col min="3864" max="3867" width="7.6640625" style="105" customWidth="1"/>
    <col min="3868" max="4096" width="9.1640625" style="105"/>
    <col min="4097" max="4097" width="16.5" style="105" customWidth="1"/>
    <col min="4098" max="4104" width="8.6640625" style="105" customWidth="1"/>
    <col min="4105" max="4105" width="9.6640625" style="105" customWidth="1"/>
    <col min="4106" max="4119" width="8.6640625" style="105" customWidth="1"/>
    <col min="4120" max="4123" width="7.6640625" style="105" customWidth="1"/>
    <col min="4124" max="4352" width="9.1640625" style="105"/>
    <col min="4353" max="4353" width="16.5" style="105" customWidth="1"/>
    <col min="4354" max="4360" width="8.6640625" style="105" customWidth="1"/>
    <col min="4361" max="4361" width="9.6640625" style="105" customWidth="1"/>
    <col min="4362" max="4375" width="8.6640625" style="105" customWidth="1"/>
    <col min="4376" max="4379" width="7.6640625" style="105" customWidth="1"/>
    <col min="4380" max="4608" width="9.1640625" style="105"/>
    <col min="4609" max="4609" width="16.5" style="105" customWidth="1"/>
    <col min="4610" max="4616" width="8.6640625" style="105" customWidth="1"/>
    <col min="4617" max="4617" width="9.6640625" style="105" customWidth="1"/>
    <col min="4618" max="4631" width="8.6640625" style="105" customWidth="1"/>
    <col min="4632" max="4635" width="7.6640625" style="105" customWidth="1"/>
    <col min="4636" max="4864" width="9.1640625" style="105"/>
    <col min="4865" max="4865" width="16.5" style="105" customWidth="1"/>
    <col min="4866" max="4872" width="8.6640625" style="105" customWidth="1"/>
    <col min="4873" max="4873" width="9.6640625" style="105" customWidth="1"/>
    <col min="4874" max="4887" width="8.6640625" style="105" customWidth="1"/>
    <col min="4888" max="4891" width="7.6640625" style="105" customWidth="1"/>
    <col min="4892" max="5120" width="9.1640625" style="105"/>
    <col min="5121" max="5121" width="16.5" style="105" customWidth="1"/>
    <col min="5122" max="5128" width="8.6640625" style="105" customWidth="1"/>
    <col min="5129" max="5129" width="9.6640625" style="105" customWidth="1"/>
    <col min="5130" max="5143" width="8.6640625" style="105" customWidth="1"/>
    <col min="5144" max="5147" width="7.6640625" style="105" customWidth="1"/>
    <col min="5148" max="5376" width="9.1640625" style="105"/>
    <col min="5377" max="5377" width="16.5" style="105" customWidth="1"/>
    <col min="5378" max="5384" width="8.6640625" style="105" customWidth="1"/>
    <col min="5385" max="5385" width="9.6640625" style="105" customWidth="1"/>
    <col min="5386" max="5399" width="8.6640625" style="105" customWidth="1"/>
    <col min="5400" max="5403" width="7.6640625" style="105" customWidth="1"/>
    <col min="5404" max="5632" width="9.1640625" style="105"/>
    <col min="5633" max="5633" width="16.5" style="105" customWidth="1"/>
    <col min="5634" max="5640" width="8.6640625" style="105" customWidth="1"/>
    <col min="5641" max="5641" width="9.6640625" style="105" customWidth="1"/>
    <col min="5642" max="5655" width="8.6640625" style="105" customWidth="1"/>
    <col min="5656" max="5659" width="7.6640625" style="105" customWidth="1"/>
    <col min="5660" max="5888" width="9.1640625" style="105"/>
    <col min="5889" max="5889" width="16.5" style="105" customWidth="1"/>
    <col min="5890" max="5896" width="8.6640625" style="105" customWidth="1"/>
    <col min="5897" max="5897" width="9.6640625" style="105" customWidth="1"/>
    <col min="5898" max="5911" width="8.6640625" style="105" customWidth="1"/>
    <col min="5912" max="5915" width="7.6640625" style="105" customWidth="1"/>
    <col min="5916" max="6144" width="9.1640625" style="105"/>
    <col min="6145" max="6145" width="16.5" style="105" customWidth="1"/>
    <col min="6146" max="6152" width="8.6640625" style="105" customWidth="1"/>
    <col min="6153" max="6153" width="9.6640625" style="105" customWidth="1"/>
    <col min="6154" max="6167" width="8.6640625" style="105" customWidth="1"/>
    <col min="6168" max="6171" width="7.6640625" style="105" customWidth="1"/>
    <col min="6172" max="6400" width="9.1640625" style="105"/>
    <col min="6401" max="6401" width="16.5" style="105" customWidth="1"/>
    <col min="6402" max="6408" width="8.6640625" style="105" customWidth="1"/>
    <col min="6409" max="6409" width="9.6640625" style="105" customWidth="1"/>
    <col min="6410" max="6423" width="8.6640625" style="105" customWidth="1"/>
    <col min="6424" max="6427" width="7.6640625" style="105" customWidth="1"/>
    <col min="6428" max="6656" width="9.1640625" style="105"/>
    <col min="6657" max="6657" width="16.5" style="105" customWidth="1"/>
    <col min="6658" max="6664" width="8.6640625" style="105" customWidth="1"/>
    <col min="6665" max="6665" width="9.6640625" style="105" customWidth="1"/>
    <col min="6666" max="6679" width="8.6640625" style="105" customWidth="1"/>
    <col min="6680" max="6683" width="7.6640625" style="105" customWidth="1"/>
    <col min="6684" max="6912" width="9.1640625" style="105"/>
    <col min="6913" max="6913" width="16.5" style="105" customWidth="1"/>
    <col min="6914" max="6920" width="8.6640625" style="105" customWidth="1"/>
    <col min="6921" max="6921" width="9.6640625" style="105" customWidth="1"/>
    <col min="6922" max="6935" width="8.6640625" style="105" customWidth="1"/>
    <col min="6936" max="6939" width="7.6640625" style="105" customWidth="1"/>
    <col min="6940" max="7168" width="9.1640625" style="105"/>
    <col min="7169" max="7169" width="16.5" style="105" customWidth="1"/>
    <col min="7170" max="7176" width="8.6640625" style="105" customWidth="1"/>
    <col min="7177" max="7177" width="9.6640625" style="105" customWidth="1"/>
    <col min="7178" max="7191" width="8.6640625" style="105" customWidth="1"/>
    <col min="7192" max="7195" width="7.6640625" style="105" customWidth="1"/>
    <col min="7196" max="7424" width="9.1640625" style="105"/>
    <col min="7425" max="7425" width="16.5" style="105" customWidth="1"/>
    <col min="7426" max="7432" width="8.6640625" style="105" customWidth="1"/>
    <col min="7433" max="7433" width="9.6640625" style="105" customWidth="1"/>
    <col min="7434" max="7447" width="8.6640625" style="105" customWidth="1"/>
    <col min="7448" max="7451" width="7.6640625" style="105" customWidth="1"/>
    <col min="7452" max="7680" width="9.1640625" style="105"/>
    <col min="7681" max="7681" width="16.5" style="105" customWidth="1"/>
    <col min="7682" max="7688" width="8.6640625" style="105" customWidth="1"/>
    <col min="7689" max="7689" width="9.6640625" style="105" customWidth="1"/>
    <col min="7690" max="7703" width="8.6640625" style="105" customWidth="1"/>
    <col min="7704" max="7707" width="7.6640625" style="105" customWidth="1"/>
    <col min="7708" max="7936" width="9.1640625" style="105"/>
    <col min="7937" max="7937" width="16.5" style="105" customWidth="1"/>
    <col min="7938" max="7944" width="8.6640625" style="105" customWidth="1"/>
    <col min="7945" max="7945" width="9.6640625" style="105" customWidth="1"/>
    <col min="7946" max="7959" width="8.6640625" style="105" customWidth="1"/>
    <col min="7960" max="7963" width="7.6640625" style="105" customWidth="1"/>
    <col min="7964" max="8192" width="9.1640625" style="105"/>
    <col min="8193" max="8193" width="16.5" style="105" customWidth="1"/>
    <col min="8194" max="8200" width="8.6640625" style="105" customWidth="1"/>
    <col min="8201" max="8201" width="9.6640625" style="105" customWidth="1"/>
    <col min="8202" max="8215" width="8.6640625" style="105" customWidth="1"/>
    <col min="8216" max="8219" width="7.6640625" style="105" customWidth="1"/>
    <col min="8220" max="8448" width="9.1640625" style="105"/>
    <col min="8449" max="8449" width="16.5" style="105" customWidth="1"/>
    <col min="8450" max="8456" width="8.6640625" style="105" customWidth="1"/>
    <col min="8457" max="8457" width="9.6640625" style="105" customWidth="1"/>
    <col min="8458" max="8471" width="8.6640625" style="105" customWidth="1"/>
    <col min="8472" max="8475" width="7.6640625" style="105" customWidth="1"/>
    <col min="8476" max="8704" width="9.1640625" style="105"/>
    <col min="8705" max="8705" width="16.5" style="105" customWidth="1"/>
    <col min="8706" max="8712" width="8.6640625" style="105" customWidth="1"/>
    <col min="8713" max="8713" width="9.6640625" style="105" customWidth="1"/>
    <col min="8714" max="8727" width="8.6640625" style="105" customWidth="1"/>
    <col min="8728" max="8731" width="7.6640625" style="105" customWidth="1"/>
    <col min="8732" max="8960" width="9.1640625" style="105"/>
    <col min="8961" max="8961" width="16.5" style="105" customWidth="1"/>
    <col min="8962" max="8968" width="8.6640625" style="105" customWidth="1"/>
    <col min="8969" max="8969" width="9.6640625" style="105" customWidth="1"/>
    <col min="8970" max="8983" width="8.6640625" style="105" customWidth="1"/>
    <col min="8984" max="8987" width="7.6640625" style="105" customWidth="1"/>
    <col min="8988" max="9216" width="9.1640625" style="105"/>
    <col min="9217" max="9217" width="16.5" style="105" customWidth="1"/>
    <col min="9218" max="9224" width="8.6640625" style="105" customWidth="1"/>
    <col min="9225" max="9225" width="9.6640625" style="105" customWidth="1"/>
    <col min="9226" max="9239" width="8.6640625" style="105" customWidth="1"/>
    <col min="9240" max="9243" width="7.6640625" style="105" customWidth="1"/>
    <col min="9244" max="9472" width="9.1640625" style="105"/>
    <col min="9473" max="9473" width="16.5" style="105" customWidth="1"/>
    <col min="9474" max="9480" width="8.6640625" style="105" customWidth="1"/>
    <col min="9481" max="9481" width="9.6640625" style="105" customWidth="1"/>
    <col min="9482" max="9495" width="8.6640625" style="105" customWidth="1"/>
    <col min="9496" max="9499" width="7.6640625" style="105" customWidth="1"/>
    <col min="9500" max="9728" width="9.1640625" style="105"/>
    <col min="9729" max="9729" width="16.5" style="105" customWidth="1"/>
    <col min="9730" max="9736" width="8.6640625" style="105" customWidth="1"/>
    <col min="9737" max="9737" width="9.6640625" style="105" customWidth="1"/>
    <col min="9738" max="9751" width="8.6640625" style="105" customWidth="1"/>
    <col min="9752" max="9755" width="7.6640625" style="105" customWidth="1"/>
    <col min="9756" max="9984" width="9.1640625" style="105"/>
    <col min="9985" max="9985" width="16.5" style="105" customWidth="1"/>
    <col min="9986" max="9992" width="8.6640625" style="105" customWidth="1"/>
    <col min="9993" max="9993" width="9.6640625" style="105" customWidth="1"/>
    <col min="9994" max="10007" width="8.6640625" style="105" customWidth="1"/>
    <col min="10008" max="10011" width="7.6640625" style="105" customWidth="1"/>
    <col min="10012" max="10240" width="9.1640625" style="105"/>
    <col min="10241" max="10241" width="16.5" style="105" customWidth="1"/>
    <col min="10242" max="10248" width="8.6640625" style="105" customWidth="1"/>
    <col min="10249" max="10249" width="9.6640625" style="105" customWidth="1"/>
    <col min="10250" max="10263" width="8.6640625" style="105" customWidth="1"/>
    <col min="10264" max="10267" width="7.6640625" style="105" customWidth="1"/>
    <col min="10268" max="10496" width="9.1640625" style="105"/>
    <col min="10497" max="10497" width="16.5" style="105" customWidth="1"/>
    <col min="10498" max="10504" width="8.6640625" style="105" customWidth="1"/>
    <col min="10505" max="10505" width="9.6640625" style="105" customWidth="1"/>
    <col min="10506" max="10519" width="8.6640625" style="105" customWidth="1"/>
    <col min="10520" max="10523" width="7.6640625" style="105" customWidth="1"/>
    <col min="10524" max="10752" width="9.1640625" style="105"/>
    <col min="10753" max="10753" width="16.5" style="105" customWidth="1"/>
    <col min="10754" max="10760" width="8.6640625" style="105" customWidth="1"/>
    <col min="10761" max="10761" width="9.6640625" style="105" customWidth="1"/>
    <col min="10762" max="10775" width="8.6640625" style="105" customWidth="1"/>
    <col min="10776" max="10779" width="7.6640625" style="105" customWidth="1"/>
    <col min="10780" max="11008" width="9.1640625" style="105"/>
    <col min="11009" max="11009" width="16.5" style="105" customWidth="1"/>
    <col min="11010" max="11016" width="8.6640625" style="105" customWidth="1"/>
    <col min="11017" max="11017" width="9.6640625" style="105" customWidth="1"/>
    <col min="11018" max="11031" width="8.6640625" style="105" customWidth="1"/>
    <col min="11032" max="11035" width="7.6640625" style="105" customWidth="1"/>
    <col min="11036" max="11264" width="9.1640625" style="105"/>
    <col min="11265" max="11265" width="16.5" style="105" customWidth="1"/>
    <col min="11266" max="11272" width="8.6640625" style="105" customWidth="1"/>
    <col min="11273" max="11273" width="9.6640625" style="105" customWidth="1"/>
    <col min="11274" max="11287" width="8.6640625" style="105" customWidth="1"/>
    <col min="11288" max="11291" width="7.6640625" style="105" customWidth="1"/>
    <col min="11292" max="11520" width="9.1640625" style="105"/>
    <col min="11521" max="11521" width="16.5" style="105" customWidth="1"/>
    <col min="11522" max="11528" width="8.6640625" style="105" customWidth="1"/>
    <col min="11529" max="11529" width="9.6640625" style="105" customWidth="1"/>
    <col min="11530" max="11543" width="8.6640625" style="105" customWidth="1"/>
    <col min="11544" max="11547" width="7.6640625" style="105" customWidth="1"/>
    <col min="11548" max="11776" width="9.1640625" style="105"/>
    <col min="11777" max="11777" width="16.5" style="105" customWidth="1"/>
    <col min="11778" max="11784" width="8.6640625" style="105" customWidth="1"/>
    <col min="11785" max="11785" width="9.6640625" style="105" customWidth="1"/>
    <col min="11786" max="11799" width="8.6640625" style="105" customWidth="1"/>
    <col min="11800" max="11803" width="7.6640625" style="105" customWidth="1"/>
    <col min="11804" max="12032" width="9.1640625" style="105"/>
    <col min="12033" max="12033" width="16.5" style="105" customWidth="1"/>
    <col min="12034" max="12040" width="8.6640625" style="105" customWidth="1"/>
    <col min="12041" max="12041" width="9.6640625" style="105" customWidth="1"/>
    <col min="12042" max="12055" width="8.6640625" style="105" customWidth="1"/>
    <col min="12056" max="12059" width="7.6640625" style="105" customWidth="1"/>
    <col min="12060" max="12288" width="9.1640625" style="105"/>
    <col min="12289" max="12289" width="16.5" style="105" customWidth="1"/>
    <col min="12290" max="12296" width="8.6640625" style="105" customWidth="1"/>
    <col min="12297" max="12297" width="9.6640625" style="105" customWidth="1"/>
    <col min="12298" max="12311" width="8.6640625" style="105" customWidth="1"/>
    <col min="12312" max="12315" width="7.6640625" style="105" customWidth="1"/>
    <col min="12316" max="12544" width="9.1640625" style="105"/>
    <col min="12545" max="12545" width="16.5" style="105" customWidth="1"/>
    <col min="12546" max="12552" width="8.6640625" style="105" customWidth="1"/>
    <col min="12553" max="12553" width="9.6640625" style="105" customWidth="1"/>
    <col min="12554" max="12567" width="8.6640625" style="105" customWidth="1"/>
    <col min="12568" max="12571" width="7.6640625" style="105" customWidth="1"/>
    <col min="12572" max="12800" width="9.1640625" style="105"/>
    <col min="12801" max="12801" width="16.5" style="105" customWidth="1"/>
    <col min="12802" max="12808" width="8.6640625" style="105" customWidth="1"/>
    <col min="12809" max="12809" width="9.6640625" style="105" customWidth="1"/>
    <col min="12810" max="12823" width="8.6640625" style="105" customWidth="1"/>
    <col min="12824" max="12827" width="7.6640625" style="105" customWidth="1"/>
    <col min="12828" max="13056" width="9.1640625" style="105"/>
    <col min="13057" max="13057" width="16.5" style="105" customWidth="1"/>
    <col min="13058" max="13064" width="8.6640625" style="105" customWidth="1"/>
    <col min="13065" max="13065" width="9.6640625" style="105" customWidth="1"/>
    <col min="13066" max="13079" width="8.6640625" style="105" customWidth="1"/>
    <col min="13080" max="13083" width="7.6640625" style="105" customWidth="1"/>
    <col min="13084" max="13312" width="9.1640625" style="105"/>
    <col min="13313" max="13313" width="16.5" style="105" customWidth="1"/>
    <col min="13314" max="13320" width="8.6640625" style="105" customWidth="1"/>
    <col min="13321" max="13321" width="9.6640625" style="105" customWidth="1"/>
    <col min="13322" max="13335" width="8.6640625" style="105" customWidth="1"/>
    <col min="13336" max="13339" width="7.6640625" style="105" customWidth="1"/>
    <col min="13340" max="13568" width="9.1640625" style="105"/>
    <col min="13569" max="13569" width="16.5" style="105" customWidth="1"/>
    <col min="13570" max="13576" width="8.6640625" style="105" customWidth="1"/>
    <col min="13577" max="13577" width="9.6640625" style="105" customWidth="1"/>
    <col min="13578" max="13591" width="8.6640625" style="105" customWidth="1"/>
    <col min="13592" max="13595" width="7.6640625" style="105" customWidth="1"/>
    <col min="13596" max="13824" width="9.1640625" style="105"/>
    <col min="13825" max="13825" width="16.5" style="105" customWidth="1"/>
    <col min="13826" max="13832" width="8.6640625" style="105" customWidth="1"/>
    <col min="13833" max="13833" width="9.6640625" style="105" customWidth="1"/>
    <col min="13834" max="13847" width="8.6640625" style="105" customWidth="1"/>
    <col min="13848" max="13851" width="7.6640625" style="105" customWidth="1"/>
    <col min="13852" max="14080" width="9.1640625" style="105"/>
    <col min="14081" max="14081" width="16.5" style="105" customWidth="1"/>
    <col min="14082" max="14088" width="8.6640625" style="105" customWidth="1"/>
    <col min="14089" max="14089" width="9.6640625" style="105" customWidth="1"/>
    <col min="14090" max="14103" width="8.6640625" style="105" customWidth="1"/>
    <col min="14104" max="14107" width="7.6640625" style="105" customWidth="1"/>
    <col min="14108" max="14336" width="9.1640625" style="105"/>
    <col min="14337" max="14337" width="16.5" style="105" customWidth="1"/>
    <col min="14338" max="14344" width="8.6640625" style="105" customWidth="1"/>
    <col min="14345" max="14345" width="9.6640625" style="105" customWidth="1"/>
    <col min="14346" max="14359" width="8.6640625" style="105" customWidth="1"/>
    <col min="14360" max="14363" width="7.6640625" style="105" customWidth="1"/>
    <col min="14364" max="14592" width="9.1640625" style="105"/>
    <col min="14593" max="14593" width="16.5" style="105" customWidth="1"/>
    <col min="14594" max="14600" width="8.6640625" style="105" customWidth="1"/>
    <col min="14601" max="14601" width="9.6640625" style="105" customWidth="1"/>
    <col min="14602" max="14615" width="8.6640625" style="105" customWidth="1"/>
    <col min="14616" max="14619" width="7.6640625" style="105" customWidth="1"/>
    <col min="14620" max="14848" width="9.1640625" style="105"/>
    <col min="14849" max="14849" width="16.5" style="105" customWidth="1"/>
    <col min="14850" max="14856" width="8.6640625" style="105" customWidth="1"/>
    <col min="14857" max="14857" width="9.6640625" style="105" customWidth="1"/>
    <col min="14858" max="14871" width="8.6640625" style="105" customWidth="1"/>
    <col min="14872" max="14875" width="7.6640625" style="105" customWidth="1"/>
    <col min="14876" max="15104" width="9.1640625" style="105"/>
    <col min="15105" max="15105" width="16.5" style="105" customWidth="1"/>
    <col min="15106" max="15112" width="8.6640625" style="105" customWidth="1"/>
    <col min="15113" max="15113" width="9.6640625" style="105" customWidth="1"/>
    <col min="15114" max="15127" width="8.6640625" style="105" customWidth="1"/>
    <col min="15128" max="15131" width="7.6640625" style="105" customWidth="1"/>
    <col min="15132" max="15360" width="9.1640625" style="105"/>
    <col min="15361" max="15361" width="16.5" style="105" customWidth="1"/>
    <col min="15362" max="15368" width="8.6640625" style="105" customWidth="1"/>
    <col min="15369" max="15369" width="9.6640625" style="105" customWidth="1"/>
    <col min="15370" max="15383" width="8.6640625" style="105" customWidth="1"/>
    <col min="15384" max="15387" width="7.6640625" style="105" customWidth="1"/>
    <col min="15388" max="15616" width="9.1640625" style="105"/>
    <col min="15617" max="15617" width="16.5" style="105" customWidth="1"/>
    <col min="15618" max="15624" width="8.6640625" style="105" customWidth="1"/>
    <col min="15625" max="15625" width="9.6640625" style="105" customWidth="1"/>
    <col min="15626" max="15639" width="8.6640625" style="105" customWidth="1"/>
    <col min="15640" max="15643" width="7.6640625" style="105" customWidth="1"/>
    <col min="15644" max="15872" width="9.1640625" style="105"/>
    <col min="15873" max="15873" width="16.5" style="105" customWidth="1"/>
    <col min="15874" max="15880" width="8.6640625" style="105" customWidth="1"/>
    <col min="15881" max="15881" width="9.6640625" style="105" customWidth="1"/>
    <col min="15882" max="15895" width="8.6640625" style="105" customWidth="1"/>
    <col min="15896" max="15899" width="7.6640625" style="105" customWidth="1"/>
    <col min="15900" max="16128" width="9.1640625" style="105"/>
    <col min="16129" max="16129" width="16.5" style="105" customWidth="1"/>
    <col min="16130" max="16136" width="8.6640625" style="105" customWidth="1"/>
    <col min="16137" max="16137" width="9.6640625" style="105" customWidth="1"/>
    <col min="16138" max="16151" width="8.6640625" style="105" customWidth="1"/>
    <col min="16152" max="16155" width="7.6640625" style="105" customWidth="1"/>
    <col min="16156" max="16384" width="9.1640625" style="105"/>
  </cols>
  <sheetData>
    <row r="1" spans="1:28" s="69" customFormat="1" ht="18">
      <c r="A1" s="67" t="s">
        <v>194</v>
      </c>
      <c r="B1" s="68"/>
      <c r="C1" s="68"/>
      <c r="D1" s="68"/>
      <c r="E1" s="68"/>
      <c r="F1" s="68"/>
      <c r="G1" s="68"/>
      <c r="H1" s="68"/>
      <c r="I1" s="68"/>
      <c r="K1" s="70"/>
      <c r="L1" s="68"/>
      <c r="M1" s="68"/>
      <c r="N1" s="68"/>
      <c r="Q1" s="68"/>
      <c r="R1" s="68"/>
      <c r="S1" s="68"/>
      <c r="T1" s="68"/>
      <c r="U1" s="68"/>
      <c r="V1" s="68"/>
      <c r="W1" s="68"/>
      <c r="X1" s="68"/>
      <c r="Y1" s="68"/>
      <c r="Z1" s="68"/>
      <c r="AA1" s="68"/>
      <c r="AB1" s="71"/>
    </row>
    <row r="2" spans="1:28" s="77" customFormat="1">
      <c r="A2" s="72"/>
      <c r="B2" s="73"/>
      <c r="C2" s="73"/>
      <c r="D2" s="73"/>
      <c r="E2" s="73"/>
      <c r="F2" s="73"/>
      <c r="G2" s="73"/>
      <c r="H2" s="73"/>
      <c r="I2" s="73"/>
      <c r="J2" s="72"/>
      <c r="K2" s="74"/>
      <c r="L2" s="73"/>
      <c r="M2" s="73"/>
      <c r="N2" s="73"/>
      <c r="O2" s="72"/>
      <c r="P2" s="72"/>
      <c r="Q2" s="73"/>
      <c r="R2" s="73"/>
      <c r="S2" s="73"/>
      <c r="T2" s="73"/>
      <c r="U2" s="73"/>
      <c r="V2" s="73"/>
      <c r="W2" s="73"/>
      <c r="X2" s="75"/>
      <c r="Y2" s="75"/>
      <c r="Z2" s="75"/>
      <c r="AA2" s="75"/>
      <c r="AB2" s="76"/>
    </row>
    <row r="3" spans="1:28" s="77" customFormat="1">
      <c r="A3" s="78" t="s">
        <v>195</v>
      </c>
      <c r="B3" s="79" t="s">
        <v>196</v>
      </c>
      <c r="C3" s="79" t="s">
        <v>197</v>
      </c>
      <c r="D3" s="80" t="s">
        <v>198</v>
      </c>
      <c r="E3" s="80" t="s">
        <v>199</v>
      </c>
      <c r="F3" s="80" t="s">
        <v>200</v>
      </c>
      <c r="G3" s="80" t="s">
        <v>201</v>
      </c>
      <c r="H3" s="79">
        <v>65315</v>
      </c>
      <c r="I3" s="80" t="s">
        <v>202</v>
      </c>
      <c r="J3" s="79" t="s">
        <v>203</v>
      </c>
      <c r="K3" s="80" t="s">
        <v>204</v>
      </c>
      <c r="L3" s="80" t="s">
        <v>205</v>
      </c>
      <c r="M3" s="79" t="s">
        <v>206</v>
      </c>
      <c r="N3" s="80" t="s">
        <v>207</v>
      </c>
      <c r="O3" s="80" t="s">
        <v>208</v>
      </c>
      <c r="P3" s="80" t="s">
        <v>209</v>
      </c>
      <c r="Q3" s="80" t="s">
        <v>210</v>
      </c>
      <c r="R3" s="80" t="s">
        <v>211</v>
      </c>
      <c r="S3" s="79" t="s">
        <v>212</v>
      </c>
      <c r="T3" s="79" t="s">
        <v>213</v>
      </c>
      <c r="U3" s="79" t="s">
        <v>214</v>
      </c>
      <c r="V3" s="80" t="s">
        <v>215</v>
      </c>
      <c r="W3" s="80">
        <v>67513</v>
      </c>
      <c r="X3" s="80">
        <v>67513</v>
      </c>
      <c r="Y3" s="80"/>
      <c r="Z3" s="80"/>
      <c r="AA3" s="75"/>
      <c r="AB3" s="76"/>
    </row>
    <row r="4" spans="1:28" s="77" customFormat="1">
      <c r="A4" s="81" t="s">
        <v>216</v>
      </c>
      <c r="B4" s="82" t="s">
        <v>217</v>
      </c>
      <c r="C4" s="82" t="s">
        <v>217</v>
      </c>
      <c r="D4" s="82"/>
      <c r="E4" s="82"/>
      <c r="F4" s="82" t="s">
        <v>218</v>
      </c>
      <c r="G4" s="82" t="s">
        <v>219</v>
      </c>
      <c r="H4" s="82" t="s">
        <v>220</v>
      </c>
      <c r="I4" s="82" t="s">
        <v>221</v>
      </c>
      <c r="J4" s="82" t="s">
        <v>222</v>
      </c>
      <c r="K4" s="82" t="s">
        <v>86</v>
      </c>
      <c r="L4" s="82" t="s">
        <v>217</v>
      </c>
      <c r="M4" s="83" t="s">
        <v>223</v>
      </c>
      <c r="N4" s="82" t="s">
        <v>224</v>
      </c>
      <c r="O4" s="82"/>
      <c r="P4" s="82" t="s">
        <v>225</v>
      </c>
      <c r="Q4" s="82"/>
      <c r="R4" s="82"/>
      <c r="S4" s="82"/>
      <c r="T4" s="83" t="s">
        <v>226</v>
      </c>
      <c r="U4" s="83" t="s">
        <v>227</v>
      </c>
      <c r="V4" s="82" t="s">
        <v>228</v>
      </c>
      <c r="W4" s="82" t="s">
        <v>229</v>
      </c>
      <c r="X4" s="82" t="s">
        <v>230</v>
      </c>
      <c r="Y4" s="82"/>
      <c r="Z4" s="84" t="s">
        <v>54</v>
      </c>
      <c r="AA4" s="75" t="s">
        <v>55</v>
      </c>
      <c r="AB4" s="76" t="s">
        <v>231</v>
      </c>
    </row>
    <row r="5" spans="1:28" s="77" customFormat="1" ht="15">
      <c r="A5" s="85" t="s">
        <v>232</v>
      </c>
      <c r="B5" s="86"/>
      <c r="C5" s="86"/>
      <c r="D5" s="87">
        <v>44.5</v>
      </c>
      <c r="E5" s="87">
        <v>43.9</v>
      </c>
      <c r="F5" s="87">
        <v>44.2</v>
      </c>
      <c r="G5" s="87">
        <v>44.5</v>
      </c>
      <c r="H5" s="87">
        <v>44.3</v>
      </c>
      <c r="I5" s="88">
        <v>45</v>
      </c>
      <c r="J5" s="87">
        <v>45.3</v>
      </c>
      <c r="K5" s="89"/>
      <c r="L5" s="87">
        <v>44.9</v>
      </c>
      <c r="M5" s="88">
        <v>44.498173078634885</v>
      </c>
      <c r="N5" s="87">
        <v>45.4</v>
      </c>
      <c r="O5" s="87">
        <v>44.2</v>
      </c>
      <c r="P5" s="87">
        <v>43.3</v>
      </c>
      <c r="Q5" s="87">
        <v>41.9</v>
      </c>
      <c r="R5" s="87">
        <v>45.3</v>
      </c>
      <c r="S5" s="88">
        <v>43.89</v>
      </c>
      <c r="T5" s="90">
        <v>44.3</v>
      </c>
      <c r="U5" s="91">
        <v>45.1</v>
      </c>
      <c r="V5" s="87">
        <v>45.3</v>
      </c>
      <c r="W5" s="87">
        <v>47.6</v>
      </c>
      <c r="X5" s="88">
        <v>48</v>
      </c>
      <c r="Y5" s="92"/>
      <c r="Z5" s="91">
        <f t="shared" ref="Z5:Z15" si="0">MIN($D5:$X5)</f>
        <v>41.9</v>
      </c>
      <c r="AA5" s="93">
        <f t="shared" ref="AA5:AA15" si="1">MAX($D5:$X5)</f>
        <v>48</v>
      </c>
      <c r="AB5" s="94">
        <f t="shared" ref="AB5:AB15" si="2">AVERAGE($D5:$X5)</f>
        <v>44.769408653931734</v>
      </c>
    </row>
    <row r="6" spans="1:28" s="77" customFormat="1" ht="15">
      <c r="A6" s="95" t="s">
        <v>233</v>
      </c>
      <c r="B6" s="74"/>
      <c r="C6" s="74"/>
      <c r="D6" s="96">
        <v>2.0019599999999999E-2</v>
      </c>
      <c r="E6" s="96">
        <v>1.6683E-2</v>
      </c>
      <c r="F6" s="91" t="s">
        <v>234</v>
      </c>
      <c r="G6" s="92"/>
      <c r="H6" s="91">
        <v>0.01</v>
      </c>
      <c r="I6" s="91">
        <v>0.02</v>
      </c>
      <c r="J6" s="91" t="s">
        <v>235</v>
      </c>
      <c r="K6" s="97"/>
      <c r="L6" s="94">
        <v>0.1301274</v>
      </c>
      <c r="M6" s="94">
        <v>4.0022881002087687E-2</v>
      </c>
      <c r="N6" s="94">
        <v>0.1</v>
      </c>
      <c r="O6" s="96">
        <v>4.8380699999999999E-2</v>
      </c>
      <c r="P6" s="91"/>
      <c r="Q6" s="96">
        <v>1.6683E-2</v>
      </c>
      <c r="R6" s="96">
        <v>0.11678100000000001</v>
      </c>
      <c r="S6" s="96"/>
      <c r="T6" s="90">
        <v>0.1</v>
      </c>
      <c r="U6" s="91">
        <v>0.18</v>
      </c>
      <c r="V6" s="91">
        <v>0.4</v>
      </c>
      <c r="W6" s="91">
        <v>0.34</v>
      </c>
      <c r="X6" s="91">
        <v>1.36</v>
      </c>
      <c r="Y6" s="92"/>
      <c r="Z6" s="91">
        <f t="shared" si="0"/>
        <v>0.01</v>
      </c>
      <c r="AA6" s="91">
        <f t="shared" si="1"/>
        <v>1.36</v>
      </c>
      <c r="AB6" s="94">
        <f t="shared" si="2"/>
        <v>0.19324650540013918</v>
      </c>
    </row>
    <row r="7" spans="1:28" s="77" customFormat="1" ht="15">
      <c r="A7" s="95" t="s">
        <v>236</v>
      </c>
      <c r="B7" s="74"/>
      <c r="C7" s="74"/>
      <c r="D7" s="93">
        <v>35.6</v>
      </c>
      <c r="E7" s="93">
        <v>35</v>
      </c>
      <c r="F7" s="91">
        <v>35.6</v>
      </c>
      <c r="G7" s="91">
        <v>35.5</v>
      </c>
      <c r="H7" s="91">
        <v>34.9</v>
      </c>
      <c r="I7" s="91">
        <v>34.9</v>
      </c>
      <c r="J7" s="91">
        <v>34.200000000000003</v>
      </c>
      <c r="K7" s="91">
        <v>32.299999999999997</v>
      </c>
      <c r="L7" s="93">
        <v>32.299999999999997</v>
      </c>
      <c r="M7" s="93">
        <v>33.632453596051228</v>
      </c>
      <c r="N7" s="91">
        <v>31.2</v>
      </c>
      <c r="O7" s="93">
        <v>30.1</v>
      </c>
      <c r="P7" s="91">
        <v>29.7</v>
      </c>
      <c r="Q7" s="93">
        <v>29.6</v>
      </c>
      <c r="R7" s="93">
        <v>28</v>
      </c>
      <c r="S7" s="93">
        <v>27.63</v>
      </c>
      <c r="T7" s="91">
        <v>26.5</v>
      </c>
      <c r="U7" s="93">
        <v>28.26</v>
      </c>
      <c r="V7" s="91">
        <v>26.2</v>
      </c>
      <c r="W7" s="93">
        <v>20</v>
      </c>
      <c r="X7" s="91">
        <v>11.1</v>
      </c>
      <c r="Y7" s="92"/>
      <c r="Z7" s="91">
        <f t="shared" si="0"/>
        <v>11.1</v>
      </c>
      <c r="AA7" s="91">
        <f t="shared" si="1"/>
        <v>35.6</v>
      </c>
      <c r="AB7" s="94">
        <f t="shared" si="2"/>
        <v>30.105831123621492</v>
      </c>
    </row>
    <row r="8" spans="1:28" s="77" customFormat="1" ht="15">
      <c r="A8" s="95" t="s">
        <v>237</v>
      </c>
      <c r="B8" s="74"/>
      <c r="C8" s="74"/>
      <c r="D8" s="96">
        <v>2.9231999999999999E-3</v>
      </c>
      <c r="E8" s="96">
        <v>5.5540800000000003E-3</v>
      </c>
      <c r="F8" s="96">
        <v>6.4999999999999997E-3</v>
      </c>
      <c r="G8" s="91">
        <v>0.05</v>
      </c>
      <c r="H8" s="91">
        <v>3.0000000000000001E-3</v>
      </c>
      <c r="I8" s="91">
        <v>2E-3</v>
      </c>
      <c r="J8" s="91">
        <v>4.0000000000000001E-3</v>
      </c>
      <c r="K8" s="91">
        <v>4.0000000000000001E-3</v>
      </c>
      <c r="L8" s="96">
        <v>1.4616000000000001E-2</v>
      </c>
      <c r="M8" s="94">
        <v>1.0669363604892686E-2</v>
      </c>
      <c r="N8" s="91">
        <v>8.2000000000000003E-2</v>
      </c>
      <c r="O8" s="96">
        <v>7.1618399999999999E-2</v>
      </c>
      <c r="P8" s="91">
        <v>7.4999999999999997E-2</v>
      </c>
      <c r="Q8" s="96">
        <v>5.8464000000000002E-2</v>
      </c>
      <c r="R8" s="96">
        <v>9.5004000000000005E-2</v>
      </c>
      <c r="S8" s="96"/>
      <c r="T8" s="91">
        <v>7.0000000000000007E-2</v>
      </c>
      <c r="U8" s="91" t="s">
        <v>238</v>
      </c>
      <c r="V8" s="91">
        <v>8.3000000000000004E-2</v>
      </c>
      <c r="W8" s="91">
        <v>0.2</v>
      </c>
      <c r="X8" s="91">
        <v>0.4</v>
      </c>
      <c r="Z8" s="91">
        <f t="shared" si="0"/>
        <v>2E-3</v>
      </c>
      <c r="AA8" s="91">
        <f t="shared" si="1"/>
        <v>0.4</v>
      </c>
      <c r="AB8" s="94">
        <f t="shared" si="2"/>
        <v>6.5176265452889084E-2</v>
      </c>
    </row>
    <row r="9" spans="1:28" s="77" customFormat="1">
      <c r="A9" s="95" t="s">
        <v>3</v>
      </c>
      <c r="B9" s="74"/>
      <c r="C9" s="74"/>
      <c r="D9" s="91">
        <v>0.21</v>
      </c>
      <c r="E9" s="91">
        <v>0.33</v>
      </c>
      <c r="F9" s="91">
        <v>0.30499999999999999</v>
      </c>
      <c r="G9" s="91">
        <v>0.15</v>
      </c>
      <c r="H9" s="91">
        <v>0.31</v>
      </c>
      <c r="I9" s="91" t="s">
        <v>239</v>
      </c>
      <c r="J9" s="94">
        <v>0.5</v>
      </c>
      <c r="K9" s="91">
        <v>0.23</v>
      </c>
      <c r="L9" s="91">
        <v>2.62</v>
      </c>
      <c r="M9" s="94">
        <v>0.93913499382240762</v>
      </c>
      <c r="N9" s="91">
        <v>3.96</v>
      </c>
      <c r="O9" s="91">
        <v>3.67</v>
      </c>
      <c r="P9" s="94">
        <v>4</v>
      </c>
      <c r="Q9" s="91">
        <v>5.89</v>
      </c>
      <c r="R9" s="91">
        <v>4.76</v>
      </c>
      <c r="S9" s="91">
        <v>6.16</v>
      </c>
      <c r="T9" s="91">
        <v>5.17</v>
      </c>
      <c r="U9" s="91">
        <v>5.48</v>
      </c>
      <c r="V9" s="91">
        <v>6.56</v>
      </c>
      <c r="W9" s="91">
        <v>10.8</v>
      </c>
      <c r="X9" s="91">
        <v>15.7</v>
      </c>
      <c r="Y9" s="92"/>
      <c r="Z9" s="91">
        <f t="shared" si="0"/>
        <v>0.15</v>
      </c>
      <c r="AA9" s="91">
        <f t="shared" si="1"/>
        <v>15.7</v>
      </c>
      <c r="AB9" s="94">
        <f t="shared" si="2"/>
        <v>3.8872067496911207</v>
      </c>
    </row>
    <row r="10" spans="1:28" s="77" customFormat="1">
      <c r="A10" s="95" t="s">
        <v>4</v>
      </c>
      <c r="B10" s="74"/>
      <c r="C10" s="74"/>
      <c r="D10" s="96">
        <v>5.8103999999999994E-3</v>
      </c>
      <c r="E10" s="96">
        <v>9.6839999999999982E-3</v>
      </c>
      <c r="F10" s="91">
        <v>8.9999999999999993E-3</v>
      </c>
      <c r="G10" s="91">
        <v>0.01</v>
      </c>
      <c r="H10" s="91">
        <v>8.0000000000000002E-3</v>
      </c>
      <c r="I10" s="91" t="s">
        <v>240</v>
      </c>
      <c r="J10" s="91">
        <v>8.0000000000000002E-3</v>
      </c>
      <c r="K10" s="91">
        <v>4.0000000000000001E-3</v>
      </c>
      <c r="L10" s="96">
        <v>3.8735999999999993E-2</v>
      </c>
      <c r="M10" s="94">
        <v>1.7090491827150608E-2</v>
      </c>
      <c r="N10" s="91">
        <v>0.06</v>
      </c>
      <c r="O10" s="96">
        <v>5.552159999999999E-2</v>
      </c>
      <c r="P10" s="91">
        <v>5.8999999999999997E-2</v>
      </c>
      <c r="Q10" s="96">
        <v>6.972479999999999E-2</v>
      </c>
      <c r="R10" s="96">
        <v>6.7142399999999991E-2</v>
      </c>
      <c r="S10" s="94">
        <v>0.05</v>
      </c>
      <c r="T10" s="91">
        <v>0.08</v>
      </c>
      <c r="U10" s="91">
        <v>0.08</v>
      </c>
      <c r="V10" s="91">
        <v>0.09</v>
      </c>
      <c r="W10" s="91">
        <v>0.16</v>
      </c>
      <c r="X10" s="91">
        <v>0.24</v>
      </c>
      <c r="Z10" s="91">
        <f t="shared" si="0"/>
        <v>4.0000000000000001E-3</v>
      </c>
      <c r="AA10" s="91">
        <f t="shared" si="1"/>
        <v>0.24</v>
      </c>
      <c r="AB10" s="94">
        <f t="shared" si="2"/>
        <v>5.6085484591357523E-2</v>
      </c>
    </row>
    <row r="11" spans="1:28" s="77" customFormat="1">
      <c r="A11" s="95" t="s">
        <v>5</v>
      </c>
      <c r="B11" s="74"/>
      <c r="C11" s="74"/>
      <c r="D11" s="91">
        <v>0.26</v>
      </c>
      <c r="E11" s="91">
        <v>0.53</v>
      </c>
      <c r="F11" s="91">
        <v>0.35</v>
      </c>
      <c r="G11" s="91">
        <v>0.14000000000000001</v>
      </c>
      <c r="H11" s="91">
        <v>0.25</v>
      </c>
      <c r="I11" s="91" t="s">
        <v>241</v>
      </c>
      <c r="J11" s="91">
        <v>0.21</v>
      </c>
      <c r="K11" s="94">
        <v>0.3</v>
      </c>
      <c r="L11" s="91">
        <v>1.31</v>
      </c>
      <c r="M11" s="94">
        <v>0.48090006171569633</v>
      </c>
      <c r="N11" s="91">
        <v>3.14</v>
      </c>
      <c r="O11" s="91">
        <v>3.55</v>
      </c>
      <c r="P11" s="91">
        <v>3.8</v>
      </c>
      <c r="Q11" s="91">
        <v>5.1100000000000003</v>
      </c>
      <c r="R11" s="91">
        <v>3.85</v>
      </c>
      <c r="S11" s="91">
        <v>5.96</v>
      </c>
      <c r="T11" s="91">
        <v>8.3000000000000007</v>
      </c>
      <c r="U11" s="91">
        <v>4.29</v>
      </c>
      <c r="V11" s="91">
        <v>5.3</v>
      </c>
      <c r="W11" s="91">
        <v>6.7</v>
      </c>
      <c r="X11" s="91">
        <v>10.1</v>
      </c>
      <c r="Y11" s="92"/>
      <c r="Z11" s="91">
        <f t="shared" si="0"/>
        <v>0.14000000000000001</v>
      </c>
      <c r="AA11" s="91">
        <f t="shared" si="1"/>
        <v>10.1</v>
      </c>
      <c r="AB11" s="94">
        <f t="shared" si="2"/>
        <v>3.1965450030857854</v>
      </c>
    </row>
    <row r="12" spans="1:28" s="77" customFormat="1">
      <c r="A12" s="95" t="s">
        <v>6</v>
      </c>
      <c r="B12" s="74"/>
      <c r="C12" s="74"/>
      <c r="D12" s="91">
        <v>20.399999999999999</v>
      </c>
      <c r="E12" s="93">
        <v>19</v>
      </c>
      <c r="F12" s="93">
        <v>19.649999999999999</v>
      </c>
      <c r="G12" s="91">
        <v>19.3</v>
      </c>
      <c r="H12" s="91">
        <v>19.100000000000001</v>
      </c>
      <c r="I12" s="91">
        <v>19.600000000000001</v>
      </c>
      <c r="J12" s="91">
        <v>19.8</v>
      </c>
      <c r="K12" s="93">
        <v>17</v>
      </c>
      <c r="L12" s="91">
        <v>18.100000000000001</v>
      </c>
      <c r="M12" s="93">
        <v>19.588612774451096</v>
      </c>
      <c r="N12" s="91">
        <v>17.100000000000001</v>
      </c>
      <c r="O12" s="91">
        <v>17.600000000000001</v>
      </c>
      <c r="P12" s="91">
        <v>17.399999999999999</v>
      </c>
      <c r="Q12" s="91">
        <v>16.3</v>
      </c>
      <c r="R12" s="91">
        <v>16.8</v>
      </c>
      <c r="S12" s="93">
        <v>15.77</v>
      </c>
      <c r="T12" s="91">
        <v>15.2</v>
      </c>
      <c r="U12" s="93">
        <v>16.260000000000002</v>
      </c>
      <c r="V12" s="91">
        <v>15.8</v>
      </c>
      <c r="W12" s="91">
        <v>14.3</v>
      </c>
      <c r="X12" s="93">
        <v>13</v>
      </c>
      <c r="Z12" s="93">
        <f t="shared" si="0"/>
        <v>13</v>
      </c>
      <c r="AA12" s="91">
        <f t="shared" si="1"/>
        <v>20.399999999999999</v>
      </c>
      <c r="AB12" s="94">
        <f t="shared" si="2"/>
        <v>17.479457751164336</v>
      </c>
    </row>
    <row r="13" spans="1:28" s="77" customFormat="1" ht="15">
      <c r="A13" s="95" t="s">
        <v>242</v>
      </c>
      <c r="B13" s="74"/>
      <c r="C13" s="74"/>
      <c r="D13" s="94">
        <v>0.36399999999999999</v>
      </c>
      <c r="E13" s="94">
        <v>0.39200000000000002</v>
      </c>
      <c r="F13" s="94">
        <v>0.38500000000000001</v>
      </c>
      <c r="G13" s="94">
        <v>0.4</v>
      </c>
      <c r="H13" s="94">
        <v>0.30299999999999999</v>
      </c>
      <c r="I13" s="94">
        <v>0.41</v>
      </c>
      <c r="J13" s="94">
        <v>0.45</v>
      </c>
      <c r="K13" s="94">
        <v>0.39</v>
      </c>
      <c r="L13" s="94">
        <v>0.42</v>
      </c>
      <c r="M13" s="94">
        <v>0.5742342885553009</v>
      </c>
      <c r="N13" s="94">
        <v>0.26</v>
      </c>
      <c r="O13" s="94">
        <v>0.215</v>
      </c>
      <c r="P13" s="94">
        <v>0.21299999999999999</v>
      </c>
      <c r="Q13" s="94">
        <v>0.20499999999999999</v>
      </c>
      <c r="R13" s="94">
        <v>0.28799999999999998</v>
      </c>
      <c r="S13" s="94">
        <v>0.18</v>
      </c>
      <c r="T13" s="94">
        <v>0.27400000000000002</v>
      </c>
      <c r="U13" s="91">
        <v>0.32</v>
      </c>
      <c r="V13" s="94">
        <v>0.28000000000000003</v>
      </c>
      <c r="W13" s="94">
        <v>0.24</v>
      </c>
      <c r="X13" s="94">
        <v>0.19</v>
      </c>
      <c r="Z13" s="91">
        <f t="shared" si="0"/>
        <v>0.18</v>
      </c>
      <c r="AA13" s="91">
        <f t="shared" si="1"/>
        <v>0.5742342885553009</v>
      </c>
      <c r="AB13" s="94">
        <f t="shared" si="2"/>
        <v>0.32158258516930011</v>
      </c>
    </row>
    <row r="14" spans="1:28" s="77" customFormat="1" ht="15">
      <c r="A14" s="95" t="s">
        <v>243</v>
      </c>
      <c r="B14" s="74"/>
      <c r="C14" s="74"/>
      <c r="D14" s="96">
        <v>1.469612E-2</v>
      </c>
      <c r="E14" s="96">
        <v>6.5048399999999996E-3</v>
      </c>
      <c r="F14" s="91">
        <v>7.0000000000000007E-2</v>
      </c>
      <c r="G14" s="91">
        <v>0.02</v>
      </c>
      <c r="H14" s="91">
        <v>7.0000000000000001E-3</v>
      </c>
      <c r="I14" s="91">
        <v>5.0000000000000001E-3</v>
      </c>
      <c r="J14" s="91">
        <v>0.113</v>
      </c>
      <c r="K14" s="91">
        <v>1.0999999999999999E-2</v>
      </c>
      <c r="L14" s="96">
        <v>2.8308099999999999E-2</v>
      </c>
      <c r="M14" s="94">
        <v>3.8547353721261536E-2</v>
      </c>
      <c r="N14" s="91">
        <v>1.2999999999999999E-2</v>
      </c>
      <c r="O14" s="96">
        <v>1.3371059999999999E-2</v>
      </c>
      <c r="P14" s="91">
        <v>1.4999999999999999E-2</v>
      </c>
      <c r="Q14" s="96">
        <v>1.2527839999999998E-2</v>
      </c>
      <c r="R14" s="96">
        <v>1.2889219999999998E-2</v>
      </c>
      <c r="S14" s="96"/>
      <c r="T14" s="91">
        <v>0.02</v>
      </c>
      <c r="U14" s="94">
        <v>1.7999999999999999E-2</v>
      </c>
      <c r="V14" s="91">
        <v>0.02</v>
      </c>
      <c r="W14" s="91">
        <v>0.04</v>
      </c>
      <c r="X14" s="91">
        <v>0.01</v>
      </c>
      <c r="Z14" s="91">
        <f t="shared" si="0"/>
        <v>5.0000000000000001E-3</v>
      </c>
      <c r="AA14" s="91">
        <f t="shared" si="1"/>
        <v>0.113</v>
      </c>
      <c r="AB14" s="94">
        <f t="shared" si="2"/>
        <v>2.4442226686063082E-2</v>
      </c>
    </row>
    <row r="15" spans="1:28" s="77" customFormat="1" ht="15">
      <c r="A15" s="98" t="s">
        <v>244</v>
      </c>
      <c r="B15" s="99"/>
      <c r="C15" s="99"/>
      <c r="D15" s="100">
        <v>8.9999999999999993E-3</v>
      </c>
      <c r="E15" s="100">
        <v>1.4999999999999999E-2</v>
      </c>
      <c r="F15" s="82"/>
      <c r="G15" s="82"/>
      <c r="H15" s="100">
        <v>8.0000000000000002E-3</v>
      </c>
      <c r="I15" s="82">
        <v>4.7E-2</v>
      </c>
      <c r="J15" s="82"/>
      <c r="K15" s="82"/>
      <c r="L15" s="100"/>
      <c r="M15" s="101"/>
      <c r="N15" s="82">
        <v>1.6E-2</v>
      </c>
      <c r="O15" s="100"/>
      <c r="P15" s="82"/>
      <c r="Q15" s="100"/>
      <c r="R15" s="100"/>
      <c r="S15" s="100"/>
      <c r="T15" s="101"/>
      <c r="U15" s="101"/>
      <c r="V15" s="82"/>
      <c r="W15" s="82" t="s">
        <v>245</v>
      </c>
      <c r="X15" s="82">
        <v>0.03</v>
      </c>
      <c r="Y15" s="82"/>
      <c r="Z15" s="91">
        <f t="shared" si="0"/>
        <v>8.0000000000000002E-3</v>
      </c>
      <c r="AA15" s="82">
        <f t="shared" si="1"/>
        <v>4.7E-2</v>
      </c>
      <c r="AB15" s="100">
        <f t="shared" si="2"/>
        <v>2.0833333333333332E-2</v>
      </c>
    </row>
    <row r="16" spans="1:28" s="77" customFormat="1">
      <c r="A16" s="85" t="s">
        <v>10</v>
      </c>
      <c r="B16" s="86"/>
      <c r="C16" s="86"/>
      <c r="D16" s="88">
        <f t="shared" ref="D16:J16" si="3">SUM(D5:D15)</f>
        <v>101.38644932000001</v>
      </c>
      <c r="E16" s="88">
        <f t="shared" si="3"/>
        <v>99.205425919999996</v>
      </c>
      <c r="F16" s="88">
        <f t="shared" si="3"/>
        <v>100.57550000000002</v>
      </c>
      <c r="G16" s="88">
        <f t="shared" si="3"/>
        <v>100.07000000000001</v>
      </c>
      <c r="H16" s="88">
        <f t="shared" si="3"/>
        <v>99.198999999999998</v>
      </c>
      <c r="I16" s="88">
        <f t="shared" si="3"/>
        <v>99.98399999999998</v>
      </c>
      <c r="J16" s="88">
        <f t="shared" si="3"/>
        <v>100.58499999999999</v>
      </c>
      <c r="K16" s="87"/>
      <c r="L16" s="88">
        <f t="shared" ref="L16:S16" si="4">SUM(L5:L15)</f>
        <v>99.861787500000005</v>
      </c>
      <c r="M16" s="88">
        <f t="shared" si="4"/>
        <v>99.819838883385998</v>
      </c>
      <c r="N16" s="88">
        <f t="shared" si="4"/>
        <v>101.33100000000002</v>
      </c>
      <c r="O16" s="88">
        <f t="shared" si="4"/>
        <v>99.523891760000026</v>
      </c>
      <c r="P16" s="88">
        <f t="shared" si="4"/>
        <v>98.561999999999998</v>
      </c>
      <c r="Q16" s="88">
        <f t="shared" si="4"/>
        <v>99.162399640000004</v>
      </c>
      <c r="R16" s="88">
        <f t="shared" si="4"/>
        <v>99.289816619999996</v>
      </c>
      <c r="S16" s="88">
        <f t="shared" si="4"/>
        <v>99.639999999999986</v>
      </c>
      <c r="T16" s="88">
        <f>SUM(T5:T15)</f>
        <v>100.014</v>
      </c>
      <c r="U16" s="88">
        <f>SUM(U5:U15)</f>
        <v>99.988000000000014</v>
      </c>
      <c r="V16" s="88">
        <f>SUM(V5:V15)</f>
        <v>100.03299999999999</v>
      </c>
      <c r="W16" s="88">
        <f>SUM(W5:W15)</f>
        <v>100.38</v>
      </c>
      <c r="X16" s="88">
        <f>SUM(X5:X15)</f>
        <v>100.13</v>
      </c>
      <c r="Y16" s="88"/>
      <c r="Z16" s="88"/>
      <c r="AA16" s="75"/>
      <c r="AB16" s="88">
        <f>SUM(AB5:AB15)</f>
        <v>100.11981568212754</v>
      </c>
    </row>
    <row r="17" spans="1:28" s="77" customFormat="1">
      <c r="A17" s="95"/>
      <c r="B17" s="74"/>
      <c r="C17" s="74"/>
      <c r="D17" s="93"/>
      <c r="E17" s="93"/>
      <c r="F17" s="93"/>
      <c r="G17" s="93"/>
      <c r="H17" s="93"/>
      <c r="I17" s="93"/>
      <c r="J17" s="93"/>
      <c r="K17" s="91"/>
      <c r="L17" s="93"/>
      <c r="M17" s="93"/>
      <c r="N17" s="93"/>
      <c r="O17" s="93"/>
      <c r="P17" s="93"/>
      <c r="Q17" s="93"/>
      <c r="R17" s="93"/>
      <c r="S17" s="93"/>
      <c r="T17" s="93"/>
      <c r="U17" s="93"/>
      <c r="V17" s="93"/>
      <c r="W17" s="93"/>
      <c r="AA17" s="75"/>
    </row>
    <row r="18" spans="1:28" s="77" customFormat="1">
      <c r="A18" s="95" t="s">
        <v>60</v>
      </c>
      <c r="B18" s="74"/>
      <c r="C18" s="74"/>
      <c r="D18" s="94">
        <f>(D11/40.304)/(D11/40.304+D9/71.846)</f>
        <v>0.68818514725277968</v>
      </c>
      <c r="E18" s="94">
        <f t="shared" ref="E18:X18" si="5">(E11/40.304)/(E11/40.304+E9/71.846)</f>
        <v>0.74113163626171941</v>
      </c>
      <c r="F18" s="94">
        <f t="shared" si="5"/>
        <v>0.67165845504746147</v>
      </c>
      <c r="G18" s="94">
        <f t="shared" si="5"/>
        <v>0.62459109639568711</v>
      </c>
      <c r="H18" s="94">
        <f t="shared" si="5"/>
        <v>0.58975746443855914</v>
      </c>
      <c r="I18" s="94"/>
      <c r="J18" s="94">
        <f t="shared" si="5"/>
        <v>0.42814431240256007</v>
      </c>
      <c r="K18" s="94">
        <f t="shared" si="5"/>
        <v>0.69926018014697777</v>
      </c>
      <c r="L18" s="94">
        <f t="shared" si="5"/>
        <v>0.47126346307738731</v>
      </c>
      <c r="M18" s="94">
        <f>(M11/40.304)/(M11/40.304+M9/71.846)</f>
        <v>0.47720941930776817</v>
      </c>
      <c r="N18" s="94">
        <f t="shared" si="5"/>
        <v>0.58566011426575293</v>
      </c>
      <c r="O18" s="94">
        <f t="shared" si="5"/>
        <v>0.63293531923970925</v>
      </c>
      <c r="P18" s="94">
        <f t="shared" si="5"/>
        <v>0.62873200150703268</v>
      </c>
      <c r="Q18" s="94">
        <f>(Q11/40.304)/(Q11/40.304+Q9/71.846)</f>
        <v>0.60730970280367214</v>
      </c>
      <c r="R18" s="94">
        <f t="shared" si="5"/>
        <v>0.59046783106666534</v>
      </c>
      <c r="S18" s="94">
        <f>(S11/40.304)/(S11/40.304+S9/71.846)</f>
        <v>0.63299055633705792</v>
      </c>
      <c r="T18" s="94">
        <f>(T11/40.304)/(T11/40.304+T9/71.846)</f>
        <v>0.74105459385603578</v>
      </c>
      <c r="U18" s="94">
        <f>(U11/40.304)/(U11/40.304+U9/71.846)</f>
        <v>0.58255136421679943</v>
      </c>
      <c r="V18" s="94">
        <f t="shared" si="5"/>
        <v>0.59019956723883527</v>
      </c>
      <c r="W18" s="94">
        <f t="shared" si="5"/>
        <v>0.52513769138409649</v>
      </c>
      <c r="X18" s="94">
        <f t="shared" si="5"/>
        <v>0.53418382302817979</v>
      </c>
      <c r="Y18" s="94"/>
      <c r="Z18" s="94"/>
      <c r="AA18" s="75"/>
      <c r="AB18" s="94">
        <f>(AB11/40.304)/(AB11/40.304+AB9/71.846)</f>
        <v>0.59446482183196991</v>
      </c>
    </row>
    <row r="19" spans="1:28" s="77" customFormat="1">
      <c r="A19" s="95"/>
      <c r="B19" s="74"/>
      <c r="C19" s="74"/>
      <c r="D19" s="96"/>
      <c r="E19" s="96"/>
      <c r="F19" s="91"/>
      <c r="G19" s="91"/>
      <c r="H19" s="91"/>
      <c r="I19" s="91"/>
      <c r="J19" s="91"/>
      <c r="K19" s="91"/>
      <c r="L19" s="96"/>
      <c r="M19" s="73"/>
      <c r="N19" s="91"/>
      <c r="O19" s="96"/>
      <c r="P19" s="91"/>
      <c r="Q19" s="96"/>
      <c r="R19" s="96"/>
      <c r="S19" s="96"/>
      <c r="T19" s="73"/>
      <c r="U19" s="73"/>
      <c r="V19" s="91"/>
      <c r="W19" s="91"/>
      <c r="AA19" s="75"/>
      <c r="AB19" s="76"/>
    </row>
    <row r="20" spans="1:28" s="77" customFormat="1">
      <c r="A20" s="95" t="s">
        <v>246</v>
      </c>
      <c r="B20" s="74"/>
      <c r="C20" s="74"/>
      <c r="D20" s="96"/>
      <c r="E20" s="96"/>
      <c r="F20" s="91"/>
      <c r="G20" s="91"/>
      <c r="H20" s="91"/>
      <c r="I20" s="91"/>
      <c r="J20" s="91"/>
      <c r="K20" s="91"/>
      <c r="L20" s="96"/>
      <c r="M20" s="73"/>
      <c r="N20" s="91"/>
      <c r="O20" s="96"/>
      <c r="P20" s="91"/>
      <c r="Q20" s="96"/>
      <c r="R20" s="96"/>
      <c r="S20" s="96"/>
      <c r="T20" s="73"/>
      <c r="U20" s="73"/>
      <c r="V20" s="91"/>
      <c r="W20" s="91"/>
      <c r="AA20" s="75"/>
      <c r="AB20" s="76"/>
    </row>
    <row r="21" spans="1:28" s="77" customFormat="1">
      <c r="A21" s="95" t="s">
        <v>42</v>
      </c>
      <c r="B21" s="74"/>
      <c r="C21" s="74"/>
      <c r="D21" s="91">
        <v>0.42</v>
      </c>
      <c r="E21" s="91">
        <v>0.6</v>
      </c>
      <c r="F21" s="91">
        <v>0.6</v>
      </c>
      <c r="G21" s="91" t="s">
        <v>47</v>
      </c>
      <c r="H21" s="91">
        <v>0.39</v>
      </c>
      <c r="I21" s="91"/>
      <c r="J21" s="91"/>
      <c r="K21" s="91">
        <v>0.7</v>
      </c>
      <c r="L21" s="91"/>
      <c r="M21" s="91" t="s">
        <v>247</v>
      </c>
      <c r="N21" s="91">
        <v>7.7</v>
      </c>
      <c r="O21" s="91">
        <v>5.8</v>
      </c>
      <c r="P21" s="91">
        <v>5.3</v>
      </c>
      <c r="Q21" s="91">
        <v>4.0999999999999996</v>
      </c>
      <c r="R21" s="91">
        <v>9.3000000000000007</v>
      </c>
      <c r="S21" s="91">
        <v>5.2</v>
      </c>
      <c r="T21" s="94">
        <v>3.67</v>
      </c>
      <c r="U21" s="91" t="s">
        <v>248</v>
      </c>
      <c r="V21" s="91">
        <v>17.5</v>
      </c>
      <c r="W21" s="91">
        <v>26.2</v>
      </c>
      <c r="X21" s="91">
        <v>42.4</v>
      </c>
      <c r="Y21" s="91"/>
      <c r="Z21" s="91">
        <f>MIN($D21:$X21)</f>
        <v>0.39</v>
      </c>
      <c r="AA21" s="91">
        <f>MAX($D21:$X21)</f>
        <v>42.4</v>
      </c>
      <c r="AB21" s="94">
        <f>AVERAGE($D21:$X21)</f>
        <v>8.658666666666667</v>
      </c>
    </row>
    <row r="22" spans="1:28" s="77" customFormat="1">
      <c r="A22" s="95" t="s">
        <v>27</v>
      </c>
      <c r="B22" s="74"/>
      <c r="C22" s="74"/>
      <c r="D22" s="91">
        <v>5.2999999999999999E-2</v>
      </c>
      <c r="E22" s="91">
        <v>7.0000000000000007E-2</v>
      </c>
      <c r="F22" s="91">
        <v>5.0999999999999997E-2</v>
      </c>
      <c r="G22" s="91"/>
      <c r="H22" s="91">
        <v>0.04</v>
      </c>
      <c r="I22" s="91">
        <v>3.5999999999999997E-2</v>
      </c>
      <c r="J22" s="91">
        <v>9.1999999999999998E-2</v>
      </c>
      <c r="K22" s="91">
        <v>0.12</v>
      </c>
      <c r="L22" s="91">
        <v>0.22800000000000001</v>
      </c>
      <c r="M22" s="91">
        <v>0.61</v>
      </c>
      <c r="N22" s="91">
        <v>0.16</v>
      </c>
      <c r="O22" s="91">
        <v>9.2999999999999999E-2</v>
      </c>
      <c r="P22" s="91">
        <v>9.1999999999999998E-2</v>
      </c>
      <c r="Q22" s="91">
        <v>7.8E-2</v>
      </c>
      <c r="R22" s="91">
        <v>0.13100000000000001</v>
      </c>
      <c r="S22" s="91">
        <v>8.7999999999999995E-2</v>
      </c>
      <c r="T22" s="94">
        <v>0.14599999999999999</v>
      </c>
      <c r="U22" s="91" t="s">
        <v>249</v>
      </c>
      <c r="V22" s="91">
        <v>0.88</v>
      </c>
      <c r="W22" s="91">
        <v>1.41</v>
      </c>
      <c r="X22" s="91">
        <v>1.85</v>
      </c>
      <c r="Y22" s="91"/>
      <c r="Z22" s="91">
        <f>MIN($D22:$X22)</f>
        <v>3.5999999999999997E-2</v>
      </c>
      <c r="AA22" s="91">
        <f>MAX($D22:$X22)</f>
        <v>1.85</v>
      </c>
      <c r="AB22" s="94">
        <f>AVERAGE($D22:$X22)</f>
        <v>0.32778947368421052</v>
      </c>
    </row>
    <row r="23" spans="1:28" s="77" customFormat="1">
      <c r="A23" s="95" t="s">
        <v>28</v>
      </c>
      <c r="B23" s="74"/>
      <c r="C23" s="74"/>
      <c r="D23" s="91">
        <v>0.81</v>
      </c>
      <c r="E23" s="91">
        <v>0.82</v>
      </c>
      <c r="F23" s="91">
        <v>0.81</v>
      </c>
      <c r="G23" s="91"/>
      <c r="H23" s="91">
        <v>0.74</v>
      </c>
      <c r="I23" s="91">
        <v>0.67100000000000004</v>
      </c>
      <c r="J23" s="91">
        <v>1.04</v>
      </c>
      <c r="K23" s="91">
        <v>0.8</v>
      </c>
      <c r="L23" s="91">
        <v>0.8</v>
      </c>
      <c r="M23" s="91">
        <v>1.42</v>
      </c>
      <c r="N23" s="91">
        <v>0.63</v>
      </c>
      <c r="O23" s="91">
        <v>0.61</v>
      </c>
      <c r="P23" s="91">
        <v>0.59</v>
      </c>
      <c r="Q23" s="91">
        <v>0.61</v>
      </c>
      <c r="R23" s="91">
        <v>0.88</v>
      </c>
      <c r="S23" s="91">
        <v>0.68500000000000005</v>
      </c>
      <c r="T23" s="94">
        <v>0.68100000000000005</v>
      </c>
      <c r="U23" s="91">
        <v>0.82</v>
      </c>
      <c r="V23" s="91">
        <v>0.77</v>
      </c>
      <c r="W23" s="94">
        <v>0.69499999999999995</v>
      </c>
      <c r="X23" s="91">
        <v>0.53</v>
      </c>
      <c r="Y23" s="91"/>
      <c r="Z23" s="91">
        <f>MIN($D23:$X23)</f>
        <v>0.53</v>
      </c>
      <c r="AA23" s="91">
        <f>MAX($D23:$X23)</f>
        <v>1.42</v>
      </c>
      <c r="AB23" s="94">
        <f>AVERAGE($D23:$X23)</f>
        <v>0.77060000000000006</v>
      </c>
    </row>
    <row r="24" spans="1:28" s="77" customFormat="1">
      <c r="A24" s="95" t="s">
        <v>39</v>
      </c>
      <c r="B24" s="74"/>
      <c r="C24" s="74"/>
      <c r="D24" s="91">
        <v>4.0000000000000001E-3</v>
      </c>
      <c r="E24" s="91">
        <v>3.7000000000000002E-3</v>
      </c>
      <c r="F24" s="91"/>
      <c r="G24" s="91"/>
      <c r="H24" s="91"/>
      <c r="I24" s="91"/>
      <c r="J24" s="91"/>
      <c r="K24" s="91"/>
      <c r="L24" s="91"/>
      <c r="M24" s="91">
        <v>9.7000000000000003E-2</v>
      </c>
      <c r="N24" s="91"/>
      <c r="O24" s="91" t="s">
        <v>97</v>
      </c>
      <c r="P24" s="91">
        <v>0.04</v>
      </c>
      <c r="Q24" s="91" t="s">
        <v>250</v>
      </c>
      <c r="R24" s="91" t="s">
        <v>97</v>
      </c>
      <c r="S24" s="91">
        <v>1.0999999999999999E-2</v>
      </c>
      <c r="T24" s="91" t="s">
        <v>238</v>
      </c>
      <c r="U24" s="91">
        <v>6.8000000000000005E-2</v>
      </c>
      <c r="V24" s="91">
        <v>0.13</v>
      </c>
      <c r="W24" s="94">
        <v>0.26400000000000001</v>
      </c>
      <c r="X24" s="91">
        <v>0.41</v>
      </c>
      <c r="Y24" s="91"/>
      <c r="Z24" s="91">
        <f>MIN($D24:$X24)</f>
        <v>3.7000000000000002E-3</v>
      </c>
      <c r="AA24" s="91">
        <f>MAX($D24:$X24)</f>
        <v>0.41</v>
      </c>
      <c r="AB24" s="94">
        <f>AVERAGE($D24:$X24)</f>
        <v>0.1141888888888889</v>
      </c>
    </row>
    <row r="25" spans="1:28" s="77" customFormat="1">
      <c r="A25" s="95"/>
      <c r="B25" s="74"/>
      <c r="C25" s="74"/>
      <c r="D25" s="91"/>
      <c r="E25" s="91"/>
      <c r="F25" s="91"/>
      <c r="G25" s="91"/>
      <c r="H25" s="91"/>
      <c r="I25" s="91"/>
      <c r="J25" s="91"/>
      <c r="K25" s="91"/>
      <c r="L25" s="91"/>
      <c r="M25" s="91"/>
      <c r="N25" s="91"/>
      <c r="O25" s="91"/>
      <c r="P25" s="91"/>
      <c r="Q25" s="91"/>
      <c r="R25" s="91"/>
      <c r="S25" s="91"/>
      <c r="T25" s="102"/>
      <c r="U25" s="91"/>
      <c r="V25" s="91"/>
      <c r="W25" s="91"/>
      <c r="X25" s="91"/>
      <c r="Y25" s="91"/>
      <c r="Z25" s="91"/>
    </row>
    <row r="26" spans="1:28" s="77" customFormat="1">
      <c r="A26" s="95" t="s">
        <v>91</v>
      </c>
      <c r="B26" s="74"/>
      <c r="C26" s="74"/>
      <c r="D26" s="91" t="s">
        <v>251</v>
      </c>
      <c r="E26" s="91" t="s">
        <v>251</v>
      </c>
      <c r="F26" s="91" t="s">
        <v>252</v>
      </c>
      <c r="G26" s="91" t="s">
        <v>253</v>
      </c>
      <c r="H26" s="91" t="s">
        <v>254</v>
      </c>
      <c r="I26" s="91" t="s">
        <v>255</v>
      </c>
      <c r="J26" s="91" t="s">
        <v>256</v>
      </c>
      <c r="K26" s="91" t="s">
        <v>257</v>
      </c>
      <c r="L26" s="91" t="s">
        <v>258</v>
      </c>
      <c r="M26" s="91" t="s">
        <v>259</v>
      </c>
      <c r="N26" s="91" t="s">
        <v>254</v>
      </c>
      <c r="O26" s="91" t="s">
        <v>251</v>
      </c>
      <c r="P26" s="91" t="s">
        <v>259</v>
      </c>
      <c r="Q26" s="91" t="s">
        <v>251</v>
      </c>
      <c r="R26" s="91" t="s">
        <v>259</v>
      </c>
      <c r="S26" s="91" t="s">
        <v>260</v>
      </c>
      <c r="T26" s="91" t="s">
        <v>261</v>
      </c>
      <c r="U26" s="91" t="s">
        <v>260</v>
      </c>
      <c r="V26" s="91" t="s">
        <v>260</v>
      </c>
      <c r="W26" s="91" t="s">
        <v>262</v>
      </c>
      <c r="X26" s="91" t="s">
        <v>262</v>
      </c>
      <c r="Y26" s="91"/>
      <c r="Z26" s="91"/>
    </row>
    <row r="27" spans="1:28" s="77" customFormat="1">
      <c r="A27" s="95"/>
      <c r="B27" s="74"/>
      <c r="C27" s="74"/>
      <c r="D27" s="91" t="s">
        <v>263</v>
      </c>
      <c r="E27" s="91" t="s">
        <v>264</v>
      </c>
      <c r="F27" s="91" t="s">
        <v>265</v>
      </c>
      <c r="G27" s="91" t="s">
        <v>265</v>
      </c>
      <c r="H27" s="91" t="s">
        <v>266</v>
      </c>
      <c r="I27" s="91" t="s">
        <v>267</v>
      </c>
      <c r="J27" s="91" t="s">
        <v>265</v>
      </c>
      <c r="K27" s="91" t="s">
        <v>265</v>
      </c>
      <c r="L27" s="91" t="s">
        <v>265</v>
      </c>
      <c r="M27" s="79" t="s">
        <v>265</v>
      </c>
      <c r="N27" s="91" t="s">
        <v>265</v>
      </c>
      <c r="O27" s="91" t="s">
        <v>264</v>
      </c>
      <c r="P27" s="91" t="s">
        <v>268</v>
      </c>
      <c r="Q27" s="91" t="s">
        <v>264</v>
      </c>
      <c r="R27" s="91" t="s">
        <v>265</v>
      </c>
      <c r="S27" s="91" t="s">
        <v>265</v>
      </c>
      <c r="T27" s="91" t="s">
        <v>265</v>
      </c>
      <c r="U27" s="91" t="s">
        <v>265</v>
      </c>
      <c r="V27" s="91" t="s">
        <v>269</v>
      </c>
      <c r="W27" s="91" t="s">
        <v>256</v>
      </c>
      <c r="X27" s="91" t="s">
        <v>256</v>
      </c>
      <c r="Y27" s="91"/>
      <c r="Z27" s="91"/>
    </row>
    <row r="28" spans="1:28">
      <c r="A28" s="92"/>
      <c r="B28" s="103"/>
      <c r="C28" s="103"/>
      <c r="D28" s="104" t="s">
        <v>270</v>
      </c>
      <c r="E28" s="80" t="s">
        <v>271</v>
      </c>
      <c r="F28" s="104" t="s">
        <v>272</v>
      </c>
      <c r="G28" s="104" t="s">
        <v>273</v>
      </c>
      <c r="H28" s="104" t="s">
        <v>274</v>
      </c>
      <c r="I28" s="91" t="s">
        <v>275</v>
      </c>
      <c r="J28" s="104" t="s">
        <v>272</v>
      </c>
      <c r="K28" s="104" t="s">
        <v>276</v>
      </c>
      <c r="L28" s="80" t="s">
        <v>277</v>
      </c>
      <c r="M28" s="80" t="s">
        <v>278</v>
      </c>
      <c r="N28" s="104" t="s">
        <v>273</v>
      </c>
      <c r="O28" s="80" t="s">
        <v>271</v>
      </c>
      <c r="P28" s="104" t="s">
        <v>276</v>
      </c>
      <c r="Q28" s="80" t="s">
        <v>271</v>
      </c>
      <c r="R28" s="80" t="s">
        <v>279</v>
      </c>
      <c r="S28" s="79" t="s">
        <v>280</v>
      </c>
      <c r="T28" s="79" t="s">
        <v>281</v>
      </c>
      <c r="U28" s="79" t="s">
        <v>280</v>
      </c>
      <c r="V28" s="104" t="s">
        <v>282</v>
      </c>
      <c r="W28" s="104" t="s">
        <v>283</v>
      </c>
      <c r="X28" s="104" t="s">
        <v>283</v>
      </c>
      <c r="Y28" s="104"/>
      <c r="Z28" s="104"/>
      <c r="AA28" s="105"/>
      <c r="AB28" s="105"/>
    </row>
    <row r="29" spans="1:28">
      <c r="A29" s="92"/>
      <c r="B29" s="103"/>
      <c r="C29" s="103"/>
      <c r="D29" s="104"/>
      <c r="E29" s="80"/>
      <c r="F29" s="91" t="s">
        <v>284</v>
      </c>
      <c r="G29" s="79"/>
      <c r="H29" s="79"/>
      <c r="I29" s="79"/>
      <c r="J29" s="92"/>
      <c r="K29" s="79"/>
      <c r="L29" s="79" t="s">
        <v>285</v>
      </c>
      <c r="M29" s="79" t="s">
        <v>286</v>
      </c>
      <c r="N29" s="79"/>
      <c r="O29" s="80"/>
      <c r="P29" s="80"/>
      <c r="Q29" s="79" t="s">
        <v>256</v>
      </c>
      <c r="R29" s="80"/>
      <c r="S29" s="80"/>
      <c r="T29" s="79" t="s">
        <v>287</v>
      </c>
      <c r="U29" s="79"/>
      <c r="V29" s="79"/>
      <c r="W29" s="79"/>
      <c r="X29" s="105"/>
      <c r="Y29" s="105"/>
      <c r="Z29" s="105"/>
      <c r="AA29" s="106"/>
      <c r="AB29" s="106"/>
    </row>
    <row r="30" spans="1:28">
      <c r="A30" s="92"/>
      <c r="B30" s="103"/>
      <c r="C30" s="103"/>
      <c r="D30" s="104"/>
      <c r="E30" s="80"/>
      <c r="F30" s="91" t="s">
        <v>288</v>
      </c>
      <c r="G30" s="79"/>
      <c r="H30" s="79"/>
      <c r="I30" s="79"/>
      <c r="J30" s="92"/>
      <c r="K30" s="79"/>
      <c r="L30" s="79" t="s">
        <v>265</v>
      </c>
      <c r="M30" s="79"/>
      <c r="N30" s="92"/>
      <c r="O30" s="80"/>
      <c r="P30" s="80"/>
      <c r="Q30" s="79" t="s">
        <v>265</v>
      </c>
      <c r="R30" s="80"/>
      <c r="S30" s="80"/>
      <c r="T30" s="79"/>
      <c r="U30" s="79"/>
      <c r="V30" s="79"/>
      <c r="W30" s="79"/>
      <c r="AA30" s="106"/>
      <c r="AB30" s="106"/>
    </row>
    <row r="31" spans="1:28">
      <c r="A31" s="92"/>
      <c r="B31" s="103"/>
      <c r="C31" s="103"/>
      <c r="D31" s="104"/>
      <c r="E31" s="80"/>
      <c r="F31" s="104" t="s">
        <v>272</v>
      </c>
      <c r="G31" s="79"/>
      <c r="H31" s="79"/>
      <c r="I31" s="79"/>
      <c r="J31" s="92"/>
      <c r="K31" s="79"/>
      <c r="L31" s="80" t="s">
        <v>279</v>
      </c>
      <c r="M31" s="79"/>
      <c r="N31" s="92"/>
      <c r="O31" s="80"/>
      <c r="P31" s="80"/>
      <c r="Q31" s="80" t="s">
        <v>289</v>
      </c>
      <c r="R31" s="80"/>
      <c r="S31" s="80"/>
      <c r="T31" s="79"/>
      <c r="U31" s="79"/>
      <c r="V31" s="79"/>
      <c r="W31" s="79"/>
      <c r="AA31" s="106"/>
      <c r="AB31" s="106"/>
    </row>
    <row r="32" spans="1:28">
      <c r="A32" s="78" t="s">
        <v>290</v>
      </c>
      <c r="B32" s="103"/>
      <c r="C32" s="103"/>
      <c r="D32" s="104"/>
      <c r="E32" s="80"/>
      <c r="F32" s="104"/>
      <c r="G32" s="79"/>
      <c r="H32" s="79"/>
      <c r="I32" s="79"/>
      <c r="J32" s="92"/>
      <c r="K32" s="79"/>
      <c r="L32" s="80"/>
      <c r="M32" s="79"/>
      <c r="N32" s="92"/>
      <c r="O32" s="80"/>
      <c r="P32" s="80"/>
      <c r="Q32" s="80"/>
      <c r="R32" s="80"/>
      <c r="S32" s="80"/>
      <c r="T32" s="79"/>
      <c r="U32" s="79"/>
      <c r="V32" s="79"/>
      <c r="W32" s="79"/>
      <c r="AA32" s="106"/>
      <c r="AB32" s="106"/>
    </row>
    <row r="33" spans="1:28">
      <c r="A33" s="92" t="s">
        <v>291</v>
      </c>
      <c r="B33" s="103"/>
      <c r="C33" s="103"/>
      <c r="D33" s="108">
        <v>97.4</v>
      </c>
      <c r="E33" s="93">
        <v>98.3</v>
      </c>
      <c r="F33" s="108">
        <v>98.6</v>
      </c>
      <c r="G33" s="93">
        <v>98.6</v>
      </c>
      <c r="H33" s="93">
        <v>97.5</v>
      </c>
      <c r="I33" s="93">
        <v>96.7</v>
      </c>
      <c r="J33" s="93">
        <v>95.3</v>
      </c>
      <c r="K33" s="93"/>
      <c r="L33" s="93" t="s">
        <v>292</v>
      </c>
      <c r="M33" s="93">
        <v>95.327732045433009</v>
      </c>
      <c r="N33" s="93">
        <v>88</v>
      </c>
      <c r="O33" s="93">
        <v>86.5</v>
      </c>
      <c r="P33" s="93">
        <v>86.3</v>
      </c>
      <c r="Q33" s="93">
        <v>86.2</v>
      </c>
      <c r="R33" s="93">
        <v>81.900000000000006</v>
      </c>
      <c r="S33" s="93"/>
      <c r="T33" s="93">
        <v>77.731270982667539</v>
      </c>
      <c r="U33" s="93">
        <v>82.38966761630023</v>
      </c>
      <c r="V33" s="93">
        <v>77.3</v>
      </c>
      <c r="W33" s="93">
        <v>61.379829998187695</v>
      </c>
      <c r="X33" s="93">
        <v>36.578021513700037</v>
      </c>
      <c r="AA33" s="106"/>
      <c r="AB33" s="106"/>
    </row>
    <row r="34" spans="1:28">
      <c r="A34" s="92" t="s">
        <v>293</v>
      </c>
      <c r="B34" s="103"/>
      <c r="C34" s="103"/>
      <c r="D34" s="108">
        <v>-2.9</v>
      </c>
      <c r="E34" s="93">
        <v>1.3</v>
      </c>
      <c r="F34" s="108">
        <v>-1.9</v>
      </c>
      <c r="G34" s="93">
        <v>0.2</v>
      </c>
      <c r="H34" s="93">
        <v>0.7</v>
      </c>
      <c r="I34" s="93">
        <v>-1</v>
      </c>
      <c r="J34" s="93">
        <v>-1.2</v>
      </c>
      <c r="K34" s="93"/>
      <c r="L34" s="93" t="s">
        <v>294</v>
      </c>
      <c r="M34" s="93">
        <v>-2.4915178104264539</v>
      </c>
      <c r="N34" s="93">
        <v>10.1</v>
      </c>
      <c r="O34" s="93">
        <v>5.0999999999999996</v>
      </c>
      <c r="P34" s="93">
        <v>2.9</v>
      </c>
      <c r="Q34" s="93">
        <v>-1.4</v>
      </c>
      <c r="R34" s="93">
        <v>11.4</v>
      </c>
      <c r="S34" s="93"/>
      <c r="T34" s="93">
        <v>6.7953484375503139</v>
      </c>
      <c r="U34" s="93">
        <v>10.608099834851355</v>
      </c>
      <c r="V34" s="93">
        <v>12.8</v>
      </c>
      <c r="W34" s="93">
        <v>24.53817553763465</v>
      </c>
      <c r="X34" s="93">
        <v>32.105648427692905</v>
      </c>
      <c r="AA34" s="106"/>
      <c r="AB34" s="106"/>
    </row>
    <row r="35" spans="1:28">
      <c r="A35" s="92" t="s">
        <v>295</v>
      </c>
      <c r="B35" s="103"/>
      <c r="C35" s="103"/>
      <c r="D35" s="108">
        <v>1.7</v>
      </c>
      <c r="E35" s="93">
        <v>0.3</v>
      </c>
      <c r="F35" s="108">
        <v>1.7</v>
      </c>
      <c r="G35" s="93">
        <v>0.5</v>
      </c>
      <c r="H35" s="93">
        <v>0.6</v>
      </c>
      <c r="I35" s="93">
        <v>0.2</v>
      </c>
      <c r="J35" s="93">
        <v>2.2999999999999998</v>
      </c>
      <c r="K35" s="93"/>
      <c r="L35" s="93" t="s">
        <v>296</v>
      </c>
      <c r="M35" s="93">
        <v>4.6943414681228521</v>
      </c>
      <c r="N35" s="93">
        <v>0.6</v>
      </c>
      <c r="O35" s="93">
        <v>4.3</v>
      </c>
      <c r="P35" s="93">
        <v>4.4000000000000004</v>
      </c>
      <c r="Q35" s="93">
        <v>0.7</v>
      </c>
      <c r="R35" s="93">
        <v>5.8</v>
      </c>
      <c r="S35" s="93"/>
      <c r="T35" s="93">
        <v>3.1134603167940753</v>
      </c>
      <c r="U35" s="93">
        <v>3.5704110925187065</v>
      </c>
      <c r="V35" s="93">
        <v>5.8</v>
      </c>
      <c r="W35" s="93">
        <v>12.978561814023333</v>
      </c>
      <c r="X35" s="93">
        <v>27.678998404100355</v>
      </c>
      <c r="AA35" s="106"/>
      <c r="AB35" s="106"/>
    </row>
    <row r="36" spans="1:28">
      <c r="A36" s="92" t="s">
        <v>297</v>
      </c>
      <c r="B36" s="103"/>
      <c r="C36" s="103"/>
      <c r="D36" s="108">
        <v>1.3</v>
      </c>
      <c r="E36" s="93">
        <v>0.1</v>
      </c>
      <c r="F36" s="108">
        <v>1.6</v>
      </c>
      <c r="G36" s="93" t="s">
        <v>298</v>
      </c>
      <c r="H36" s="93" t="s">
        <v>298</v>
      </c>
      <c r="I36" s="93" t="s">
        <v>298</v>
      </c>
      <c r="J36" s="93">
        <v>0</v>
      </c>
      <c r="K36" s="93"/>
      <c r="L36" s="93" t="s">
        <v>298</v>
      </c>
      <c r="M36" s="93">
        <v>1.4584500864778323</v>
      </c>
      <c r="N36" s="93">
        <v>1.1000000000000001</v>
      </c>
      <c r="O36" s="93">
        <v>3.9</v>
      </c>
      <c r="P36" s="93">
        <v>6.3</v>
      </c>
      <c r="Q36" s="93">
        <v>14.4</v>
      </c>
      <c r="R36" s="93">
        <v>0.6</v>
      </c>
      <c r="S36" s="93"/>
      <c r="T36" s="93">
        <v>12.184004372406257</v>
      </c>
      <c r="U36" s="93">
        <v>3.1728074186833268</v>
      </c>
      <c r="V36" s="93">
        <v>3.5</v>
      </c>
      <c r="W36" s="109">
        <v>0</v>
      </c>
      <c r="X36" s="93">
        <v>1.4257234970594894</v>
      </c>
      <c r="AA36" s="106"/>
      <c r="AB36" s="106"/>
    </row>
    <row r="37" spans="1:28">
      <c r="A37" s="92" t="s">
        <v>299</v>
      </c>
      <c r="B37" s="103"/>
      <c r="C37" s="103"/>
      <c r="D37" s="93" t="s">
        <v>97</v>
      </c>
      <c r="E37" s="93">
        <v>0.1</v>
      </c>
      <c r="F37" s="93" t="s">
        <v>97</v>
      </c>
      <c r="G37" s="93" t="s">
        <v>97</v>
      </c>
      <c r="H37" s="93" t="s">
        <v>97</v>
      </c>
      <c r="I37" s="93">
        <v>0.2</v>
      </c>
      <c r="J37" s="93">
        <v>0.1</v>
      </c>
      <c r="K37" s="93"/>
      <c r="L37" s="93" t="s">
        <v>300</v>
      </c>
      <c r="M37" s="93">
        <v>0.1</v>
      </c>
      <c r="N37" s="93">
        <v>0.3</v>
      </c>
      <c r="O37" s="93">
        <v>0.2</v>
      </c>
      <c r="P37" s="93">
        <v>0.2</v>
      </c>
      <c r="Q37" s="93">
        <v>0.1</v>
      </c>
      <c r="R37" s="93">
        <v>0.3</v>
      </c>
      <c r="S37" s="93"/>
      <c r="T37" s="93">
        <v>0.2</v>
      </c>
      <c r="U37" s="93">
        <v>0.3</v>
      </c>
      <c r="V37" s="93">
        <v>0.6</v>
      </c>
      <c r="W37" s="93">
        <v>1.1000000000000001</v>
      </c>
      <c r="X37" s="93">
        <v>2.2000000000000002</v>
      </c>
      <c r="AA37" s="106"/>
      <c r="AB37" s="106"/>
    </row>
    <row r="38" spans="1:28" s="77" customFormat="1">
      <c r="A38" s="72"/>
      <c r="B38" s="110"/>
      <c r="C38" s="110"/>
      <c r="D38" s="73"/>
      <c r="E38" s="73"/>
      <c r="F38" s="72"/>
      <c r="G38" s="73"/>
      <c r="H38" s="73"/>
      <c r="I38" s="73"/>
      <c r="J38" s="72"/>
      <c r="K38" s="73"/>
      <c r="L38" s="73"/>
      <c r="M38" s="73"/>
      <c r="N38" s="72"/>
      <c r="O38" s="73"/>
      <c r="P38" s="73"/>
      <c r="Q38" s="73"/>
      <c r="R38" s="73"/>
      <c r="S38" s="73"/>
      <c r="T38" s="73"/>
      <c r="U38" s="73"/>
      <c r="V38" s="73"/>
      <c r="W38" s="73"/>
      <c r="X38" s="75"/>
      <c r="Y38" s="75"/>
      <c r="Z38" s="75"/>
      <c r="AA38" s="75"/>
      <c r="AB38" s="76"/>
    </row>
    <row r="39" spans="1:28" s="77" customFormat="1">
      <c r="A39" s="78" t="s">
        <v>301</v>
      </c>
      <c r="B39" s="110"/>
      <c r="C39" s="110"/>
      <c r="D39" s="73"/>
      <c r="E39" s="73"/>
      <c r="F39" s="73"/>
      <c r="G39" s="73"/>
      <c r="H39" s="73"/>
      <c r="I39" s="73"/>
      <c r="J39" s="72"/>
      <c r="K39" s="73"/>
      <c r="L39" s="73"/>
      <c r="M39" s="73"/>
      <c r="N39" s="72"/>
      <c r="O39" s="73"/>
      <c r="P39" s="73"/>
      <c r="Q39" s="73"/>
      <c r="R39" s="73"/>
      <c r="S39" s="73"/>
      <c r="T39" s="73"/>
      <c r="U39" s="73"/>
      <c r="V39" s="73"/>
      <c r="W39" s="73"/>
      <c r="X39" s="75"/>
      <c r="Y39" s="75"/>
      <c r="Z39" s="75"/>
      <c r="AA39" s="75"/>
      <c r="AB39" s="76"/>
    </row>
    <row r="40" spans="1:28">
      <c r="A40" s="92" t="s">
        <v>291</v>
      </c>
      <c r="B40" s="79" t="s">
        <v>302</v>
      </c>
      <c r="C40" s="79" t="s">
        <v>302</v>
      </c>
      <c r="D40" s="79">
        <v>99</v>
      </c>
      <c r="E40" s="79">
        <v>98.5</v>
      </c>
      <c r="F40" s="79"/>
      <c r="G40" s="92"/>
      <c r="H40" s="79">
        <v>98.5</v>
      </c>
      <c r="I40" s="92"/>
      <c r="J40" s="92"/>
      <c r="K40" s="79" t="s">
        <v>303</v>
      </c>
      <c r="L40" s="79"/>
      <c r="M40" s="79" t="s">
        <v>304</v>
      </c>
      <c r="N40" s="92"/>
      <c r="O40" s="79">
        <v>85</v>
      </c>
      <c r="P40" s="79"/>
      <c r="Q40" s="79">
        <v>82.6</v>
      </c>
      <c r="R40" s="79">
        <v>85</v>
      </c>
      <c r="S40" s="79"/>
      <c r="T40" s="79">
        <v>81.099999999999994</v>
      </c>
      <c r="U40" s="79"/>
      <c r="V40" s="79" t="s">
        <v>305</v>
      </c>
      <c r="W40" s="79" t="s">
        <v>306</v>
      </c>
      <c r="X40" s="111">
        <v>34</v>
      </c>
      <c r="Y40" s="105"/>
      <c r="Z40" s="105"/>
    </row>
    <row r="41" spans="1:28">
      <c r="A41" s="92" t="s">
        <v>297</v>
      </c>
      <c r="B41" s="79" t="s">
        <v>307</v>
      </c>
      <c r="C41" s="79" t="s">
        <v>307</v>
      </c>
      <c r="D41" s="79" t="s">
        <v>307</v>
      </c>
      <c r="E41" s="79"/>
      <c r="F41" s="79"/>
      <c r="G41" s="92"/>
      <c r="H41" s="79" t="s">
        <v>307</v>
      </c>
      <c r="I41" s="92"/>
      <c r="J41" s="92"/>
      <c r="K41" s="79"/>
      <c r="L41" s="79"/>
      <c r="M41" s="79" t="s">
        <v>308</v>
      </c>
      <c r="N41" s="92"/>
      <c r="O41" s="79">
        <v>4</v>
      </c>
      <c r="P41" s="79"/>
      <c r="Q41" s="79">
        <v>16.100000000000001</v>
      </c>
      <c r="R41" s="79" t="s">
        <v>307</v>
      </c>
      <c r="S41" s="79"/>
      <c r="T41" s="79">
        <v>15.5</v>
      </c>
      <c r="U41" s="79"/>
      <c r="V41" s="79"/>
      <c r="W41" s="79" t="s">
        <v>298</v>
      </c>
      <c r="X41" s="111">
        <v>0</v>
      </c>
      <c r="Y41" s="105"/>
      <c r="Z41" s="105"/>
    </row>
    <row r="42" spans="1:28">
      <c r="A42" s="92" t="s">
        <v>309</v>
      </c>
      <c r="B42" s="79" t="s">
        <v>307</v>
      </c>
      <c r="C42" s="79" t="s">
        <v>307</v>
      </c>
      <c r="D42" s="79" t="s">
        <v>307</v>
      </c>
      <c r="E42" s="79">
        <v>1.3</v>
      </c>
      <c r="F42" s="79"/>
      <c r="G42" s="92"/>
      <c r="H42" s="79">
        <v>1.4</v>
      </c>
      <c r="I42" s="92"/>
      <c r="J42" s="92"/>
      <c r="K42" s="79" t="s">
        <v>310</v>
      </c>
      <c r="L42" s="79"/>
      <c r="M42" s="79" t="s">
        <v>311</v>
      </c>
      <c r="N42" s="92"/>
      <c r="O42" s="79">
        <v>10</v>
      </c>
      <c r="P42" s="79"/>
      <c r="Q42" s="79">
        <v>0.8</v>
      </c>
      <c r="R42" s="79">
        <v>12</v>
      </c>
      <c r="S42" s="79"/>
      <c r="T42" s="79">
        <v>2.4</v>
      </c>
      <c r="U42" s="79"/>
      <c r="V42" s="79" t="s">
        <v>312</v>
      </c>
      <c r="W42" s="79" t="s">
        <v>313</v>
      </c>
      <c r="X42" s="111">
        <v>46</v>
      </c>
      <c r="Y42" s="105"/>
      <c r="Z42" s="105"/>
    </row>
    <row r="43" spans="1:28">
      <c r="A43" s="92" t="s">
        <v>314</v>
      </c>
      <c r="B43" s="79"/>
      <c r="C43" s="103"/>
      <c r="D43" s="79" t="s">
        <v>307</v>
      </c>
      <c r="E43" s="79" t="s">
        <v>307</v>
      </c>
      <c r="F43" s="79"/>
      <c r="G43" s="92"/>
      <c r="H43" s="79" t="s">
        <v>307</v>
      </c>
      <c r="I43" s="92"/>
      <c r="J43" s="92"/>
      <c r="K43" s="79" t="s">
        <v>315</v>
      </c>
      <c r="L43" s="79"/>
      <c r="M43" s="79"/>
      <c r="N43" s="92"/>
      <c r="O43" s="79">
        <v>1</v>
      </c>
      <c r="P43" s="79"/>
      <c r="Q43" s="79">
        <v>0.1</v>
      </c>
      <c r="R43" s="79">
        <v>2</v>
      </c>
      <c r="S43" s="79"/>
      <c r="T43" s="79">
        <v>0.9</v>
      </c>
      <c r="U43" s="79"/>
      <c r="V43" s="79" t="s">
        <v>316</v>
      </c>
      <c r="W43" s="79" t="s">
        <v>317</v>
      </c>
      <c r="X43" s="112">
        <v>19</v>
      </c>
      <c r="Y43" s="105"/>
      <c r="Z43" s="105"/>
    </row>
    <row r="44" spans="1:28">
      <c r="A44" s="92" t="s">
        <v>318</v>
      </c>
      <c r="B44" s="79"/>
      <c r="C44" s="103"/>
      <c r="D44" s="79"/>
      <c r="E44" s="79" t="s">
        <v>307</v>
      </c>
      <c r="F44" s="79"/>
      <c r="G44" s="92"/>
      <c r="H44" s="79"/>
      <c r="I44" s="92"/>
      <c r="J44" s="92"/>
      <c r="K44" s="79" t="s">
        <v>307</v>
      </c>
      <c r="L44" s="79"/>
      <c r="M44" s="79" t="s">
        <v>307</v>
      </c>
      <c r="N44" s="92"/>
      <c r="O44" s="79" t="s">
        <v>307</v>
      </c>
      <c r="P44" s="79"/>
      <c r="Q44" s="79">
        <v>0.1</v>
      </c>
      <c r="R44" s="79"/>
      <c r="S44" s="79"/>
      <c r="T44" s="79">
        <v>0.1</v>
      </c>
      <c r="U44" s="79"/>
      <c r="V44" s="79"/>
      <c r="W44" s="79" t="s">
        <v>319</v>
      </c>
      <c r="X44" s="111">
        <v>0.2</v>
      </c>
      <c r="Y44" s="105"/>
      <c r="Z44" s="105"/>
    </row>
    <row r="45" spans="1:28">
      <c r="A45" s="92" t="s">
        <v>320</v>
      </c>
      <c r="B45" s="79" t="s">
        <v>300</v>
      </c>
      <c r="C45" s="103"/>
      <c r="D45" s="79" t="s">
        <v>307</v>
      </c>
      <c r="E45" s="79" t="s">
        <v>307</v>
      </c>
      <c r="F45" s="79"/>
      <c r="G45" s="92"/>
      <c r="H45" s="79"/>
      <c r="I45" s="92"/>
      <c r="J45" s="92"/>
      <c r="K45" s="79"/>
      <c r="L45" s="79"/>
      <c r="M45" s="79"/>
      <c r="N45" s="92"/>
      <c r="O45" s="79"/>
      <c r="P45" s="79"/>
      <c r="Q45" s="79"/>
      <c r="R45" s="79">
        <v>0.4</v>
      </c>
      <c r="S45" s="79"/>
      <c r="T45" s="79" t="s">
        <v>307</v>
      </c>
      <c r="U45" s="79"/>
      <c r="V45" s="79"/>
      <c r="W45" s="111" t="s">
        <v>307</v>
      </c>
      <c r="X45" s="111" t="s">
        <v>307</v>
      </c>
      <c r="Y45" s="105"/>
      <c r="Z45" s="105"/>
    </row>
    <row r="46" spans="1:28">
      <c r="A46" s="92" t="s">
        <v>321</v>
      </c>
      <c r="B46" s="103"/>
      <c r="C46" s="103"/>
      <c r="D46" s="79"/>
      <c r="E46" s="79" t="s">
        <v>307</v>
      </c>
      <c r="F46" s="79"/>
      <c r="G46" s="92"/>
      <c r="H46" s="79"/>
      <c r="I46" s="92"/>
      <c r="J46" s="92"/>
      <c r="K46" s="79" t="s">
        <v>307</v>
      </c>
      <c r="L46" s="79"/>
      <c r="M46" s="79" t="s">
        <v>307</v>
      </c>
      <c r="N46" s="92"/>
      <c r="O46" s="79" t="s">
        <v>307</v>
      </c>
      <c r="P46" s="79"/>
      <c r="Q46" s="79" t="s">
        <v>307</v>
      </c>
      <c r="R46" s="79">
        <v>0.1</v>
      </c>
      <c r="S46" s="79"/>
      <c r="T46" s="79"/>
      <c r="U46" s="79"/>
      <c r="V46" s="79" t="s">
        <v>322</v>
      </c>
      <c r="W46" s="111" t="s">
        <v>307</v>
      </c>
      <c r="X46" s="111" t="s">
        <v>307</v>
      </c>
      <c r="Y46" s="105"/>
      <c r="Z46" s="105"/>
    </row>
    <row r="47" spans="1:28">
      <c r="A47" s="92" t="s">
        <v>323</v>
      </c>
      <c r="B47" s="103"/>
      <c r="C47" s="103"/>
      <c r="D47" s="79" t="s">
        <v>307</v>
      </c>
      <c r="E47" s="79" t="s">
        <v>307</v>
      </c>
      <c r="F47" s="79"/>
      <c r="G47" s="92"/>
      <c r="H47" s="79"/>
      <c r="I47" s="92"/>
      <c r="J47" s="92"/>
      <c r="K47" s="79" t="s">
        <v>307</v>
      </c>
      <c r="L47" s="79"/>
      <c r="M47" s="79"/>
      <c r="N47" s="92"/>
      <c r="O47" s="79" t="s">
        <v>307</v>
      </c>
      <c r="P47" s="79"/>
      <c r="Q47" s="79" t="s">
        <v>307</v>
      </c>
      <c r="R47" s="79"/>
      <c r="S47" s="79"/>
      <c r="T47" s="79"/>
      <c r="U47" s="79"/>
      <c r="V47" s="79" t="s">
        <v>307</v>
      </c>
      <c r="W47" s="79" t="s">
        <v>319</v>
      </c>
      <c r="X47" s="111">
        <v>0.3</v>
      </c>
      <c r="Y47" s="105"/>
      <c r="Z47" s="105"/>
    </row>
    <row r="48" spans="1:28">
      <c r="A48" s="113" t="s">
        <v>299</v>
      </c>
      <c r="B48" s="114"/>
      <c r="C48" s="114"/>
      <c r="D48" s="83" t="s">
        <v>307</v>
      </c>
      <c r="E48" s="113"/>
      <c r="F48" s="113"/>
      <c r="G48" s="83"/>
      <c r="H48" s="83"/>
      <c r="I48" s="83"/>
      <c r="J48" s="113"/>
      <c r="K48" s="83" t="s">
        <v>307</v>
      </c>
      <c r="L48" s="83"/>
      <c r="M48" s="83"/>
      <c r="N48" s="113"/>
      <c r="O48" s="83"/>
      <c r="P48" s="83"/>
      <c r="Q48" s="83"/>
      <c r="R48" s="83"/>
      <c r="S48" s="83"/>
      <c r="T48" s="83"/>
      <c r="U48" s="83"/>
      <c r="V48" s="83"/>
      <c r="W48" s="83"/>
      <c r="X48" s="83"/>
    </row>
    <row r="49" spans="1:46">
      <c r="A49" s="115" t="s">
        <v>324</v>
      </c>
      <c r="B49" s="116" t="s">
        <v>259</v>
      </c>
      <c r="C49" s="116" t="s">
        <v>259</v>
      </c>
      <c r="D49" s="87" t="s">
        <v>251</v>
      </c>
      <c r="E49" s="116" t="s">
        <v>325</v>
      </c>
      <c r="F49" s="116"/>
      <c r="G49" s="116"/>
      <c r="H49" s="116" t="s">
        <v>325</v>
      </c>
      <c r="I49" s="116"/>
      <c r="J49" s="117"/>
      <c r="K49" s="116" t="s">
        <v>326</v>
      </c>
      <c r="L49" s="116"/>
      <c r="M49" s="116" t="s">
        <v>259</v>
      </c>
      <c r="N49" s="117"/>
      <c r="O49" s="116" t="s">
        <v>259</v>
      </c>
      <c r="P49" s="116"/>
      <c r="Q49" s="116" t="s">
        <v>327</v>
      </c>
      <c r="R49" s="116" t="s">
        <v>259</v>
      </c>
      <c r="S49" s="116"/>
      <c r="T49" s="116" t="s">
        <v>328</v>
      </c>
      <c r="U49" s="116"/>
      <c r="V49" s="116" t="s">
        <v>260</v>
      </c>
      <c r="W49" s="91" t="s">
        <v>262</v>
      </c>
      <c r="X49" s="91" t="s">
        <v>262</v>
      </c>
    </row>
    <row r="50" spans="1:46">
      <c r="A50" s="92"/>
      <c r="B50" s="79" t="s">
        <v>265</v>
      </c>
      <c r="C50" s="79" t="s">
        <v>265</v>
      </c>
      <c r="D50" s="91" t="s">
        <v>263</v>
      </c>
      <c r="E50" s="79" t="s">
        <v>329</v>
      </c>
      <c r="F50" s="79"/>
      <c r="G50" s="79"/>
      <c r="H50" s="79" t="s">
        <v>329</v>
      </c>
      <c r="I50" s="79"/>
      <c r="J50" s="92"/>
      <c r="K50" s="79" t="s">
        <v>265</v>
      </c>
      <c r="L50" s="79"/>
      <c r="M50" s="79" t="s">
        <v>265</v>
      </c>
      <c r="N50" s="92"/>
      <c r="O50" s="79" t="s">
        <v>268</v>
      </c>
      <c r="P50" s="79"/>
      <c r="Q50" s="79" t="s">
        <v>265</v>
      </c>
      <c r="R50" s="79" t="s">
        <v>265</v>
      </c>
      <c r="S50" s="79"/>
      <c r="T50" s="79" t="s">
        <v>265</v>
      </c>
      <c r="U50" s="79"/>
      <c r="V50" s="79" t="s">
        <v>265</v>
      </c>
      <c r="W50" s="91" t="s">
        <v>256</v>
      </c>
      <c r="X50" s="91" t="s">
        <v>256</v>
      </c>
    </row>
    <row r="51" spans="1:46">
      <c r="A51" s="92"/>
      <c r="B51" s="80" t="s">
        <v>330</v>
      </c>
      <c r="C51" s="80" t="s">
        <v>330</v>
      </c>
      <c r="D51" s="104" t="s">
        <v>270</v>
      </c>
      <c r="E51" s="80" t="s">
        <v>273</v>
      </c>
      <c r="F51" s="79"/>
      <c r="G51" s="79"/>
      <c r="H51" s="80" t="s">
        <v>273</v>
      </c>
      <c r="I51" s="79"/>
      <c r="J51" s="92"/>
      <c r="K51" s="80" t="s">
        <v>331</v>
      </c>
      <c r="L51" s="79"/>
      <c r="M51" s="80" t="s">
        <v>278</v>
      </c>
      <c r="N51" s="92"/>
      <c r="O51" s="80" t="s">
        <v>276</v>
      </c>
      <c r="P51" s="80"/>
      <c r="Q51" s="80" t="s">
        <v>273</v>
      </c>
      <c r="R51" s="80" t="s">
        <v>279</v>
      </c>
      <c r="S51" s="80"/>
      <c r="T51" s="80" t="s">
        <v>281</v>
      </c>
      <c r="U51" s="80"/>
      <c r="V51" s="80" t="s">
        <v>283</v>
      </c>
      <c r="W51" s="104" t="s">
        <v>283</v>
      </c>
      <c r="X51" s="104" t="s">
        <v>283</v>
      </c>
    </row>
    <row r="52" spans="1:46">
      <c r="A52" s="92"/>
      <c r="B52" s="79"/>
      <c r="C52" s="79"/>
      <c r="D52" s="79"/>
      <c r="E52" s="79"/>
      <c r="F52" s="79"/>
      <c r="G52" s="79"/>
      <c r="H52" s="79"/>
      <c r="I52" s="79"/>
      <c r="J52" s="92"/>
      <c r="K52" s="118"/>
      <c r="L52" s="79"/>
      <c r="M52" s="79"/>
      <c r="N52" s="79"/>
      <c r="O52" s="79" t="s">
        <v>332</v>
      </c>
      <c r="P52" s="79"/>
      <c r="Q52" s="79"/>
      <c r="R52" s="79"/>
      <c r="S52" s="79"/>
      <c r="T52" s="79"/>
      <c r="U52" s="79"/>
      <c r="V52" s="79"/>
      <c r="W52" s="79"/>
    </row>
    <row r="53" spans="1:46">
      <c r="B53" s="79"/>
      <c r="C53" s="79"/>
      <c r="D53" s="79"/>
      <c r="E53" s="79"/>
      <c r="F53" s="79"/>
      <c r="G53" s="79"/>
      <c r="H53" s="79"/>
      <c r="I53" s="79"/>
      <c r="J53" s="92"/>
      <c r="K53" s="118"/>
      <c r="L53" s="79"/>
      <c r="N53" s="79"/>
      <c r="O53" s="79" t="s">
        <v>333</v>
      </c>
      <c r="P53" s="79"/>
      <c r="Q53" s="79"/>
      <c r="R53" s="79"/>
      <c r="S53" s="79"/>
      <c r="T53" s="79"/>
      <c r="U53" s="79"/>
      <c r="V53" s="79"/>
      <c r="W53" s="79"/>
    </row>
    <row r="54" spans="1:46">
      <c r="A54" s="78" t="s">
        <v>334</v>
      </c>
      <c r="B54" s="92"/>
      <c r="C54" s="92"/>
      <c r="D54" s="92"/>
      <c r="E54" s="92"/>
      <c r="F54" s="92"/>
      <c r="G54" s="92"/>
      <c r="H54" s="92"/>
      <c r="I54" s="92"/>
      <c r="J54" s="92"/>
      <c r="K54" s="118"/>
      <c r="L54" s="79"/>
      <c r="T54" s="105"/>
      <c r="U54" s="105"/>
      <c r="V54" s="105"/>
      <c r="W54" s="79"/>
    </row>
    <row r="55" spans="1:46">
      <c r="A55" s="78" t="s">
        <v>335</v>
      </c>
      <c r="B55" s="78" t="s">
        <v>336</v>
      </c>
      <c r="C55" s="105"/>
      <c r="D55" s="105"/>
      <c r="E55" s="92"/>
      <c r="F55" s="92"/>
      <c r="G55" s="92"/>
      <c r="H55" s="92"/>
      <c r="I55" s="92"/>
      <c r="J55" s="92"/>
      <c r="K55" s="118"/>
      <c r="L55" s="79"/>
      <c r="T55" s="105"/>
      <c r="U55" s="105"/>
      <c r="V55" s="105"/>
      <c r="W55" s="92"/>
    </row>
    <row r="56" spans="1:46">
      <c r="A56" s="119" t="s">
        <v>204</v>
      </c>
      <c r="B56" s="105" t="s">
        <v>86</v>
      </c>
      <c r="C56" s="120" t="s">
        <v>337</v>
      </c>
      <c r="D56" s="91"/>
      <c r="E56" s="104"/>
      <c r="F56" s="105"/>
      <c r="G56" s="121"/>
      <c r="H56" s="103"/>
      <c r="I56" s="103"/>
      <c r="J56" s="103"/>
      <c r="K56" s="103"/>
      <c r="L56" s="103"/>
      <c r="R56" s="79"/>
      <c r="S56" s="79"/>
      <c r="T56" s="103"/>
      <c r="U56" s="103"/>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row>
    <row r="57" spans="1:46">
      <c r="A57" s="119" t="s">
        <v>211</v>
      </c>
      <c r="B57" s="105"/>
      <c r="C57" s="120" t="s">
        <v>338</v>
      </c>
      <c r="D57" s="120"/>
      <c r="E57" s="80"/>
      <c r="F57" s="105"/>
      <c r="G57" s="119"/>
      <c r="H57" s="80"/>
      <c r="R57" s="79"/>
      <c r="S57" s="79"/>
      <c r="T57" s="105"/>
      <c r="U57" s="105"/>
      <c r="V57" s="105"/>
    </row>
    <row r="58" spans="1:46">
      <c r="A58" s="119" t="s">
        <v>198</v>
      </c>
      <c r="B58" s="105"/>
      <c r="C58" s="123" t="s">
        <v>339</v>
      </c>
      <c r="D58" s="120"/>
      <c r="E58" s="104"/>
      <c r="F58" s="105"/>
      <c r="G58" s="124"/>
      <c r="H58" s="104"/>
      <c r="K58" s="105"/>
      <c r="R58" s="79"/>
      <c r="S58" s="79"/>
      <c r="T58" s="105"/>
      <c r="U58" s="105"/>
      <c r="V58" s="105"/>
    </row>
    <row r="59" spans="1:46">
      <c r="A59" s="119" t="s">
        <v>199</v>
      </c>
      <c r="B59" s="105"/>
      <c r="C59" s="123" t="s">
        <v>340</v>
      </c>
      <c r="D59" s="120"/>
      <c r="E59" s="80"/>
      <c r="F59" s="105"/>
      <c r="G59" s="119"/>
      <c r="H59" s="80"/>
      <c r="R59" s="79"/>
      <c r="S59" s="79"/>
      <c r="T59" s="105"/>
      <c r="U59" s="105"/>
      <c r="V59" s="105"/>
    </row>
    <row r="60" spans="1:46">
      <c r="A60" s="119" t="s">
        <v>200</v>
      </c>
      <c r="B60" s="105" t="s">
        <v>218</v>
      </c>
      <c r="C60" s="123" t="s">
        <v>341</v>
      </c>
      <c r="D60" s="120"/>
      <c r="E60" s="104"/>
      <c r="F60" s="105"/>
      <c r="G60" s="105"/>
      <c r="H60" s="105"/>
      <c r="R60" s="79"/>
      <c r="S60" s="79"/>
      <c r="T60" s="105"/>
      <c r="U60" s="105"/>
      <c r="V60" s="105"/>
    </row>
    <row r="61" spans="1:46">
      <c r="A61" s="119"/>
      <c r="B61" s="105"/>
      <c r="C61" s="92" t="s">
        <v>342</v>
      </c>
      <c r="D61" s="124"/>
      <c r="E61" s="104"/>
      <c r="F61" s="105"/>
      <c r="G61" s="120"/>
      <c r="H61" s="104"/>
      <c r="T61" s="105"/>
      <c r="U61" s="105"/>
      <c r="V61" s="105"/>
    </row>
    <row r="62" spans="1:46">
      <c r="A62" s="123" t="s">
        <v>203</v>
      </c>
      <c r="B62" s="105" t="s">
        <v>222</v>
      </c>
      <c r="C62" s="123" t="s">
        <v>343</v>
      </c>
      <c r="D62" s="120"/>
      <c r="E62" s="104"/>
      <c r="F62" s="105"/>
      <c r="G62" s="120"/>
      <c r="H62" s="92"/>
      <c r="O62" s="105"/>
      <c r="P62" s="105"/>
      <c r="Q62" s="105"/>
      <c r="R62" s="105"/>
      <c r="S62" s="105"/>
      <c r="T62" s="105"/>
      <c r="U62" s="105"/>
      <c r="V62" s="105"/>
    </row>
    <row r="63" spans="1:46">
      <c r="A63" s="119" t="s">
        <v>201</v>
      </c>
      <c r="B63" s="105" t="s">
        <v>219</v>
      </c>
      <c r="C63" s="123" t="s">
        <v>344</v>
      </c>
      <c r="D63" s="120"/>
      <c r="E63" s="104"/>
      <c r="F63" s="105"/>
      <c r="G63" s="123"/>
      <c r="H63" s="79"/>
      <c r="O63" s="105"/>
      <c r="P63" s="105"/>
      <c r="Q63" s="105"/>
      <c r="R63" s="105"/>
      <c r="S63" s="105"/>
      <c r="T63" s="105"/>
      <c r="U63" s="105"/>
      <c r="V63" s="105"/>
    </row>
    <row r="64" spans="1:46">
      <c r="A64" s="119" t="s">
        <v>202</v>
      </c>
      <c r="B64" s="105" t="s">
        <v>221</v>
      </c>
      <c r="C64" s="123" t="s">
        <v>345</v>
      </c>
      <c r="D64" s="120"/>
      <c r="E64" s="105"/>
      <c r="F64" s="105"/>
      <c r="G64" s="123"/>
      <c r="H64" s="79"/>
      <c r="O64" s="105"/>
      <c r="P64" s="105"/>
      <c r="Q64" s="105"/>
      <c r="R64" s="105"/>
      <c r="S64" s="105"/>
      <c r="T64" s="105"/>
      <c r="U64" s="105"/>
      <c r="V64" s="105"/>
    </row>
    <row r="65" spans="1:22">
      <c r="A65" s="119"/>
      <c r="B65" s="105"/>
      <c r="C65" s="123" t="s">
        <v>346</v>
      </c>
      <c r="D65" s="120"/>
      <c r="E65" s="91"/>
      <c r="F65" s="105"/>
      <c r="G65" s="123"/>
      <c r="H65" s="79"/>
      <c r="O65" s="105"/>
      <c r="P65" s="105"/>
      <c r="Q65" s="105"/>
      <c r="R65" s="105"/>
      <c r="S65" s="105"/>
      <c r="T65" s="105"/>
      <c r="U65" s="105"/>
      <c r="V65" s="105"/>
    </row>
    <row r="66" spans="1:22">
      <c r="A66" s="123" t="s">
        <v>347</v>
      </c>
      <c r="B66" s="105" t="s">
        <v>348</v>
      </c>
      <c r="C66" s="92" t="s">
        <v>349</v>
      </c>
      <c r="D66" s="120"/>
      <c r="E66" s="79"/>
      <c r="F66" s="105"/>
      <c r="G66" s="123"/>
      <c r="H66" s="79"/>
      <c r="O66" s="105"/>
      <c r="P66" s="105"/>
      <c r="Q66" s="105"/>
      <c r="R66" s="105"/>
      <c r="S66" s="105"/>
      <c r="T66" s="105"/>
      <c r="U66" s="105"/>
      <c r="V66" s="105"/>
    </row>
    <row r="67" spans="1:22">
      <c r="A67" s="119" t="s">
        <v>208</v>
      </c>
      <c r="B67" s="105"/>
      <c r="C67" s="123" t="s">
        <v>340</v>
      </c>
      <c r="D67" s="120"/>
      <c r="E67" s="80"/>
      <c r="F67" s="105"/>
      <c r="G67" s="123"/>
      <c r="H67" s="79"/>
      <c r="O67" s="105"/>
      <c r="P67" s="105"/>
      <c r="Q67" s="105"/>
      <c r="R67" s="105"/>
      <c r="S67" s="105"/>
      <c r="T67" s="105"/>
      <c r="U67" s="105"/>
      <c r="V67" s="105"/>
    </row>
    <row r="68" spans="1:22">
      <c r="A68" s="119" t="s">
        <v>209</v>
      </c>
      <c r="B68" s="105" t="s">
        <v>225</v>
      </c>
      <c r="C68" s="92" t="s">
        <v>350</v>
      </c>
      <c r="D68" s="120"/>
      <c r="E68" s="104"/>
      <c r="F68" s="105"/>
      <c r="G68" s="123"/>
      <c r="H68" s="79"/>
      <c r="O68" s="105"/>
      <c r="P68" s="105"/>
      <c r="Q68" s="105"/>
      <c r="R68" s="105"/>
      <c r="S68" s="105"/>
      <c r="T68" s="105"/>
      <c r="U68" s="105"/>
      <c r="V68" s="105"/>
    </row>
    <row r="69" spans="1:22">
      <c r="A69" s="119" t="s">
        <v>210</v>
      </c>
      <c r="B69" s="105"/>
      <c r="C69" s="123" t="s">
        <v>340</v>
      </c>
      <c r="D69" s="120"/>
      <c r="E69" s="80"/>
      <c r="F69" s="105"/>
      <c r="G69" s="125"/>
      <c r="H69" s="105"/>
      <c r="O69" s="105"/>
      <c r="P69" s="105"/>
      <c r="Q69" s="105"/>
      <c r="R69" s="105"/>
      <c r="S69" s="105"/>
      <c r="T69" s="105"/>
      <c r="U69" s="105"/>
      <c r="V69" s="105"/>
    </row>
    <row r="70" spans="1:22">
      <c r="A70" s="119"/>
      <c r="B70" s="105"/>
      <c r="C70" s="123" t="s">
        <v>351</v>
      </c>
      <c r="D70" s="123"/>
      <c r="E70" s="80"/>
      <c r="F70" s="105"/>
      <c r="G70" s="123"/>
      <c r="H70" s="80"/>
      <c r="O70" s="105"/>
      <c r="P70" s="105"/>
      <c r="Q70" s="105"/>
      <c r="R70" s="105"/>
      <c r="S70" s="105"/>
      <c r="T70" s="105"/>
      <c r="U70" s="105"/>
      <c r="V70" s="105"/>
    </row>
    <row r="71" spans="1:22">
      <c r="A71" s="123" t="s">
        <v>213</v>
      </c>
      <c r="B71" s="105" t="s">
        <v>226</v>
      </c>
      <c r="C71" s="123" t="s">
        <v>352</v>
      </c>
      <c r="D71" s="120"/>
      <c r="E71" s="79"/>
      <c r="F71" s="105"/>
      <c r="G71" s="123"/>
      <c r="H71" s="80"/>
      <c r="O71" s="105"/>
      <c r="P71" s="105"/>
      <c r="Q71" s="105"/>
      <c r="R71" s="105"/>
      <c r="S71" s="105"/>
      <c r="T71" s="105"/>
      <c r="U71" s="105"/>
      <c r="V71" s="105"/>
    </row>
    <row r="72" spans="1:22">
      <c r="A72" s="123">
        <v>65315</v>
      </c>
      <c r="B72" s="105" t="s">
        <v>220</v>
      </c>
      <c r="C72" s="92" t="s">
        <v>353</v>
      </c>
      <c r="D72" s="120"/>
      <c r="E72" s="104"/>
      <c r="F72" s="105"/>
      <c r="G72" s="123"/>
      <c r="H72" s="79"/>
    </row>
    <row r="73" spans="1:22">
      <c r="A73" s="119" t="s">
        <v>215</v>
      </c>
      <c r="B73" s="105" t="s">
        <v>228</v>
      </c>
      <c r="C73" s="123" t="s">
        <v>354</v>
      </c>
      <c r="D73" s="120"/>
      <c r="E73" s="104"/>
      <c r="F73" s="105"/>
      <c r="G73" s="123"/>
      <c r="H73" s="79"/>
    </row>
    <row r="74" spans="1:22">
      <c r="A74" s="119" t="s">
        <v>207</v>
      </c>
      <c r="B74" s="105" t="s">
        <v>224</v>
      </c>
      <c r="C74" s="92" t="s">
        <v>355</v>
      </c>
      <c r="D74" s="120"/>
      <c r="E74" s="104"/>
      <c r="F74" s="105"/>
      <c r="G74" s="120"/>
      <c r="H74" s="92"/>
    </row>
    <row r="75" spans="1:22">
      <c r="A75" s="123" t="s">
        <v>214</v>
      </c>
      <c r="B75" s="105" t="s">
        <v>227</v>
      </c>
      <c r="C75" s="92" t="s">
        <v>349</v>
      </c>
      <c r="D75" s="120"/>
      <c r="E75" s="79"/>
      <c r="F75" s="105"/>
      <c r="G75" s="120"/>
      <c r="H75" s="92"/>
    </row>
    <row r="76" spans="1:22">
      <c r="A76" s="119" t="s">
        <v>205</v>
      </c>
      <c r="B76" s="105" t="s">
        <v>217</v>
      </c>
      <c r="C76" s="123" t="s">
        <v>356</v>
      </c>
      <c r="D76" s="120"/>
      <c r="E76" s="80"/>
      <c r="F76" s="105"/>
      <c r="G76" s="125"/>
      <c r="H76" s="105"/>
    </row>
    <row r="77" spans="1:22">
      <c r="A77" s="119"/>
      <c r="B77" s="105"/>
      <c r="C77" s="123" t="s">
        <v>285</v>
      </c>
      <c r="D77" s="123" t="s">
        <v>265</v>
      </c>
      <c r="E77" s="80" t="s">
        <v>279</v>
      </c>
      <c r="F77" s="123"/>
      <c r="G77" s="123"/>
      <c r="H77" s="80"/>
    </row>
    <row r="78" spans="1:22">
      <c r="A78" s="119">
        <v>67513</v>
      </c>
      <c r="B78" s="105" t="s">
        <v>229</v>
      </c>
      <c r="C78" s="123" t="s">
        <v>357</v>
      </c>
      <c r="D78" s="120"/>
      <c r="E78" s="104"/>
      <c r="F78" s="105"/>
      <c r="G78" s="123"/>
      <c r="H78" s="79"/>
    </row>
    <row r="79" spans="1:22">
      <c r="A79" s="119">
        <v>67513</v>
      </c>
      <c r="B79" s="105" t="s">
        <v>230</v>
      </c>
      <c r="C79" s="123" t="s">
        <v>357</v>
      </c>
      <c r="D79" s="120"/>
      <c r="E79" s="104"/>
      <c r="F79" s="105"/>
      <c r="G79" s="126"/>
    </row>
    <row r="80" spans="1:22">
      <c r="A80" s="123" t="s">
        <v>206</v>
      </c>
      <c r="B80" s="105" t="s">
        <v>223</v>
      </c>
      <c r="C80" s="123" t="s">
        <v>358</v>
      </c>
      <c r="D80" s="123"/>
      <c r="E80" s="80"/>
      <c r="F80" s="105"/>
      <c r="G80" s="123"/>
      <c r="H80" s="79"/>
    </row>
    <row r="81" spans="1:8">
      <c r="B81" s="105"/>
      <c r="C81" s="105"/>
      <c r="D81" s="105"/>
      <c r="E81" s="105"/>
      <c r="F81" s="92"/>
      <c r="G81" s="79"/>
      <c r="H81" s="79"/>
    </row>
    <row r="82" spans="1:8">
      <c r="B82" s="105"/>
      <c r="C82" s="105"/>
      <c r="D82" s="105"/>
      <c r="F82" s="92"/>
      <c r="G82" s="105"/>
      <c r="H82" s="105"/>
    </row>
    <row r="83" spans="1:8">
      <c r="A83" s="78" t="s">
        <v>359</v>
      </c>
      <c r="B83" s="81"/>
      <c r="C83" s="115"/>
      <c r="D83" s="92"/>
      <c r="E83" s="92"/>
      <c r="F83" s="120"/>
      <c r="G83" s="105"/>
      <c r="H83" s="105"/>
    </row>
    <row r="84" spans="1:8">
      <c r="A84" s="123" t="s">
        <v>196</v>
      </c>
      <c r="B84" s="105" t="s">
        <v>217</v>
      </c>
      <c r="C84" s="123" t="s">
        <v>360</v>
      </c>
      <c r="D84" s="121"/>
      <c r="E84" s="127"/>
      <c r="F84" s="105"/>
      <c r="G84" s="79"/>
      <c r="H84" s="80"/>
    </row>
    <row r="85" spans="1:8">
      <c r="A85" s="123" t="s">
        <v>197</v>
      </c>
      <c r="B85" s="105" t="s">
        <v>217</v>
      </c>
      <c r="C85" s="123" t="s">
        <v>360</v>
      </c>
      <c r="D85" s="121"/>
      <c r="E85" s="127"/>
      <c r="F85" s="105"/>
      <c r="G85" s="79"/>
      <c r="H85" s="80"/>
    </row>
    <row r="86" spans="1:8">
      <c r="A86" s="119" t="s">
        <v>204</v>
      </c>
      <c r="B86" s="105" t="s">
        <v>86</v>
      </c>
      <c r="C86" s="123" t="s">
        <v>361</v>
      </c>
      <c r="D86" s="121"/>
      <c r="E86" s="127"/>
      <c r="F86" s="105"/>
      <c r="G86" s="79"/>
      <c r="H86" s="80"/>
    </row>
    <row r="87" spans="1:8">
      <c r="A87" s="119" t="s">
        <v>211</v>
      </c>
      <c r="B87" s="105"/>
      <c r="C87" s="123" t="s">
        <v>338</v>
      </c>
      <c r="D87" s="123"/>
      <c r="E87" s="80"/>
      <c r="F87" s="105"/>
      <c r="G87" s="118"/>
      <c r="H87" s="79"/>
    </row>
    <row r="88" spans="1:8">
      <c r="A88" s="119" t="s">
        <v>198</v>
      </c>
      <c r="B88" s="105"/>
      <c r="C88" s="123" t="s">
        <v>339</v>
      </c>
      <c r="D88" s="120"/>
      <c r="E88" s="104"/>
      <c r="F88" s="105"/>
      <c r="G88" s="79"/>
      <c r="H88" s="79"/>
    </row>
    <row r="89" spans="1:8">
      <c r="A89" s="119" t="s">
        <v>199</v>
      </c>
      <c r="B89" s="105"/>
      <c r="C89" s="123" t="s">
        <v>362</v>
      </c>
      <c r="D89" s="123"/>
      <c r="E89" s="80"/>
      <c r="F89" s="105"/>
      <c r="G89" s="79"/>
      <c r="H89" s="79"/>
    </row>
    <row r="90" spans="1:8">
      <c r="A90" s="119" t="s">
        <v>208</v>
      </c>
      <c r="B90" s="105"/>
      <c r="C90" s="123" t="s">
        <v>350</v>
      </c>
      <c r="D90" s="123"/>
      <c r="E90" s="80"/>
      <c r="F90" s="105"/>
      <c r="G90" s="79"/>
      <c r="H90" s="79"/>
    </row>
    <row r="91" spans="1:8">
      <c r="A91" s="123" t="s">
        <v>208</v>
      </c>
      <c r="B91" s="105"/>
      <c r="C91" s="123" t="s">
        <v>363</v>
      </c>
      <c r="D91" s="123"/>
      <c r="E91" s="79"/>
      <c r="F91" s="105"/>
      <c r="G91" s="79"/>
      <c r="H91" s="79"/>
    </row>
    <row r="92" spans="1:8">
      <c r="A92" s="119" t="s">
        <v>210</v>
      </c>
      <c r="B92" s="105"/>
      <c r="C92" s="123" t="s">
        <v>364</v>
      </c>
      <c r="D92" s="123"/>
      <c r="E92" s="80"/>
      <c r="F92" s="105"/>
      <c r="G92" s="92"/>
    </row>
    <row r="93" spans="1:8">
      <c r="A93" s="123" t="s">
        <v>213</v>
      </c>
      <c r="B93" s="105" t="s">
        <v>226</v>
      </c>
      <c r="C93" s="123" t="s">
        <v>352</v>
      </c>
      <c r="D93" s="123"/>
      <c r="E93" s="80"/>
      <c r="F93" s="105"/>
      <c r="G93" s="92"/>
    </row>
    <row r="94" spans="1:8">
      <c r="A94" s="123">
        <v>65315</v>
      </c>
      <c r="B94" s="105" t="s">
        <v>220</v>
      </c>
      <c r="C94" s="123" t="s">
        <v>362</v>
      </c>
      <c r="D94" s="123"/>
      <c r="E94" s="80"/>
      <c r="F94" s="105"/>
      <c r="G94" s="79"/>
    </row>
    <row r="95" spans="1:8">
      <c r="A95" s="119" t="s">
        <v>215</v>
      </c>
      <c r="B95" s="105" t="s">
        <v>228</v>
      </c>
      <c r="C95" s="123" t="s">
        <v>365</v>
      </c>
      <c r="D95" s="123"/>
      <c r="E95" s="80"/>
      <c r="F95" s="105"/>
    </row>
    <row r="96" spans="1:8">
      <c r="A96" s="119">
        <v>67513</v>
      </c>
      <c r="B96" s="105" t="s">
        <v>229</v>
      </c>
      <c r="C96" s="123" t="s">
        <v>357</v>
      </c>
      <c r="D96" s="120"/>
      <c r="E96" s="104"/>
      <c r="F96" s="105"/>
      <c r="G96" s="79"/>
    </row>
    <row r="97" spans="1:7">
      <c r="A97" s="119">
        <v>67513</v>
      </c>
      <c r="B97" s="105" t="s">
        <v>230</v>
      </c>
      <c r="C97" s="123" t="s">
        <v>357</v>
      </c>
      <c r="D97" s="120"/>
      <c r="E97" s="104"/>
      <c r="F97" s="105"/>
    </row>
    <row r="98" spans="1:7">
      <c r="A98" s="123" t="s">
        <v>206</v>
      </c>
      <c r="B98" s="105" t="s">
        <v>223</v>
      </c>
      <c r="C98" s="123" t="s">
        <v>358</v>
      </c>
      <c r="D98" s="123"/>
      <c r="E98" s="80"/>
      <c r="F98" s="105"/>
      <c r="G98" s="79"/>
    </row>
    <row r="99" spans="1:7">
      <c r="A99" s="79"/>
      <c r="B99" s="105"/>
      <c r="C99" s="128"/>
      <c r="D99" s="123"/>
      <c r="E99" s="80"/>
      <c r="F99" s="79"/>
      <c r="G99" s="79"/>
    </row>
    <row r="100" spans="1:7">
      <c r="B100" s="105"/>
      <c r="C100" s="105"/>
      <c r="D100" s="105"/>
      <c r="E100" s="105"/>
      <c r="G100" s="79"/>
    </row>
    <row r="101" spans="1:7">
      <c r="C101" s="105"/>
      <c r="D101" s="105"/>
      <c r="E101" s="105"/>
      <c r="F101" s="125"/>
      <c r="G101" s="105"/>
    </row>
    <row r="102" spans="1:7">
      <c r="C102" s="105"/>
      <c r="D102" s="105"/>
      <c r="E102" s="105"/>
      <c r="F102" s="79"/>
      <c r="G102" s="79"/>
    </row>
    <row r="103" spans="1:7">
      <c r="C103" s="79"/>
      <c r="D103" s="79"/>
      <c r="E103" s="79"/>
    </row>
    <row r="104" spans="1:7">
      <c r="C104" s="79"/>
      <c r="D104" s="79"/>
      <c r="E104" s="79"/>
    </row>
    <row r="110" spans="1:7">
      <c r="B110" s="105"/>
    </row>
    <row r="118" spans="2:2">
      <c r="B118" s="105"/>
    </row>
    <row r="120" spans="2:2">
      <c r="B120" s="79"/>
    </row>
  </sheetData>
  <pageMargins left="0.75" right="0.75" top="1" bottom="1" header="0.5" footer="0.5"/>
  <pageSetup scale="67" orientation="landscape" horizontalDpi="4294967292" verticalDpi="4294967292"/>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S21"/>
  <sheetViews>
    <sheetView workbookViewId="0">
      <selection activeCell="B7" sqref="B7"/>
    </sheetView>
  </sheetViews>
  <sheetFormatPr baseColWidth="10" defaultRowHeight="13"/>
  <sheetData>
    <row r="1" spans="1:16" ht="16">
      <c r="A1" s="35" t="s">
        <v>42</v>
      </c>
    </row>
    <row r="2" spans="1:16" ht="12" customHeight="1">
      <c r="A2" s="35" t="s">
        <v>33</v>
      </c>
      <c r="P2" s="37" t="s">
        <v>106</v>
      </c>
    </row>
    <row r="3" spans="1:16" ht="16">
      <c r="A3" s="35" t="s">
        <v>32</v>
      </c>
      <c r="B3" t="s">
        <v>159</v>
      </c>
    </row>
    <row r="4" spans="1:16" ht="16">
      <c r="A4" s="35" t="s">
        <v>101</v>
      </c>
    </row>
    <row r="5" spans="1:16" ht="16">
      <c r="A5" s="35" t="s">
        <v>31</v>
      </c>
    </row>
    <row r="6" spans="1:16" ht="16">
      <c r="A6" s="35" t="s">
        <v>102</v>
      </c>
      <c r="B6" s="36" t="s">
        <v>160</v>
      </c>
    </row>
    <row r="7" spans="1:16" ht="16">
      <c r="A7" s="35" t="s">
        <v>103</v>
      </c>
      <c r="B7" t="s">
        <v>158</v>
      </c>
    </row>
    <row r="8" spans="1:16" ht="16">
      <c r="A8" s="35" t="s">
        <v>30</v>
      </c>
    </row>
    <row r="9" spans="1:16" ht="16">
      <c r="A9" s="35" t="s">
        <v>104</v>
      </c>
      <c r="B9" t="s">
        <v>157</v>
      </c>
    </row>
    <row r="10" spans="1:16" ht="16">
      <c r="A10" s="35" t="s">
        <v>29</v>
      </c>
      <c r="B10" t="s">
        <v>156</v>
      </c>
    </row>
    <row r="11" spans="1:16" ht="16">
      <c r="A11" s="35" t="s">
        <v>28</v>
      </c>
    </row>
    <row r="12" spans="1:16" ht="16">
      <c r="A12" s="35" t="s">
        <v>27</v>
      </c>
      <c r="B12" t="s">
        <v>155</v>
      </c>
    </row>
    <row r="13" spans="1:16" ht="16">
      <c r="A13" s="35" t="s">
        <v>105</v>
      </c>
    </row>
    <row r="14" spans="1:16" ht="16">
      <c r="A14" s="35" t="s">
        <v>26</v>
      </c>
    </row>
    <row r="15" spans="1:16" ht="16">
      <c r="A15" s="35" t="s">
        <v>100</v>
      </c>
      <c r="B15" t="s">
        <v>154</v>
      </c>
    </row>
    <row r="16" spans="1:16" ht="16">
      <c r="A16" s="35" t="s">
        <v>153</v>
      </c>
    </row>
    <row r="17" spans="1:45">
      <c r="A17" t="s">
        <v>152</v>
      </c>
    </row>
    <row r="19" spans="1:45">
      <c r="A19" t="s">
        <v>107</v>
      </c>
      <c r="B19" t="s">
        <v>108</v>
      </c>
      <c r="C19" t="s">
        <v>109</v>
      </c>
      <c r="D19" t="s">
        <v>110</v>
      </c>
      <c r="E19" t="s">
        <v>111</v>
      </c>
      <c r="F19" t="s">
        <v>112</v>
      </c>
      <c r="G19" t="s">
        <v>113</v>
      </c>
      <c r="H19" t="s">
        <v>114</v>
      </c>
      <c r="I19" t="s">
        <v>115</v>
      </c>
      <c r="J19" t="s">
        <v>116</v>
      </c>
      <c r="K19" t="s">
        <v>117</v>
      </c>
      <c r="L19" t="s">
        <v>118</v>
      </c>
      <c r="M19" t="s">
        <v>119</v>
      </c>
      <c r="N19" t="s">
        <v>120</v>
      </c>
      <c r="O19" t="s">
        <v>121</v>
      </c>
      <c r="P19" t="s">
        <v>122</v>
      </c>
      <c r="Q19" t="s">
        <v>123</v>
      </c>
      <c r="R19" t="s">
        <v>124</v>
      </c>
      <c r="S19" t="s">
        <v>125</v>
      </c>
      <c r="T19" t="s">
        <v>126</v>
      </c>
      <c r="U19" t="s">
        <v>127</v>
      </c>
      <c r="V19" t="s">
        <v>128</v>
      </c>
      <c r="W19" t="s">
        <v>129</v>
      </c>
      <c r="X19" t="s">
        <v>130</v>
      </c>
      <c r="Y19" t="s">
        <v>131</v>
      </c>
      <c r="Z19" t="s">
        <v>132</v>
      </c>
      <c r="AA19" t="s">
        <v>133</v>
      </c>
      <c r="AB19" t="s">
        <v>134</v>
      </c>
      <c r="AC19" t="s">
        <v>135</v>
      </c>
      <c r="AD19" t="s">
        <v>136</v>
      </c>
      <c r="AE19" t="s">
        <v>137</v>
      </c>
      <c r="AF19" t="s">
        <v>138</v>
      </c>
      <c r="AG19" t="s">
        <v>139</v>
      </c>
      <c r="AH19" t="s">
        <v>140</v>
      </c>
      <c r="AI19" t="s">
        <v>141</v>
      </c>
      <c r="AJ19" t="s">
        <v>142</v>
      </c>
      <c r="AK19" t="s">
        <v>143</v>
      </c>
      <c r="AL19" t="s">
        <v>144</v>
      </c>
      <c r="AM19" t="s">
        <v>145</v>
      </c>
      <c r="AN19" t="s">
        <v>146</v>
      </c>
      <c r="AO19" t="s">
        <v>147</v>
      </c>
      <c r="AP19" t="s">
        <v>148</v>
      </c>
      <c r="AQ19" t="s">
        <v>149</v>
      </c>
      <c r="AR19" t="s">
        <v>150</v>
      </c>
      <c r="AS19" t="s">
        <v>151</v>
      </c>
    </row>
    <row r="21" spans="1:45">
      <c r="A21" s="36"/>
    </row>
  </sheetData>
  <pageMargins left="0.7" right="0.7" top="0.75" bottom="0.75" header="0.3" footer="0.3"/>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L107"/>
  <sheetViews>
    <sheetView zoomScale="80" workbookViewId="0">
      <pane xSplit="1" ySplit="4" topLeftCell="B8" activePane="bottomRight" state="frozen"/>
      <selection pane="topRight" activeCell="B1" sqref="B1"/>
      <selection pane="bottomLeft" activeCell="A3" sqref="A3"/>
      <selection pane="bottomRight" activeCell="B2" sqref="B2:BU2"/>
    </sheetView>
  </sheetViews>
  <sheetFormatPr baseColWidth="10" defaultColWidth="9.1640625" defaultRowHeight="13"/>
  <cols>
    <col min="1" max="1" width="16.6640625" style="1" customWidth="1"/>
    <col min="2" max="63" width="7.6640625" style="1" customWidth="1"/>
    <col min="64" max="64" width="9.33203125" style="1" customWidth="1"/>
    <col min="65" max="65" width="9.5" style="1" customWidth="1"/>
    <col min="66" max="73" width="7.6640625" style="1" customWidth="1"/>
    <col min="74" max="74" width="7.6640625" style="5" customWidth="1"/>
    <col min="75" max="77" width="7.6640625" style="1" customWidth="1"/>
    <col min="78" max="80" width="9.1640625" style="1"/>
    <col min="81" max="84" width="9.33203125" style="1" bestFit="1" customWidth="1"/>
    <col min="85" max="16384" width="9.1640625" style="1"/>
  </cols>
  <sheetData>
    <row r="1" spans="1:78" ht="16">
      <c r="A1" s="16" t="s">
        <v>58</v>
      </c>
    </row>
    <row r="2" spans="1:78" s="3" customFormat="1" ht="12.75" customHeight="1">
      <c r="A2" s="3" t="s">
        <v>11</v>
      </c>
      <c r="B2" s="264" t="s">
        <v>13</v>
      </c>
      <c r="C2" s="264"/>
      <c r="D2" s="264"/>
      <c r="E2" s="264"/>
      <c r="F2" s="264"/>
      <c r="G2" s="264"/>
      <c r="H2" s="268" t="s">
        <v>14</v>
      </c>
      <c r="I2" s="268"/>
      <c r="J2" s="268"/>
      <c r="K2" s="268"/>
      <c r="L2" s="268"/>
      <c r="M2" s="268"/>
      <c r="N2" s="268"/>
      <c r="O2" s="268"/>
      <c r="P2" s="265" t="s">
        <v>15</v>
      </c>
      <c r="Q2" s="265"/>
      <c r="R2" s="265"/>
      <c r="S2" s="265"/>
      <c r="T2" s="265"/>
      <c r="U2" s="265"/>
      <c r="V2" s="268" t="s">
        <v>16</v>
      </c>
      <c r="W2" s="268"/>
      <c r="X2" s="268"/>
      <c r="Y2" s="268"/>
      <c r="Z2" s="268"/>
      <c r="AA2" s="264" t="s">
        <v>17</v>
      </c>
      <c r="AB2" s="264"/>
      <c r="AC2" s="264"/>
      <c r="AD2" s="264"/>
      <c r="AE2" s="264"/>
      <c r="AF2" s="264"/>
      <c r="AG2" s="264"/>
      <c r="AH2" s="264"/>
      <c r="AI2" s="268" t="s">
        <v>18</v>
      </c>
      <c r="AJ2" s="268"/>
      <c r="AK2" s="268"/>
      <c r="AL2" s="268"/>
      <c r="AM2" s="268"/>
      <c r="AN2" s="268"/>
      <c r="AO2" s="268"/>
      <c r="AP2" s="268"/>
      <c r="AQ2" s="265" t="s">
        <v>19</v>
      </c>
      <c r="AR2" s="265"/>
      <c r="AS2" s="265"/>
      <c r="AT2" s="265"/>
      <c r="AU2" s="266" t="s">
        <v>20</v>
      </c>
      <c r="AV2" s="266"/>
      <c r="AW2" s="266"/>
      <c r="AX2" s="266"/>
      <c r="AY2" s="265" t="s">
        <v>62</v>
      </c>
      <c r="AZ2" s="265"/>
      <c r="BA2" s="265"/>
      <c r="BB2" s="265"/>
      <c r="BC2" s="267"/>
      <c r="BD2" s="267"/>
      <c r="BE2" s="266" t="s">
        <v>21</v>
      </c>
      <c r="BF2" s="266"/>
      <c r="BG2" s="266"/>
      <c r="BH2" s="264" t="s">
        <v>22</v>
      </c>
      <c r="BI2" s="264"/>
      <c r="BJ2" s="264"/>
      <c r="BK2" s="264"/>
      <c r="BL2" s="264"/>
      <c r="BM2" s="264"/>
      <c r="BN2" s="268" t="s">
        <v>23</v>
      </c>
      <c r="BO2" s="268"/>
      <c r="BP2" s="268"/>
      <c r="BQ2" s="268"/>
      <c r="BR2" s="268"/>
      <c r="BS2" s="264" t="s">
        <v>57</v>
      </c>
      <c r="BT2" s="264"/>
      <c r="BU2" s="264"/>
      <c r="BV2" s="7"/>
    </row>
    <row r="3" spans="1:78" s="15" customFormat="1">
      <c r="A3" s="29" t="s">
        <v>61</v>
      </c>
      <c r="B3" s="25">
        <v>10022</v>
      </c>
      <c r="C3" s="25">
        <v>10057</v>
      </c>
      <c r="D3" s="25">
        <v>10017</v>
      </c>
      <c r="E3" s="25">
        <v>10024</v>
      </c>
      <c r="F3" s="25">
        <v>10072</v>
      </c>
      <c r="G3" s="25">
        <v>10049</v>
      </c>
      <c r="H3" s="25">
        <v>10020</v>
      </c>
      <c r="I3" s="25">
        <v>10045</v>
      </c>
      <c r="J3" s="25">
        <v>10062</v>
      </c>
      <c r="K3" s="25">
        <v>10003</v>
      </c>
      <c r="L3" s="25">
        <v>10050</v>
      </c>
      <c r="M3" s="25">
        <v>10058</v>
      </c>
      <c r="N3" s="25">
        <v>10047</v>
      </c>
      <c r="O3" s="25">
        <v>10044</v>
      </c>
      <c r="P3" s="25">
        <v>74235</v>
      </c>
      <c r="Q3" s="25">
        <v>70215</v>
      </c>
      <c r="R3" s="25">
        <v>74275</v>
      </c>
      <c r="S3" s="25">
        <v>70017</v>
      </c>
      <c r="T3" s="25">
        <v>70035</v>
      </c>
      <c r="U3" s="25">
        <v>75055</v>
      </c>
      <c r="V3" s="25">
        <v>12052</v>
      </c>
      <c r="W3" s="25">
        <v>12053</v>
      </c>
      <c r="X3" s="25">
        <v>12065</v>
      </c>
      <c r="Y3" s="25">
        <v>12021</v>
      </c>
      <c r="Z3" s="25">
        <v>12064</v>
      </c>
      <c r="AA3" s="25">
        <v>15597</v>
      </c>
      <c r="AB3" s="25">
        <v>15595</v>
      </c>
      <c r="AC3" s="25">
        <v>15499</v>
      </c>
      <c r="AD3" s="25">
        <v>15476</v>
      </c>
      <c r="AE3" s="25">
        <v>15475</v>
      </c>
      <c r="AF3" s="25">
        <v>15076</v>
      </c>
      <c r="AG3" s="25">
        <v>15085</v>
      </c>
      <c r="AH3" s="25">
        <v>15058</v>
      </c>
      <c r="AI3" s="25">
        <v>12009</v>
      </c>
      <c r="AJ3" s="25">
        <v>12004</v>
      </c>
      <c r="AK3" s="25">
        <v>12002</v>
      </c>
      <c r="AL3" s="25">
        <v>12075</v>
      </c>
      <c r="AM3" s="25">
        <v>12018</v>
      </c>
      <c r="AN3" s="25">
        <v>12020</v>
      </c>
      <c r="AO3" s="25">
        <v>12040</v>
      </c>
      <c r="AP3" s="25">
        <v>12035</v>
      </c>
      <c r="AQ3" s="25">
        <v>15545</v>
      </c>
      <c r="AR3" s="25">
        <v>15556</v>
      </c>
      <c r="AS3" s="25">
        <v>15016</v>
      </c>
      <c r="AT3" s="25">
        <v>15555</v>
      </c>
      <c r="AU3" s="25">
        <v>12022</v>
      </c>
      <c r="AV3" s="25">
        <v>12063</v>
      </c>
      <c r="AW3" s="25">
        <v>12051</v>
      </c>
      <c r="AX3" s="25">
        <v>12005</v>
      </c>
      <c r="AY3" s="25">
        <v>14321</v>
      </c>
      <c r="AZ3" s="25">
        <v>14321</v>
      </c>
      <c r="BA3" s="25">
        <v>14321</v>
      </c>
      <c r="BB3" s="25">
        <v>14053</v>
      </c>
      <c r="BC3" s="25">
        <v>14702</v>
      </c>
      <c r="BD3" s="25" t="s">
        <v>71</v>
      </c>
      <c r="BE3" s="26" t="s">
        <v>72</v>
      </c>
      <c r="BF3" s="27" t="s">
        <v>74</v>
      </c>
      <c r="BG3" s="27" t="s">
        <v>72</v>
      </c>
      <c r="BH3" s="26" t="s">
        <v>77</v>
      </c>
      <c r="BI3" s="27" t="s">
        <v>79</v>
      </c>
      <c r="BJ3" s="26" t="s">
        <v>79</v>
      </c>
      <c r="BK3" s="25">
        <v>78526</v>
      </c>
      <c r="BL3" s="25" t="s">
        <v>82</v>
      </c>
      <c r="BM3" s="25" t="s">
        <v>84</v>
      </c>
      <c r="BN3" s="25">
        <v>24077</v>
      </c>
      <c r="BO3" s="25">
        <v>24174</v>
      </c>
      <c r="BP3" s="25">
        <v>24109</v>
      </c>
      <c r="BQ3" s="25">
        <v>24182</v>
      </c>
      <c r="BR3" s="25">
        <v>24109</v>
      </c>
      <c r="BS3" s="25" t="s">
        <v>63</v>
      </c>
      <c r="BT3" s="25" t="s">
        <v>63</v>
      </c>
      <c r="BU3" s="25" t="s">
        <v>63</v>
      </c>
      <c r="BV3" s="12"/>
      <c r="BW3" s="18" t="s">
        <v>54</v>
      </c>
      <c r="BX3" s="18" t="s">
        <v>55</v>
      </c>
      <c r="BY3" s="18" t="s">
        <v>56</v>
      </c>
    </row>
    <row r="4" spans="1:78" s="15" customFormat="1">
      <c r="A4" s="29" t="s">
        <v>65</v>
      </c>
      <c r="B4" s="25"/>
      <c r="C4" s="25"/>
      <c r="D4" s="25" t="s">
        <v>66</v>
      </c>
      <c r="E4" s="25"/>
      <c r="F4" s="25" t="s">
        <v>66</v>
      </c>
      <c r="G4" s="25"/>
      <c r="H4" s="25" t="s">
        <v>66</v>
      </c>
      <c r="I4" s="25"/>
      <c r="J4" s="25"/>
      <c r="K4" s="25" t="s">
        <v>66</v>
      </c>
      <c r="L4" s="25"/>
      <c r="M4" s="25"/>
      <c r="N4" s="25"/>
      <c r="O4" s="25" t="s">
        <v>66</v>
      </c>
      <c r="P4" s="25"/>
      <c r="Q4" s="25"/>
      <c r="R4" s="25"/>
      <c r="S4" s="25"/>
      <c r="T4" s="25"/>
      <c r="U4" s="25"/>
      <c r="V4" s="25"/>
      <c r="W4" s="25"/>
      <c r="X4" s="25" t="s">
        <v>66</v>
      </c>
      <c r="Y4" s="25" t="s">
        <v>66</v>
      </c>
      <c r="Z4" s="25"/>
      <c r="AA4" s="25"/>
      <c r="AB4" s="25"/>
      <c r="AC4" s="25"/>
      <c r="AD4" s="25" t="s">
        <v>66</v>
      </c>
      <c r="AE4" s="25"/>
      <c r="AF4" s="25"/>
      <c r="AG4" s="25"/>
      <c r="AH4" s="25"/>
      <c r="AI4" s="25"/>
      <c r="AJ4" s="25"/>
      <c r="AK4" s="25"/>
      <c r="AL4" s="25" t="s">
        <v>66</v>
      </c>
      <c r="AM4" s="25"/>
      <c r="AN4" s="25"/>
      <c r="AO4" s="25" t="s">
        <v>66</v>
      </c>
      <c r="AP4" s="25"/>
      <c r="AQ4" s="25" t="s">
        <v>66</v>
      </c>
      <c r="AR4" s="25"/>
      <c r="AS4" s="25"/>
      <c r="AT4" s="25"/>
      <c r="AU4" s="25"/>
      <c r="AV4" s="25"/>
      <c r="AW4" s="25" t="s">
        <v>66</v>
      </c>
      <c r="AX4" s="25"/>
      <c r="AY4" s="25" t="s">
        <v>67</v>
      </c>
      <c r="AZ4" s="25" t="s">
        <v>68</v>
      </c>
      <c r="BA4" s="25" t="s">
        <v>69</v>
      </c>
      <c r="BB4" s="25"/>
      <c r="BC4" s="25"/>
      <c r="BD4" s="25" t="s">
        <v>70</v>
      </c>
      <c r="BE4" s="28" t="s">
        <v>73</v>
      </c>
      <c r="BF4" s="25" t="s">
        <v>75</v>
      </c>
      <c r="BG4" s="25" t="s">
        <v>76</v>
      </c>
      <c r="BH4" s="28" t="s">
        <v>78</v>
      </c>
      <c r="BI4" s="25" t="s">
        <v>80</v>
      </c>
      <c r="BJ4" s="28" t="s">
        <v>81</v>
      </c>
      <c r="BK4" s="25" t="s">
        <v>66</v>
      </c>
      <c r="BL4" s="25" t="s">
        <v>83</v>
      </c>
      <c r="BM4" s="25" t="s">
        <v>83</v>
      </c>
      <c r="BN4" s="25" t="s">
        <v>85</v>
      </c>
      <c r="BO4" s="25" t="s">
        <v>86</v>
      </c>
      <c r="BP4" s="25" t="s">
        <v>87</v>
      </c>
      <c r="BQ4" s="25" t="s">
        <v>88</v>
      </c>
      <c r="BR4" s="25" t="s">
        <v>89</v>
      </c>
      <c r="BS4" s="25" t="s">
        <v>90</v>
      </c>
      <c r="BT4" s="25" t="s">
        <v>64</v>
      </c>
      <c r="BU4" s="25" t="s">
        <v>90</v>
      </c>
      <c r="BV4" s="12"/>
      <c r="BW4" s="18"/>
      <c r="BX4" s="18"/>
      <c r="BY4" s="18"/>
    </row>
    <row r="5" spans="1:78" s="15" customFormat="1">
      <c r="A5" s="29" t="s">
        <v>93</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8"/>
      <c r="BF5" s="25"/>
      <c r="BG5" s="25"/>
      <c r="BH5" s="28"/>
      <c r="BI5" s="25"/>
      <c r="BJ5" s="28"/>
      <c r="BK5" s="25"/>
      <c r="BL5" s="25"/>
      <c r="BM5" s="25"/>
      <c r="BN5" s="25"/>
      <c r="BO5" s="25"/>
      <c r="BP5" s="25"/>
      <c r="BQ5" s="25"/>
      <c r="BR5" s="25"/>
      <c r="BS5" s="25"/>
      <c r="BT5" s="25"/>
      <c r="BU5" s="25"/>
      <c r="BV5" s="12"/>
      <c r="BW5" s="18"/>
      <c r="BX5" s="18"/>
      <c r="BY5" s="18"/>
    </row>
    <row r="6" spans="1:78">
      <c r="A6" s="1" t="s">
        <v>0</v>
      </c>
      <c r="B6" s="17">
        <v>40.1</v>
      </c>
      <c r="C6" s="17">
        <v>40.229999999999997</v>
      </c>
      <c r="D6" s="17">
        <v>40.64</v>
      </c>
      <c r="E6" s="17">
        <v>40.25</v>
      </c>
      <c r="F6" s="17">
        <v>41</v>
      </c>
      <c r="G6" s="17">
        <v>41</v>
      </c>
      <c r="H6" s="17">
        <v>39.79</v>
      </c>
      <c r="I6" s="17">
        <v>39.32</v>
      </c>
      <c r="J6" s="17">
        <v>39.799999999999997</v>
      </c>
      <c r="K6" s="17">
        <v>39.72</v>
      </c>
      <c r="L6" s="17">
        <v>40.619999999999997</v>
      </c>
      <c r="M6" s="17">
        <v>41.63</v>
      </c>
      <c r="N6" s="17">
        <v>42.16</v>
      </c>
      <c r="O6" s="17">
        <v>42.23</v>
      </c>
      <c r="P6" s="17">
        <v>39.020000000000003</v>
      </c>
      <c r="Q6" s="17">
        <v>37.79</v>
      </c>
      <c r="R6" s="17">
        <v>38.43</v>
      </c>
      <c r="S6" s="17">
        <v>38.54</v>
      </c>
      <c r="T6" s="17">
        <v>37.840000000000003</v>
      </c>
      <c r="U6" s="17">
        <v>40.6</v>
      </c>
      <c r="V6" s="17">
        <v>46.4</v>
      </c>
      <c r="W6" s="17">
        <v>46.21</v>
      </c>
      <c r="X6" s="17">
        <v>46.54</v>
      </c>
      <c r="Y6" s="17">
        <v>46.68</v>
      </c>
      <c r="Z6" s="17">
        <v>46.3</v>
      </c>
      <c r="AA6" s="17">
        <v>47.98</v>
      </c>
      <c r="AB6" s="17">
        <v>48.07</v>
      </c>
      <c r="AC6" s="17">
        <v>47.81</v>
      </c>
      <c r="AD6" s="17">
        <v>48.15</v>
      </c>
      <c r="AE6" s="17">
        <v>48.15</v>
      </c>
      <c r="AF6" s="17">
        <v>48.44</v>
      </c>
      <c r="AG6" s="17">
        <v>47.73</v>
      </c>
      <c r="AH6" s="17">
        <v>48.14</v>
      </c>
      <c r="AI6" s="17">
        <v>45.03</v>
      </c>
      <c r="AJ6" s="17">
        <v>44.91</v>
      </c>
      <c r="AK6" s="17">
        <v>43.56</v>
      </c>
      <c r="AL6" s="17">
        <v>44.93</v>
      </c>
      <c r="AM6" s="17">
        <v>43.9</v>
      </c>
      <c r="AN6" s="17">
        <v>44.57</v>
      </c>
      <c r="AO6" s="17">
        <v>43.88</v>
      </c>
      <c r="AP6" s="17">
        <v>43.17</v>
      </c>
      <c r="AQ6" s="17">
        <v>45.21</v>
      </c>
      <c r="AR6" s="17">
        <v>45.73</v>
      </c>
      <c r="AS6" s="17">
        <v>44.08</v>
      </c>
      <c r="AT6" s="17">
        <v>44.57</v>
      </c>
      <c r="AU6" s="17">
        <v>42.77</v>
      </c>
      <c r="AV6" s="17">
        <v>43.48</v>
      </c>
      <c r="AW6" s="17">
        <v>45.31</v>
      </c>
      <c r="AX6" s="17">
        <v>41.56</v>
      </c>
      <c r="AY6" s="24">
        <f>100-AY16</f>
        <v>48.45</v>
      </c>
      <c r="AZ6" s="24">
        <f>100-AZ16</f>
        <v>47.891000000000005</v>
      </c>
      <c r="BA6" s="24">
        <f>100-BA16</f>
        <v>45.903000000000006</v>
      </c>
      <c r="BB6" s="17">
        <v>45.2</v>
      </c>
      <c r="BC6" s="17"/>
      <c r="BD6" s="17">
        <v>43.8</v>
      </c>
      <c r="BE6" s="17">
        <v>45.3</v>
      </c>
      <c r="BF6" s="24">
        <v>47.8</v>
      </c>
      <c r="BG6" s="17">
        <v>43.8</v>
      </c>
      <c r="BH6" s="17">
        <v>48.1</v>
      </c>
      <c r="BI6" s="17">
        <v>48.8</v>
      </c>
      <c r="BJ6" s="17"/>
      <c r="BK6" s="17">
        <v>46.7</v>
      </c>
      <c r="BL6" s="17">
        <v>48</v>
      </c>
      <c r="BM6" s="17">
        <v>49.2</v>
      </c>
      <c r="BN6" s="17">
        <v>46</v>
      </c>
      <c r="BO6" s="17">
        <v>46</v>
      </c>
      <c r="BP6" s="17"/>
      <c r="BQ6" s="17">
        <v>46.82</v>
      </c>
      <c r="BR6" s="17">
        <v>45.2</v>
      </c>
      <c r="BS6" s="17">
        <v>33.549999999999997</v>
      </c>
      <c r="BT6" s="17">
        <v>34.14</v>
      </c>
      <c r="BU6" s="17">
        <v>33.549999999999997</v>
      </c>
      <c r="BV6" s="9"/>
      <c r="BW6" s="22">
        <f>MIN($B6:$BR6)</f>
        <v>37.79</v>
      </c>
      <c r="BX6" s="22">
        <f>MAX($B6:$BR6)</f>
        <v>49.2</v>
      </c>
      <c r="BY6" s="22">
        <f>AVERAGE($B6:$BR6)</f>
        <v>44.195969696969698</v>
      </c>
    </row>
    <row r="7" spans="1:78">
      <c r="A7" s="1" t="s">
        <v>1</v>
      </c>
      <c r="B7" s="12">
        <v>12.2</v>
      </c>
      <c r="C7" s="12">
        <v>11.4</v>
      </c>
      <c r="D7" s="12">
        <v>11.78</v>
      </c>
      <c r="E7" s="12">
        <v>11.9</v>
      </c>
      <c r="F7" s="12">
        <v>11.3</v>
      </c>
      <c r="G7" s="12">
        <v>11.3</v>
      </c>
      <c r="H7" s="12">
        <v>10.62</v>
      </c>
      <c r="I7" s="12">
        <v>11.21</v>
      </c>
      <c r="J7" s="12">
        <v>10.74</v>
      </c>
      <c r="K7" s="12">
        <v>10.5</v>
      </c>
      <c r="L7" s="12">
        <v>9.61</v>
      </c>
      <c r="M7" s="12">
        <v>9.91</v>
      </c>
      <c r="N7" s="12">
        <v>9.43</v>
      </c>
      <c r="O7" s="12">
        <v>9</v>
      </c>
      <c r="P7" s="12">
        <v>12.28</v>
      </c>
      <c r="Q7" s="12">
        <v>12.97</v>
      </c>
      <c r="R7" s="12">
        <v>12.7</v>
      </c>
      <c r="S7" s="12">
        <v>12.99</v>
      </c>
      <c r="T7" s="12">
        <v>12.97</v>
      </c>
      <c r="U7" s="12">
        <v>10.79</v>
      </c>
      <c r="V7" s="12">
        <v>3.28</v>
      </c>
      <c r="W7" s="12">
        <v>3.32</v>
      </c>
      <c r="X7" s="12">
        <v>3.28</v>
      </c>
      <c r="Y7" s="12">
        <v>3.53</v>
      </c>
      <c r="Z7" s="12">
        <v>3.99</v>
      </c>
      <c r="AA7" s="12">
        <v>1.8</v>
      </c>
      <c r="AB7" s="12">
        <v>1.77</v>
      </c>
      <c r="AC7" s="12">
        <v>1.78</v>
      </c>
      <c r="AD7" s="12">
        <v>1.79</v>
      </c>
      <c r="AE7" s="12">
        <v>1.77</v>
      </c>
      <c r="AF7" s="12">
        <v>1.92</v>
      </c>
      <c r="AG7" s="12">
        <v>1.96</v>
      </c>
      <c r="AH7" s="12">
        <v>1.69</v>
      </c>
      <c r="AI7" s="12">
        <v>2.9</v>
      </c>
      <c r="AJ7" s="12">
        <v>2.84</v>
      </c>
      <c r="AK7" s="12">
        <v>2.6</v>
      </c>
      <c r="AL7" s="12">
        <v>2.69</v>
      </c>
      <c r="AM7" s="12">
        <v>2.59</v>
      </c>
      <c r="AN7" s="12">
        <v>2.76</v>
      </c>
      <c r="AO7" s="12">
        <v>2.4500000000000002</v>
      </c>
      <c r="AP7" s="12">
        <v>2.2799999999999998</v>
      </c>
      <c r="AQ7" s="12">
        <v>2.41</v>
      </c>
      <c r="AR7" s="12">
        <v>2.68</v>
      </c>
      <c r="AS7" s="12">
        <v>2.2799999999999998</v>
      </c>
      <c r="AT7" s="12">
        <v>2.1</v>
      </c>
      <c r="AU7" s="12">
        <v>4.8499999999999996</v>
      </c>
      <c r="AV7" s="12">
        <v>5</v>
      </c>
      <c r="AW7" s="12">
        <v>4.68</v>
      </c>
      <c r="AX7" s="12">
        <v>2.76</v>
      </c>
      <c r="AY7" s="12">
        <v>2.2000000000000002</v>
      </c>
      <c r="AZ7" s="12">
        <v>2.7</v>
      </c>
      <c r="BA7" s="12">
        <v>2.6</v>
      </c>
      <c r="BB7" s="12">
        <v>2.57</v>
      </c>
      <c r="BC7" s="12"/>
      <c r="BD7" s="12">
        <v>4.9000000000000004</v>
      </c>
      <c r="BE7" s="12">
        <v>2.2000000000000002</v>
      </c>
      <c r="BF7" s="12">
        <v>1.7</v>
      </c>
      <c r="BG7" s="12">
        <v>2.4</v>
      </c>
      <c r="BH7" s="12">
        <v>0.36</v>
      </c>
      <c r="BI7" s="12">
        <v>0.69</v>
      </c>
      <c r="BJ7" s="12"/>
      <c r="BK7" s="12">
        <v>0.92</v>
      </c>
      <c r="BL7" s="12">
        <v>0.68</v>
      </c>
      <c r="BM7" s="12">
        <v>0.41</v>
      </c>
      <c r="BN7" s="12">
        <v>0.75</v>
      </c>
      <c r="BO7" s="12">
        <v>1.1000000000000001</v>
      </c>
      <c r="BP7" s="12"/>
      <c r="BQ7" s="17">
        <v>1</v>
      </c>
      <c r="BR7" s="12">
        <v>0.89</v>
      </c>
      <c r="BS7" s="17">
        <v>16.75</v>
      </c>
      <c r="BT7" s="17">
        <v>17.010000000000002</v>
      </c>
      <c r="BU7" s="17">
        <v>16.75</v>
      </c>
      <c r="BW7" s="19">
        <f t="shared" ref="BW7:BW15" si="0">MIN($B7:$BR7)</f>
        <v>0.36</v>
      </c>
      <c r="BX7" s="19">
        <f t="shared" ref="BX7:BX15" si="1">MAX($B7:$BR7)</f>
        <v>12.99</v>
      </c>
      <c r="BY7" s="19">
        <f t="shared" ref="BY7:BY15" si="2">AVERAGE($B7:$BR7)</f>
        <v>5.0518181818181809</v>
      </c>
    </row>
    <row r="8" spans="1:78">
      <c r="A8" s="1" t="s">
        <v>2</v>
      </c>
      <c r="B8" s="12">
        <v>8.6</v>
      </c>
      <c r="C8" s="12">
        <v>9.42</v>
      </c>
      <c r="D8" s="12">
        <v>7.98</v>
      </c>
      <c r="E8" s="12">
        <v>8.09</v>
      </c>
      <c r="F8" s="12">
        <v>9.5</v>
      </c>
      <c r="G8" s="12">
        <v>9.5</v>
      </c>
      <c r="H8" s="12">
        <v>9.93</v>
      </c>
      <c r="I8" s="12">
        <v>9.51</v>
      </c>
      <c r="J8" s="17">
        <v>10.220000000000001</v>
      </c>
      <c r="K8" s="17">
        <v>10.43</v>
      </c>
      <c r="L8" s="17">
        <v>10.87</v>
      </c>
      <c r="M8" s="17">
        <v>10.98</v>
      </c>
      <c r="N8" s="17">
        <v>9.89</v>
      </c>
      <c r="O8" s="17">
        <v>10.94</v>
      </c>
      <c r="P8" s="12">
        <v>8.91</v>
      </c>
      <c r="Q8" s="12">
        <v>8.85</v>
      </c>
      <c r="R8" s="12">
        <v>8.7200000000000006</v>
      </c>
      <c r="S8" s="12">
        <v>8.65</v>
      </c>
      <c r="T8" s="12">
        <v>8.85</v>
      </c>
      <c r="U8" s="12">
        <v>9.67</v>
      </c>
      <c r="V8" s="17">
        <v>10.16</v>
      </c>
      <c r="W8" s="17">
        <v>10.14</v>
      </c>
      <c r="X8" s="17">
        <v>10.45</v>
      </c>
      <c r="Y8" s="17">
        <v>10.78</v>
      </c>
      <c r="Z8" s="17">
        <v>10.73</v>
      </c>
      <c r="AA8" s="12">
        <v>9.44</v>
      </c>
      <c r="AB8" s="12">
        <v>9.06</v>
      </c>
      <c r="AC8" s="12">
        <v>9.11</v>
      </c>
      <c r="AD8" s="12">
        <v>9.7799999999999994</v>
      </c>
      <c r="AE8" s="12">
        <v>9.44</v>
      </c>
      <c r="AF8" s="12">
        <v>8.9700000000000006</v>
      </c>
      <c r="AG8" s="12">
        <v>9.92</v>
      </c>
      <c r="AH8" s="12">
        <v>8.89</v>
      </c>
      <c r="AI8" s="12">
        <v>8.59</v>
      </c>
      <c r="AJ8" s="12">
        <v>8.26</v>
      </c>
      <c r="AK8" s="12">
        <v>7.87</v>
      </c>
      <c r="AL8" s="12">
        <v>8.39</v>
      </c>
      <c r="AM8" s="12">
        <v>7.97</v>
      </c>
      <c r="AN8" s="12">
        <v>7.77</v>
      </c>
      <c r="AO8" s="12">
        <v>7.27</v>
      </c>
      <c r="AP8" s="12">
        <v>8.0299999999999994</v>
      </c>
      <c r="AQ8" s="12">
        <v>8.59</v>
      </c>
      <c r="AR8" s="12">
        <v>9.6199999999999992</v>
      </c>
      <c r="AS8" s="12">
        <v>8.3800000000000008</v>
      </c>
      <c r="AT8" s="12">
        <v>8.69</v>
      </c>
      <c r="AU8" s="12">
        <v>9.08</v>
      </c>
      <c r="AV8" s="12">
        <v>9.27</v>
      </c>
      <c r="AW8" s="12">
        <v>9.9499999999999993</v>
      </c>
      <c r="AX8" s="12">
        <v>5.3</v>
      </c>
      <c r="AY8" s="12">
        <v>12.7</v>
      </c>
      <c r="AZ8" s="12">
        <v>12.5</v>
      </c>
      <c r="BA8" s="12">
        <v>11.8</v>
      </c>
      <c r="BB8" s="12">
        <v>11.1</v>
      </c>
      <c r="BC8" s="12"/>
      <c r="BD8" s="17">
        <v>13.65</v>
      </c>
      <c r="BE8" s="12">
        <v>13</v>
      </c>
      <c r="BF8" s="12">
        <v>12.4</v>
      </c>
      <c r="BG8" s="12">
        <v>9.9</v>
      </c>
      <c r="BH8" s="12">
        <v>11.2</v>
      </c>
      <c r="BI8" s="12">
        <v>10</v>
      </c>
      <c r="BJ8" s="12"/>
      <c r="BK8" s="12">
        <v>10</v>
      </c>
      <c r="BL8" s="12">
        <v>11.1</v>
      </c>
      <c r="BM8" s="12">
        <v>11.51</v>
      </c>
      <c r="BN8" s="12">
        <v>10.1</v>
      </c>
      <c r="BO8" s="12">
        <v>12.1</v>
      </c>
      <c r="BP8" s="12"/>
      <c r="BQ8" s="12">
        <v>12.58</v>
      </c>
      <c r="BR8" s="12">
        <v>13.8</v>
      </c>
      <c r="BS8" s="12">
        <v>4.03</v>
      </c>
      <c r="BT8" s="12">
        <v>3.8</v>
      </c>
      <c r="BU8" s="12">
        <v>4.03</v>
      </c>
      <c r="BW8" s="19">
        <f t="shared" si="0"/>
        <v>5.3</v>
      </c>
      <c r="BX8" s="22">
        <f t="shared" si="1"/>
        <v>13.8</v>
      </c>
      <c r="BY8" s="19">
        <f t="shared" si="2"/>
        <v>9.8310606060606052</v>
      </c>
    </row>
    <row r="9" spans="1:78">
      <c r="A9" s="1" t="s">
        <v>9</v>
      </c>
      <c r="B9" s="13">
        <v>0.37001097218110113</v>
      </c>
      <c r="C9" s="13">
        <v>0.35001037909023075</v>
      </c>
      <c r="D9" s="13">
        <v>0.36001067563566591</v>
      </c>
      <c r="E9" s="13">
        <v>0.38001126872653629</v>
      </c>
      <c r="F9" s="13">
        <v>0.32000948945392527</v>
      </c>
      <c r="G9" s="13">
        <v>0.32000948945392527</v>
      </c>
      <c r="H9" s="13">
        <v>0.39001156527197139</v>
      </c>
      <c r="I9" s="13">
        <v>0.41001215836284172</v>
      </c>
      <c r="J9" s="13"/>
      <c r="K9" s="13">
        <v>0.25000741363587914</v>
      </c>
      <c r="L9" s="13">
        <v>0.35001037909023075</v>
      </c>
      <c r="M9" s="13">
        <v>0.22000652399957363</v>
      </c>
      <c r="N9" s="13">
        <v>0.18000533781783296</v>
      </c>
      <c r="O9" s="13">
        <v>0.21000622745413847</v>
      </c>
      <c r="P9" s="13">
        <v>0.47001393763545268</v>
      </c>
      <c r="Q9" s="13">
        <v>0.41001215836284172</v>
      </c>
      <c r="R9" s="13">
        <v>0.65001927545328564</v>
      </c>
      <c r="S9" s="13">
        <v>0.50001482727175828</v>
      </c>
      <c r="T9" s="13">
        <v>0.61001808927154511</v>
      </c>
      <c r="U9" s="13">
        <v>0.27000800672674952</v>
      </c>
      <c r="V9" s="13">
        <v>0.5200154203626286</v>
      </c>
      <c r="W9" s="13">
        <v>0.49001453072632306</v>
      </c>
      <c r="X9" s="13">
        <v>0.4800142341808879</v>
      </c>
      <c r="Y9" s="13">
        <v>0.40001186181740667</v>
      </c>
      <c r="Z9" s="13">
        <v>0.37001097218110113</v>
      </c>
      <c r="AA9" s="13">
        <v>0.4800142341808879</v>
      </c>
      <c r="AB9" s="13">
        <v>0.5200154203626286</v>
      </c>
      <c r="AC9" s="13">
        <v>0.57001690308980435</v>
      </c>
      <c r="AD9" s="13">
        <v>0.45001334454458247</v>
      </c>
      <c r="AE9" s="13">
        <v>0.63001868236241543</v>
      </c>
      <c r="AF9" s="13">
        <v>0.31000919290849016</v>
      </c>
      <c r="AG9" s="13">
        <v>0.5200154203626286</v>
      </c>
      <c r="AH9" s="13">
        <v>0.66001957199872097</v>
      </c>
      <c r="AI9" s="13">
        <v>0.55001630999893414</v>
      </c>
      <c r="AJ9" s="13">
        <v>0.61001808927154511</v>
      </c>
      <c r="AK9" s="13">
        <v>0.9600284683617758</v>
      </c>
      <c r="AL9" s="13">
        <v>0.60001779272610978</v>
      </c>
      <c r="AM9" s="13">
        <v>0.62001838581698032</v>
      </c>
      <c r="AN9" s="13">
        <v>0.61001808927154511</v>
      </c>
      <c r="AO9" s="13">
        <v>0.63001868236241543</v>
      </c>
      <c r="AP9" s="13">
        <v>0.49001453072632306</v>
      </c>
      <c r="AQ9" s="13">
        <v>0.68002016508959129</v>
      </c>
      <c r="AR9" s="13">
        <v>0.7000207581804615</v>
      </c>
      <c r="AS9" s="13">
        <v>0.85002520636198908</v>
      </c>
      <c r="AT9" s="13">
        <v>0.61001808927154511</v>
      </c>
      <c r="AU9" s="13">
        <v>0.56001660654436924</v>
      </c>
      <c r="AV9" s="13">
        <v>0.44001304799914726</v>
      </c>
      <c r="AW9" s="13">
        <v>0.31000919290849016</v>
      </c>
      <c r="AX9" s="13">
        <v>0.75002224090763736</v>
      </c>
      <c r="AY9" s="13">
        <v>0.37001097218110113</v>
      </c>
      <c r="AZ9" s="13">
        <v>0.34001008254479564</v>
      </c>
      <c r="BA9" s="13">
        <v>0.46001364109001763</v>
      </c>
      <c r="BB9" s="13">
        <v>0.51001512381719349</v>
      </c>
      <c r="BC9" s="13" t="s">
        <v>94</v>
      </c>
      <c r="BD9" s="13">
        <v>0.28000830327218462</v>
      </c>
      <c r="BE9" s="13">
        <v>0.59001749618067478</v>
      </c>
      <c r="BF9" s="13">
        <v>0.54001601345349903</v>
      </c>
      <c r="BG9" s="13">
        <v>0.58001719963523946</v>
      </c>
      <c r="BH9" s="13">
        <v>0.60001779272610978</v>
      </c>
      <c r="BI9" s="13">
        <v>0.69002046163502628</v>
      </c>
      <c r="BJ9" s="13" t="s">
        <v>94</v>
      </c>
      <c r="BK9" s="13">
        <v>0.74002194436220226</v>
      </c>
      <c r="BL9" s="13">
        <v>0.71002105472589683</v>
      </c>
      <c r="BM9" s="13">
        <v>0.51001512381719349</v>
      </c>
      <c r="BN9" s="13">
        <v>0.42001245490827693</v>
      </c>
      <c r="BO9" s="13">
        <v>0.30000889636305489</v>
      </c>
      <c r="BP9" s="13" t="s">
        <v>94</v>
      </c>
      <c r="BQ9" s="13">
        <v>0.16000474472696263</v>
      </c>
      <c r="BR9" s="13">
        <v>0.19000563436326814</v>
      </c>
      <c r="BS9" s="13">
        <v>0.97002876490721102</v>
      </c>
      <c r="BT9" s="13">
        <v>0.74002194436220226</v>
      </c>
      <c r="BU9" s="13">
        <v>0.97002876490721102</v>
      </c>
      <c r="BV9" s="13"/>
      <c r="BW9" s="19">
        <f t="shared" si="0"/>
        <v>0.16000474472696263</v>
      </c>
      <c r="BX9" s="22">
        <f t="shared" si="1"/>
        <v>0.9600284683617758</v>
      </c>
      <c r="BY9" s="19">
        <f t="shared" si="2"/>
        <v>0.482783547070393</v>
      </c>
    </row>
    <row r="10" spans="1:78">
      <c r="A10" s="1" t="s">
        <v>3</v>
      </c>
      <c r="B10" s="17">
        <v>18.899999999999999</v>
      </c>
      <c r="C10" s="17">
        <v>19.38</v>
      </c>
      <c r="D10" s="17">
        <v>19.649999999999999</v>
      </c>
      <c r="E10" s="17">
        <v>19.46</v>
      </c>
      <c r="F10" s="17">
        <v>18.7</v>
      </c>
      <c r="G10" s="17">
        <v>18.7</v>
      </c>
      <c r="H10" s="17">
        <v>19.21</v>
      </c>
      <c r="I10" s="17">
        <v>19.41</v>
      </c>
      <c r="J10" s="17">
        <v>19.22</v>
      </c>
      <c r="K10" s="17">
        <v>19.8</v>
      </c>
      <c r="L10" s="17">
        <v>16.510000000000002</v>
      </c>
      <c r="M10" s="17">
        <v>18.059999999999999</v>
      </c>
      <c r="N10" s="17">
        <v>19.11</v>
      </c>
      <c r="O10" s="17">
        <v>18.37</v>
      </c>
      <c r="P10" s="17">
        <v>18.93</v>
      </c>
      <c r="Q10" s="17">
        <v>19.66</v>
      </c>
      <c r="R10" s="17">
        <v>18.14</v>
      </c>
      <c r="S10" s="17">
        <v>18.25</v>
      </c>
      <c r="T10" s="17">
        <v>18.46</v>
      </c>
      <c r="U10" s="17">
        <v>18.010000000000002</v>
      </c>
      <c r="V10" s="17">
        <v>20.149999999999999</v>
      </c>
      <c r="W10" s="17">
        <v>19.77</v>
      </c>
      <c r="X10" s="17">
        <v>19.66</v>
      </c>
      <c r="Y10" s="17">
        <v>19.309999999999999</v>
      </c>
      <c r="Z10" s="17">
        <v>19.89</v>
      </c>
      <c r="AA10" s="17">
        <v>20.23</v>
      </c>
      <c r="AB10" s="17">
        <v>20.23</v>
      </c>
      <c r="AC10" s="17">
        <v>20.190000000000001</v>
      </c>
      <c r="AD10" s="17">
        <v>20.27</v>
      </c>
      <c r="AE10" s="17">
        <v>19.98</v>
      </c>
      <c r="AF10" s="17">
        <v>20.329999999999998</v>
      </c>
      <c r="AG10" s="17">
        <v>19.690000000000001</v>
      </c>
      <c r="AH10" s="17">
        <v>19.86</v>
      </c>
      <c r="AI10" s="17">
        <v>21.03</v>
      </c>
      <c r="AJ10" s="17">
        <v>21.34</v>
      </c>
      <c r="AK10" s="17">
        <v>21.66</v>
      </c>
      <c r="AL10" s="17">
        <v>20.47</v>
      </c>
      <c r="AM10" s="17">
        <v>20.96</v>
      </c>
      <c r="AN10" s="17">
        <v>20.98</v>
      </c>
      <c r="AO10" s="17">
        <v>21.09</v>
      </c>
      <c r="AP10" s="17">
        <v>22.2</v>
      </c>
      <c r="AQ10" s="17">
        <v>22.15</v>
      </c>
      <c r="AR10" s="17">
        <v>21.92</v>
      </c>
      <c r="AS10" s="17">
        <v>22.74</v>
      </c>
      <c r="AT10" s="17">
        <v>22.53</v>
      </c>
      <c r="AU10" s="17">
        <v>21.75</v>
      </c>
      <c r="AV10" s="17">
        <v>21.26</v>
      </c>
      <c r="AW10" s="17">
        <v>20.22</v>
      </c>
      <c r="AX10" s="17">
        <v>22.27</v>
      </c>
      <c r="AY10" s="17">
        <v>16.2</v>
      </c>
      <c r="AZ10" s="17">
        <v>16.899999999999999</v>
      </c>
      <c r="BA10" s="17">
        <v>17.5</v>
      </c>
      <c r="BB10" s="17">
        <v>17.8</v>
      </c>
      <c r="BC10" s="17"/>
      <c r="BD10" s="17">
        <v>19.350000000000001</v>
      </c>
      <c r="BE10" s="17">
        <v>16</v>
      </c>
      <c r="BF10" s="17">
        <v>15.5</v>
      </c>
      <c r="BG10" s="17">
        <v>18.100000000000001</v>
      </c>
      <c r="BH10" s="17">
        <v>18.2</v>
      </c>
      <c r="BI10" s="17">
        <v>17.899999999999999</v>
      </c>
      <c r="BJ10" s="17"/>
      <c r="BK10" s="17">
        <v>18.600000000000001</v>
      </c>
      <c r="BL10" s="17">
        <v>18</v>
      </c>
      <c r="BM10" s="17">
        <v>17.399999999999999</v>
      </c>
      <c r="BN10" s="17">
        <v>22.4</v>
      </c>
      <c r="BO10" s="17">
        <v>22.1</v>
      </c>
      <c r="BP10" s="17"/>
      <c r="BQ10" s="17">
        <v>20.46</v>
      </c>
      <c r="BR10" s="17">
        <v>20.5</v>
      </c>
      <c r="BS10" s="17">
        <v>22.43</v>
      </c>
      <c r="BT10" s="17">
        <v>23.48</v>
      </c>
      <c r="BU10" s="17">
        <v>22.43</v>
      </c>
      <c r="BV10" s="9"/>
      <c r="BW10" s="22">
        <f t="shared" si="0"/>
        <v>15.5</v>
      </c>
      <c r="BX10" s="22">
        <f t="shared" si="1"/>
        <v>22.74</v>
      </c>
      <c r="BY10" s="22">
        <f t="shared" si="2"/>
        <v>19.590454545454548</v>
      </c>
      <c r="BZ10" s="4"/>
    </row>
    <row r="11" spans="1:78">
      <c r="A11" s="1" t="s">
        <v>4</v>
      </c>
      <c r="B11" s="12">
        <v>0.25</v>
      </c>
      <c r="C11" s="12">
        <v>0.22</v>
      </c>
      <c r="D11" s="12">
        <v>0.24</v>
      </c>
      <c r="E11" s="12">
        <v>0.24</v>
      </c>
      <c r="F11" s="12">
        <v>0.25</v>
      </c>
      <c r="G11" s="12">
        <v>0.25</v>
      </c>
      <c r="H11" s="12">
        <v>0.26</v>
      </c>
      <c r="I11" s="12">
        <v>0.28000000000000003</v>
      </c>
      <c r="J11" s="12">
        <v>0.3</v>
      </c>
      <c r="K11" s="12">
        <v>0.3</v>
      </c>
      <c r="L11" s="12">
        <v>0.26</v>
      </c>
      <c r="M11" s="12">
        <v>0.27</v>
      </c>
      <c r="N11" s="12">
        <v>0.28000000000000003</v>
      </c>
      <c r="O11" s="12">
        <v>0.26</v>
      </c>
      <c r="P11" s="12">
        <v>0.27</v>
      </c>
      <c r="Q11" s="12">
        <v>0.27</v>
      </c>
      <c r="R11" s="12">
        <v>0.26</v>
      </c>
      <c r="S11" s="12">
        <v>0.25</v>
      </c>
      <c r="T11" s="12">
        <v>0.28000000000000003</v>
      </c>
      <c r="U11" s="12">
        <v>0.28999999999999998</v>
      </c>
      <c r="V11" s="12">
        <v>0.27</v>
      </c>
      <c r="W11" s="12">
        <v>0.28000000000000003</v>
      </c>
      <c r="X11" s="12">
        <v>0.26</v>
      </c>
      <c r="Y11" s="12">
        <v>0.26</v>
      </c>
      <c r="Z11" s="12">
        <v>0.27</v>
      </c>
      <c r="AA11" s="12">
        <v>0.3</v>
      </c>
      <c r="AB11" s="12">
        <v>0.3</v>
      </c>
      <c r="AC11" s="12">
        <v>0.28000000000000003</v>
      </c>
      <c r="AD11" s="12">
        <v>0.27</v>
      </c>
      <c r="AE11" s="12">
        <v>0.3</v>
      </c>
      <c r="AF11" s="12">
        <v>0.28999999999999998</v>
      </c>
      <c r="AG11" s="12">
        <v>0.26</v>
      </c>
      <c r="AH11" s="12">
        <v>0.27</v>
      </c>
      <c r="AI11" s="12">
        <v>0.28000000000000003</v>
      </c>
      <c r="AJ11" s="12">
        <v>0.28999999999999998</v>
      </c>
      <c r="AK11" s="12">
        <v>0.28000000000000003</v>
      </c>
      <c r="AL11" s="12">
        <v>0.27</v>
      </c>
      <c r="AM11" s="12">
        <v>0.27</v>
      </c>
      <c r="AN11" s="12">
        <v>0.27</v>
      </c>
      <c r="AO11" s="12">
        <v>0.27</v>
      </c>
      <c r="AP11" s="12">
        <v>0.28999999999999998</v>
      </c>
      <c r="AQ11" s="12">
        <v>0.3</v>
      </c>
      <c r="AR11" s="12">
        <v>0.28999999999999998</v>
      </c>
      <c r="AS11" s="12">
        <v>0.32</v>
      </c>
      <c r="AT11" s="12">
        <v>0.28999999999999998</v>
      </c>
      <c r="AU11" s="12">
        <v>0.25</v>
      </c>
      <c r="AV11" s="12">
        <v>0.28000000000000003</v>
      </c>
      <c r="AW11" s="12">
        <v>0.28000000000000003</v>
      </c>
      <c r="AX11" s="12">
        <v>0.3</v>
      </c>
      <c r="AY11" s="12">
        <v>0.22</v>
      </c>
      <c r="AZ11" s="12">
        <v>0.24</v>
      </c>
      <c r="BA11" s="12">
        <v>0.24</v>
      </c>
      <c r="BB11" s="12">
        <v>0.27</v>
      </c>
      <c r="BC11" s="12"/>
      <c r="BD11" s="12">
        <v>0.2</v>
      </c>
      <c r="BE11" s="12">
        <v>0.2</v>
      </c>
      <c r="BF11" s="12">
        <v>2.2000000000000002</v>
      </c>
      <c r="BG11" s="12">
        <v>0.23</v>
      </c>
      <c r="BH11" s="12">
        <v>0.26</v>
      </c>
      <c r="BI11" s="12">
        <v>0.3</v>
      </c>
      <c r="BJ11" s="12"/>
      <c r="BK11" s="12">
        <v>0.24</v>
      </c>
      <c r="BL11" s="12">
        <v>0.27</v>
      </c>
      <c r="BM11" s="12">
        <v>0.3</v>
      </c>
      <c r="BN11" s="12">
        <v>0.26</v>
      </c>
      <c r="BO11" s="12">
        <v>0.28000000000000003</v>
      </c>
      <c r="BP11" s="12"/>
      <c r="BQ11" s="12">
        <v>0.24</v>
      </c>
      <c r="BR11" s="12">
        <v>0.27</v>
      </c>
      <c r="BS11" s="12">
        <v>0.26</v>
      </c>
      <c r="BT11" s="12">
        <v>0.35</v>
      </c>
      <c r="BU11" s="12">
        <v>0.26</v>
      </c>
      <c r="BW11" s="19">
        <f t="shared" si="0"/>
        <v>0.2</v>
      </c>
      <c r="BX11" s="19">
        <f t="shared" si="1"/>
        <v>2.2000000000000002</v>
      </c>
      <c r="BY11" s="19">
        <f t="shared" si="2"/>
        <v>0.29757575757575749</v>
      </c>
    </row>
    <row r="12" spans="1:78">
      <c r="A12" s="1" t="s">
        <v>5</v>
      </c>
      <c r="B12" s="13">
        <v>7.74</v>
      </c>
      <c r="C12" s="13">
        <v>7.65</v>
      </c>
      <c r="D12" s="13">
        <v>7.68</v>
      </c>
      <c r="E12" s="13">
        <v>7.53</v>
      </c>
      <c r="F12" s="13">
        <v>7.03</v>
      </c>
      <c r="G12" s="13">
        <v>7.03</v>
      </c>
      <c r="H12" s="13">
        <v>7.93</v>
      </c>
      <c r="I12" s="13">
        <v>7.91</v>
      </c>
      <c r="J12" s="13">
        <v>7.08</v>
      </c>
      <c r="K12" s="13">
        <v>6.69</v>
      </c>
      <c r="L12" s="13">
        <v>7.82</v>
      </c>
      <c r="M12" s="13">
        <v>6.17</v>
      </c>
      <c r="N12" s="13">
        <v>5.67</v>
      </c>
      <c r="O12" s="13">
        <v>6.11</v>
      </c>
      <c r="P12" s="13">
        <v>8.9</v>
      </c>
      <c r="Q12" s="13">
        <v>8.44</v>
      </c>
      <c r="R12" s="17">
        <v>10.36</v>
      </c>
      <c r="S12" s="17">
        <v>9.98</v>
      </c>
      <c r="T12" s="13">
        <v>9.89</v>
      </c>
      <c r="U12" s="13">
        <v>7.05</v>
      </c>
      <c r="V12" s="13">
        <v>8.1999999999999993</v>
      </c>
      <c r="W12" s="13">
        <v>8.17</v>
      </c>
      <c r="X12" s="13">
        <v>7.97</v>
      </c>
      <c r="Y12" s="13">
        <v>7.39</v>
      </c>
      <c r="Z12" s="13">
        <v>6.49</v>
      </c>
      <c r="AA12" s="13">
        <v>8.74</v>
      </c>
      <c r="AB12" s="13">
        <v>9.2100000000000009</v>
      </c>
      <c r="AC12" s="13">
        <v>9.33</v>
      </c>
      <c r="AD12" s="13">
        <v>8.52</v>
      </c>
      <c r="AE12" s="13">
        <v>8.85</v>
      </c>
      <c r="AF12" s="13">
        <v>8.61</v>
      </c>
      <c r="AG12" s="13">
        <v>8.84</v>
      </c>
      <c r="AH12" s="13">
        <v>9.2799999999999994</v>
      </c>
      <c r="AI12" s="17">
        <v>11.55</v>
      </c>
      <c r="AJ12" s="17">
        <v>12.6</v>
      </c>
      <c r="AK12" s="17">
        <v>14.88</v>
      </c>
      <c r="AL12" s="17">
        <v>13.86</v>
      </c>
      <c r="AM12" s="17">
        <v>15.23</v>
      </c>
      <c r="AN12" s="17">
        <v>14.4</v>
      </c>
      <c r="AO12" s="17">
        <v>16.45</v>
      </c>
      <c r="AP12" s="17">
        <v>15.49</v>
      </c>
      <c r="AQ12" s="17">
        <v>10.28</v>
      </c>
      <c r="AR12" s="13">
        <v>7.95</v>
      </c>
      <c r="AS12" s="17">
        <v>11.3</v>
      </c>
      <c r="AT12" s="17">
        <v>11.36</v>
      </c>
      <c r="AU12" s="17">
        <v>11.01</v>
      </c>
      <c r="AV12" s="13">
        <v>9.56</v>
      </c>
      <c r="AW12" s="13">
        <v>7.01</v>
      </c>
      <c r="AX12" s="17">
        <v>19.97</v>
      </c>
      <c r="AY12" s="13">
        <v>7.9</v>
      </c>
      <c r="AZ12" s="13">
        <v>8.1999999999999993</v>
      </c>
      <c r="BA12" s="17">
        <v>10.3</v>
      </c>
      <c r="BB12" s="17">
        <v>12.2</v>
      </c>
      <c r="BC12" s="17"/>
      <c r="BD12" s="13">
        <v>7.05</v>
      </c>
      <c r="BE12" s="17">
        <v>9.9</v>
      </c>
      <c r="BF12" s="17">
        <v>11</v>
      </c>
      <c r="BG12" s="17">
        <v>15</v>
      </c>
      <c r="BH12" s="17">
        <v>11</v>
      </c>
      <c r="BI12" s="17">
        <v>11.8</v>
      </c>
      <c r="BJ12" s="17"/>
      <c r="BK12" s="17">
        <v>12.2</v>
      </c>
      <c r="BL12" s="17">
        <v>11.5</v>
      </c>
      <c r="BM12" s="17">
        <v>10.5</v>
      </c>
      <c r="BN12" s="17">
        <v>10.5</v>
      </c>
      <c r="BO12" s="17">
        <v>6</v>
      </c>
      <c r="BP12" s="17"/>
      <c r="BQ12" s="17">
        <v>6.65</v>
      </c>
      <c r="BR12" s="17">
        <v>6.35</v>
      </c>
      <c r="BS12" s="17">
        <v>15.18</v>
      </c>
      <c r="BT12" s="17">
        <v>13.6</v>
      </c>
      <c r="BU12" s="17">
        <v>15.18</v>
      </c>
      <c r="BV12" s="9"/>
      <c r="BW12" s="22">
        <f t="shared" si="0"/>
        <v>5.67</v>
      </c>
      <c r="BX12" s="22">
        <f t="shared" si="1"/>
        <v>19.97</v>
      </c>
      <c r="BY12" s="22">
        <f t="shared" si="2"/>
        <v>9.6243939393939399</v>
      </c>
    </row>
    <row r="13" spans="1:78">
      <c r="A13" s="1" t="s">
        <v>6</v>
      </c>
      <c r="B13" s="17">
        <v>10.7</v>
      </c>
      <c r="C13" s="17">
        <v>10.42</v>
      </c>
      <c r="D13" s="17">
        <v>10.65</v>
      </c>
      <c r="E13" s="17">
        <v>10.66</v>
      </c>
      <c r="F13" s="17">
        <v>11</v>
      </c>
      <c r="G13" s="17">
        <v>11</v>
      </c>
      <c r="H13" s="17">
        <v>11.32</v>
      </c>
      <c r="I13" s="17">
        <v>11.17</v>
      </c>
      <c r="J13" s="17">
        <v>11.47</v>
      </c>
      <c r="K13" s="17">
        <v>11.13</v>
      </c>
      <c r="L13" s="17">
        <v>12.65</v>
      </c>
      <c r="M13" s="17">
        <v>11.81</v>
      </c>
      <c r="N13" s="17">
        <v>12.15</v>
      </c>
      <c r="O13" s="17">
        <v>12.22</v>
      </c>
      <c r="P13" s="17">
        <v>10.78</v>
      </c>
      <c r="Q13" s="17">
        <v>10.74</v>
      </c>
      <c r="R13" s="17">
        <v>10.32</v>
      </c>
      <c r="S13" s="17">
        <v>10.28</v>
      </c>
      <c r="T13" s="17">
        <v>10.07</v>
      </c>
      <c r="U13" s="17">
        <v>12.35</v>
      </c>
      <c r="V13" s="17">
        <v>10.8</v>
      </c>
      <c r="W13" s="17">
        <v>11.01</v>
      </c>
      <c r="X13" s="17">
        <v>10.94</v>
      </c>
      <c r="Y13" s="17">
        <v>11.38</v>
      </c>
      <c r="Z13" s="17">
        <v>11.77</v>
      </c>
      <c r="AA13" s="17">
        <v>10.43</v>
      </c>
      <c r="AB13" s="17">
        <v>10.52</v>
      </c>
      <c r="AC13" s="17">
        <v>10.34</v>
      </c>
      <c r="AD13" s="17">
        <v>10.62</v>
      </c>
      <c r="AE13" s="17">
        <v>10.58</v>
      </c>
      <c r="AF13" s="17">
        <v>10.52</v>
      </c>
      <c r="AG13" s="17">
        <v>10.63</v>
      </c>
      <c r="AH13" s="17">
        <v>10.27</v>
      </c>
      <c r="AI13" s="17">
        <v>9.42</v>
      </c>
      <c r="AJ13" s="17">
        <v>9.02</v>
      </c>
      <c r="AK13" s="17">
        <v>8.26</v>
      </c>
      <c r="AL13" s="17">
        <v>8.59</v>
      </c>
      <c r="AM13" s="17">
        <v>8.33</v>
      </c>
      <c r="AN13" s="17">
        <v>8.6</v>
      </c>
      <c r="AO13" s="17">
        <v>8.01</v>
      </c>
      <c r="AP13" s="17">
        <v>8.08</v>
      </c>
      <c r="AQ13" s="17">
        <v>9.82</v>
      </c>
      <c r="AR13" s="17">
        <v>10.77</v>
      </c>
      <c r="AS13" s="17">
        <v>9.27</v>
      </c>
      <c r="AT13" s="17">
        <v>9.4</v>
      </c>
      <c r="AU13" s="17">
        <v>9.4700000000000006</v>
      </c>
      <c r="AV13" s="17">
        <v>10.49</v>
      </c>
      <c r="AW13" s="17">
        <v>11.39</v>
      </c>
      <c r="AX13" s="17">
        <v>6.31</v>
      </c>
      <c r="AY13" s="17">
        <v>11.2</v>
      </c>
      <c r="AZ13" s="17">
        <v>10.8</v>
      </c>
      <c r="BA13" s="17">
        <v>10.8</v>
      </c>
      <c r="BB13" s="17">
        <v>9.8000000000000007</v>
      </c>
      <c r="BC13" s="17"/>
      <c r="BD13" s="17">
        <v>10.4</v>
      </c>
      <c r="BE13" s="17">
        <v>10.6</v>
      </c>
      <c r="BF13" s="17">
        <v>9.9</v>
      </c>
      <c r="BG13" s="17">
        <v>9</v>
      </c>
      <c r="BH13" s="17">
        <v>10.199999999999999</v>
      </c>
      <c r="BI13" s="17">
        <v>9.4</v>
      </c>
      <c r="BJ13" s="17"/>
      <c r="BK13" s="17">
        <v>10</v>
      </c>
      <c r="BL13" s="17">
        <v>10.1</v>
      </c>
      <c r="BM13" s="17">
        <v>10.6</v>
      </c>
      <c r="BN13" s="17">
        <v>10.8</v>
      </c>
      <c r="BO13" s="17">
        <v>11.6</v>
      </c>
      <c r="BP13" s="17"/>
      <c r="BQ13" s="17">
        <v>12.49</v>
      </c>
      <c r="BR13" s="17">
        <v>12.7</v>
      </c>
      <c r="BS13" s="17">
        <v>6.3</v>
      </c>
      <c r="BT13" s="17">
        <v>6.39</v>
      </c>
      <c r="BU13" s="17">
        <v>6.3</v>
      </c>
      <c r="BV13" s="9"/>
      <c r="BW13" s="22">
        <f t="shared" si="0"/>
        <v>6.31</v>
      </c>
      <c r="BX13" s="22">
        <f t="shared" si="1"/>
        <v>12.7</v>
      </c>
      <c r="BY13" s="22">
        <f t="shared" si="2"/>
        <v>10.429090909090904</v>
      </c>
    </row>
    <row r="14" spans="1:78">
      <c r="A14" s="1" t="s">
        <v>7</v>
      </c>
      <c r="B14" s="12">
        <v>0.46</v>
      </c>
      <c r="C14" s="12">
        <v>0.56000000000000005</v>
      </c>
      <c r="D14" s="12">
        <v>0.51</v>
      </c>
      <c r="E14" s="12">
        <v>0.52</v>
      </c>
      <c r="F14" s="12">
        <v>0.51</v>
      </c>
      <c r="G14" s="12">
        <v>0.51</v>
      </c>
      <c r="H14" s="12">
        <v>0.39</v>
      </c>
      <c r="I14" s="12">
        <v>0.36</v>
      </c>
      <c r="J14" s="12">
        <v>0.41</v>
      </c>
      <c r="K14" s="12">
        <v>0.4</v>
      </c>
      <c r="L14" s="12">
        <v>0.35</v>
      </c>
      <c r="M14" s="12">
        <v>0.65</v>
      </c>
      <c r="N14" s="12">
        <v>0.45</v>
      </c>
      <c r="O14" s="12">
        <v>0.48</v>
      </c>
      <c r="P14" s="12">
        <v>0.38</v>
      </c>
      <c r="Q14" s="12">
        <v>0.36</v>
      </c>
      <c r="R14" s="12">
        <v>0.35</v>
      </c>
      <c r="S14" s="12">
        <v>0.39</v>
      </c>
      <c r="T14" s="12">
        <v>0.35</v>
      </c>
      <c r="U14" s="12">
        <v>0.43</v>
      </c>
      <c r="V14" s="12">
        <v>0.27</v>
      </c>
      <c r="W14" s="12">
        <v>0.26</v>
      </c>
      <c r="X14" s="12">
        <v>0.28999999999999998</v>
      </c>
      <c r="Y14" s="12">
        <v>0.31</v>
      </c>
      <c r="Z14" s="12">
        <v>0.28000000000000003</v>
      </c>
      <c r="AA14" s="12">
        <v>0.32</v>
      </c>
      <c r="AB14" s="12">
        <v>0.35</v>
      </c>
      <c r="AC14" s="12">
        <v>0.32</v>
      </c>
      <c r="AD14" s="12">
        <v>0.31</v>
      </c>
      <c r="AE14" s="12">
        <v>0.27</v>
      </c>
      <c r="AF14" s="12">
        <v>0.34</v>
      </c>
      <c r="AG14" s="12">
        <v>0.33</v>
      </c>
      <c r="AH14" s="12">
        <v>0.28000000000000003</v>
      </c>
      <c r="AI14" s="12">
        <v>0.23</v>
      </c>
      <c r="AJ14" s="12">
        <v>0.21</v>
      </c>
      <c r="AK14" s="12">
        <v>0.23</v>
      </c>
      <c r="AL14" s="12">
        <v>0.27</v>
      </c>
      <c r="AM14" s="12">
        <v>0.22</v>
      </c>
      <c r="AN14" s="12">
        <v>0.22</v>
      </c>
      <c r="AO14" s="12">
        <v>0.17</v>
      </c>
      <c r="AP14" s="12">
        <v>0.21</v>
      </c>
      <c r="AQ14" s="12">
        <v>0.31</v>
      </c>
      <c r="AR14" s="12">
        <v>0.27</v>
      </c>
      <c r="AS14" s="12">
        <v>0.27</v>
      </c>
      <c r="AT14" s="12">
        <v>0.27</v>
      </c>
      <c r="AU14" s="12">
        <v>0.38</v>
      </c>
      <c r="AV14" s="12">
        <v>0.31</v>
      </c>
      <c r="AW14" s="12">
        <v>0.28999999999999998</v>
      </c>
      <c r="AX14" s="12">
        <v>0.16</v>
      </c>
      <c r="AY14" s="12">
        <v>0.6</v>
      </c>
      <c r="AZ14" s="12">
        <v>0.42</v>
      </c>
      <c r="BA14" s="12">
        <v>0.39</v>
      </c>
      <c r="BB14" s="12">
        <v>0.32</v>
      </c>
      <c r="BC14" s="12"/>
      <c r="BD14" s="12">
        <v>0.33</v>
      </c>
      <c r="BE14" s="12">
        <v>0.41</v>
      </c>
      <c r="BF14" s="12">
        <v>0.37</v>
      </c>
      <c r="BG14" s="12">
        <v>0.34</v>
      </c>
      <c r="BH14" s="12">
        <v>0.15</v>
      </c>
      <c r="BI14" s="12">
        <v>0.06</v>
      </c>
      <c r="BJ14" s="12"/>
      <c r="BK14" s="12">
        <v>0.12</v>
      </c>
      <c r="BL14" s="12">
        <v>0.14000000000000001</v>
      </c>
      <c r="BM14" s="12">
        <v>0.13</v>
      </c>
      <c r="BN14" s="12">
        <v>0.21</v>
      </c>
      <c r="BO14" s="12">
        <v>0.27</v>
      </c>
      <c r="BP14" s="12"/>
      <c r="BQ14" s="12">
        <v>0.1</v>
      </c>
      <c r="BR14" s="12">
        <v>0.24</v>
      </c>
      <c r="BS14" s="12">
        <v>0.2</v>
      </c>
      <c r="BT14" s="12">
        <v>0.45</v>
      </c>
      <c r="BU14" s="12">
        <v>0.2</v>
      </c>
      <c r="BW14" s="19">
        <f t="shared" si="0"/>
        <v>0.06</v>
      </c>
      <c r="BX14" s="19">
        <f t="shared" si="1"/>
        <v>0.65</v>
      </c>
      <c r="BY14" s="19">
        <f t="shared" si="2"/>
        <v>0.32378787878787879</v>
      </c>
    </row>
    <row r="15" spans="1:78">
      <c r="A15" s="1" t="s">
        <v>8</v>
      </c>
      <c r="B15" s="13">
        <v>0.3</v>
      </c>
      <c r="C15" s="13">
        <v>0.3</v>
      </c>
      <c r="D15" s="13">
        <v>0.28999999999999998</v>
      </c>
      <c r="E15" s="13">
        <v>0.3</v>
      </c>
      <c r="F15" s="13">
        <v>0.36</v>
      </c>
      <c r="G15" s="13">
        <v>0.36</v>
      </c>
      <c r="H15" s="12">
        <v>0.04</v>
      </c>
      <c r="I15" s="12">
        <v>0.05</v>
      </c>
      <c r="J15" s="12">
        <v>0.08</v>
      </c>
      <c r="K15" s="12">
        <v>0.06</v>
      </c>
      <c r="L15" s="12">
        <v>0.06</v>
      </c>
      <c r="M15" s="12">
        <v>0.08</v>
      </c>
      <c r="N15" s="12">
        <v>0.11</v>
      </c>
      <c r="O15" s="12">
        <v>0.11</v>
      </c>
      <c r="P15" s="12">
        <v>0.08</v>
      </c>
      <c r="Q15" s="12">
        <v>0.05</v>
      </c>
      <c r="R15" s="12">
        <v>7.0000000000000007E-2</v>
      </c>
      <c r="S15" s="12">
        <v>0.05</v>
      </c>
      <c r="T15" s="12">
        <v>0.06</v>
      </c>
      <c r="U15" s="12">
        <v>0.08</v>
      </c>
      <c r="V15" s="12">
        <v>0.15997</v>
      </c>
      <c r="W15" s="12">
        <v>0.06</v>
      </c>
      <c r="X15" s="12">
        <v>7.0000000000000007E-2</v>
      </c>
      <c r="Y15" s="12">
        <v>7.0000000000000007E-2</v>
      </c>
      <c r="Z15" s="12">
        <v>7.0000000000000007E-2</v>
      </c>
      <c r="AA15" s="12">
        <v>0.06</v>
      </c>
      <c r="AB15" s="12">
        <v>0.05</v>
      </c>
      <c r="AC15" s="12">
        <v>0.05</v>
      </c>
      <c r="AD15" s="12">
        <v>0.06</v>
      </c>
      <c r="AE15" s="12">
        <v>0.06</v>
      </c>
      <c r="AF15" s="12">
        <v>7.0000000000000007E-2</v>
      </c>
      <c r="AG15" s="12">
        <v>0.04</v>
      </c>
      <c r="AH15" s="12">
        <v>0.03</v>
      </c>
      <c r="AI15" s="12">
        <v>0.06</v>
      </c>
      <c r="AJ15" s="12">
        <v>7.0000000000000007E-2</v>
      </c>
      <c r="AK15" s="12">
        <v>0.05</v>
      </c>
      <c r="AL15" s="12">
        <v>0.06</v>
      </c>
      <c r="AM15" s="12">
        <v>0.05</v>
      </c>
      <c r="AN15" s="12">
        <v>0.06</v>
      </c>
      <c r="AO15" s="12">
        <v>0.05</v>
      </c>
      <c r="AP15" s="12">
        <v>0.05</v>
      </c>
      <c r="AQ15" s="12">
        <v>0.04</v>
      </c>
      <c r="AR15" s="12">
        <v>0.05</v>
      </c>
      <c r="AS15" s="12">
        <v>0.04</v>
      </c>
      <c r="AT15" s="12">
        <v>0.09</v>
      </c>
      <c r="AU15" s="12">
        <v>7.0000000000000007E-2</v>
      </c>
      <c r="AV15" s="12">
        <v>0.06</v>
      </c>
      <c r="AW15" s="12">
        <v>0.06</v>
      </c>
      <c r="AX15" s="12">
        <v>0.04</v>
      </c>
      <c r="AY15" s="12">
        <v>0.16</v>
      </c>
      <c r="AZ15" s="12">
        <v>8.9999999999999993E-3</v>
      </c>
      <c r="BA15" s="12">
        <v>7.0000000000000001E-3</v>
      </c>
      <c r="BB15" s="12">
        <v>0.08</v>
      </c>
      <c r="BC15" s="12"/>
      <c r="BD15" s="12">
        <v>0.15</v>
      </c>
      <c r="BE15" s="12">
        <v>0.8</v>
      </c>
      <c r="BF15" s="12">
        <v>0.56999999999999995</v>
      </c>
      <c r="BG15" s="12">
        <v>0.62</v>
      </c>
      <c r="BH15" s="12">
        <v>0.01</v>
      </c>
      <c r="BI15" s="12">
        <v>0.02</v>
      </c>
      <c r="BJ15" s="12"/>
      <c r="BK15" s="12">
        <v>0.01</v>
      </c>
      <c r="BL15" s="12">
        <v>0.02</v>
      </c>
      <c r="BM15" s="12">
        <v>0.03</v>
      </c>
      <c r="BN15" s="12">
        <v>1.6E-2</v>
      </c>
      <c r="BO15" s="12">
        <v>2.1999999999999999E-2</v>
      </c>
      <c r="BP15" s="12"/>
      <c r="BQ15" s="12">
        <v>0.02</v>
      </c>
      <c r="BR15" s="12">
        <v>0.01</v>
      </c>
      <c r="BS15" s="12">
        <v>0.08</v>
      </c>
      <c r="BT15" s="12">
        <v>0.2</v>
      </c>
      <c r="BU15" s="12">
        <v>0.08</v>
      </c>
      <c r="BW15" s="19">
        <f t="shared" si="0"/>
        <v>7.0000000000000001E-3</v>
      </c>
      <c r="BX15" s="19">
        <f t="shared" si="1"/>
        <v>0.8</v>
      </c>
      <c r="BY15" s="19">
        <f t="shared" si="2"/>
        <v>0.10899954545454539</v>
      </c>
    </row>
    <row r="16" spans="1:78">
      <c r="A16" s="1" t="s">
        <v>10</v>
      </c>
      <c r="B16" s="17">
        <f t="shared" ref="B16:AG16" si="3">SUM(B6:B15)</f>
        <v>99.620010972181092</v>
      </c>
      <c r="C16" s="17">
        <f t="shared" si="3"/>
        <v>99.930010379090234</v>
      </c>
      <c r="D16" s="17">
        <f t="shared" si="3"/>
        <v>99.78001067563568</v>
      </c>
      <c r="E16" s="17">
        <f t="shared" si="3"/>
        <v>99.330011268726523</v>
      </c>
      <c r="F16" s="17">
        <f t="shared" si="3"/>
        <v>99.970009489453929</v>
      </c>
      <c r="G16" s="17">
        <f t="shared" si="3"/>
        <v>99.970009489453929</v>
      </c>
      <c r="H16" s="17">
        <f t="shared" si="3"/>
        <v>99.880011565271957</v>
      </c>
      <c r="I16" s="17">
        <f t="shared" si="3"/>
        <v>99.630012158362831</v>
      </c>
      <c r="J16" s="17">
        <f t="shared" si="3"/>
        <v>99.319999999999979</v>
      </c>
      <c r="K16" s="17">
        <f t="shared" si="3"/>
        <v>99.280007413635872</v>
      </c>
      <c r="L16" s="17">
        <f t="shared" si="3"/>
        <v>99.100010379090236</v>
      </c>
      <c r="M16" s="17">
        <f t="shared" si="3"/>
        <v>99.780006523999589</v>
      </c>
      <c r="N16" s="17">
        <f t="shared" si="3"/>
        <v>99.430005337817832</v>
      </c>
      <c r="O16" s="17">
        <f t="shared" si="3"/>
        <v>99.930006227454143</v>
      </c>
      <c r="P16" s="17">
        <f t="shared" si="3"/>
        <v>100.02001393763545</v>
      </c>
      <c r="Q16" s="17">
        <f t="shared" si="3"/>
        <v>99.540012158362828</v>
      </c>
      <c r="R16" s="17">
        <f t="shared" si="3"/>
        <v>100.00001927545327</v>
      </c>
      <c r="S16" s="17">
        <f t="shared" si="3"/>
        <v>99.880014827271751</v>
      </c>
      <c r="T16" s="17">
        <f t="shared" si="3"/>
        <v>99.380018089271545</v>
      </c>
      <c r="U16" s="17">
        <f t="shared" si="3"/>
        <v>99.540008006726751</v>
      </c>
      <c r="V16" s="17">
        <f t="shared" si="3"/>
        <v>100.20998542036263</v>
      </c>
      <c r="W16" s="17">
        <f t="shared" si="3"/>
        <v>99.71001453072634</v>
      </c>
      <c r="X16" s="17">
        <f t="shared" si="3"/>
        <v>99.940014234180879</v>
      </c>
      <c r="Y16" s="17">
        <f t="shared" si="3"/>
        <v>100.1100118618174</v>
      </c>
      <c r="Z16" s="17">
        <f t="shared" si="3"/>
        <v>100.16001097218107</v>
      </c>
      <c r="AA16" s="17">
        <f t="shared" si="3"/>
        <v>99.780014234180868</v>
      </c>
      <c r="AB16" s="17">
        <f t="shared" si="3"/>
        <v>100.08001542036263</v>
      </c>
      <c r="AC16" s="17">
        <f t="shared" si="3"/>
        <v>99.780016903089802</v>
      </c>
      <c r="AD16" s="17">
        <f t="shared" si="3"/>
        <v>100.22001334454458</v>
      </c>
      <c r="AE16" s="17">
        <f t="shared" si="3"/>
        <v>100.03001868236241</v>
      </c>
      <c r="AF16" s="17">
        <f t="shared" si="3"/>
        <v>99.80000919290849</v>
      </c>
      <c r="AG16" s="17">
        <f t="shared" si="3"/>
        <v>99.920015420362631</v>
      </c>
      <c r="AH16" s="17">
        <f t="shared" ref="AH16:AX16" si="4">SUM(AH6:AH15)</f>
        <v>99.370019571998711</v>
      </c>
      <c r="AI16" s="17">
        <f t="shared" si="4"/>
        <v>99.640016309998927</v>
      </c>
      <c r="AJ16" s="17">
        <f t="shared" si="4"/>
        <v>100.15001808927153</v>
      </c>
      <c r="AK16" s="17">
        <f t="shared" si="4"/>
        <v>100.35002846836178</v>
      </c>
      <c r="AL16" s="17">
        <f t="shared" si="4"/>
        <v>100.13001779272609</v>
      </c>
      <c r="AM16" s="17">
        <f t="shared" si="4"/>
        <v>100.14001838581697</v>
      </c>
      <c r="AN16" s="17">
        <f t="shared" si="4"/>
        <v>100.24001808927154</v>
      </c>
      <c r="AO16" s="17">
        <f t="shared" si="4"/>
        <v>100.27001868236243</v>
      </c>
      <c r="AP16" s="17">
        <f t="shared" si="4"/>
        <v>100.29001453072631</v>
      </c>
      <c r="AQ16" s="17">
        <f t="shared" si="4"/>
        <v>99.790020165089615</v>
      </c>
      <c r="AR16" s="17">
        <f t="shared" si="4"/>
        <v>99.980020758180459</v>
      </c>
      <c r="AS16" s="17">
        <f t="shared" si="4"/>
        <v>99.530025206361984</v>
      </c>
      <c r="AT16" s="17">
        <f t="shared" si="4"/>
        <v>99.91001808927156</v>
      </c>
      <c r="AU16" s="17">
        <f t="shared" si="4"/>
        <v>100.19001660654436</v>
      </c>
      <c r="AV16" s="17">
        <f t="shared" si="4"/>
        <v>100.15001304799915</v>
      </c>
      <c r="AW16" s="17">
        <f t="shared" si="4"/>
        <v>99.500009192908507</v>
      </c>
      <c r="AX16" s="17">
        <f t="shared" si="4"/>
        <v>99.420022240907642</v>
      </c>
      <c r="AY16" s="17">
        <v>51.55</v>
      </c>
      <c r="AZ16" s="17">
        <v>52.108999999999995</v>
      </c>
      <c r="BA16" s="17">
        <v>54.096999999999994</v>
      </c>
      <c r="BB16" s="17">
        <f>SUM(BB6:BB15)</f>
        <v>99.850015123817187</v>
      </c>
      <c r="BC16" s="17"/>
      <c r="BD16" s="17">
        <f t="shared" ref="BD16:BI16" si="5">SUM(BD6:BD15)</f>
        <v>100.11000830327218</v>
      </c>
      <c r="BE16" s="17">
        <f t="shared" si="5"/>
        <v>99.000017496180675</v>
      </c>
      <c r="BF16" s="17">
        <f t="shared" si="5"/>
        <v>101.98001601345349</v>
      </c>
      <c r="BG16" s="17">
        <f t="shared" si="5"/>
        <v>99.970017199635251</v>
      </c>
      <c r="BH16" s="17">
        <f t="shared" si="5"/>
        <v>100.08001779272612</v>
      </c>
      <c r="BI16" s="17">
        <f t="shared" si="5"/>
        <v>99.660020461635028</v>
      </c>
      <c r="BJ16" s="17"/>
      <c r="BK16" s="17">
        <f>SUM(BK6:BK15)</f>
        <v>99.530021944362218</v>
      </c>
      <c r="BL16" s="17">
        <f>SUM(BL6:BL15)</f>
        <v>100.52002105472589</v>
      </c>
      <c r="BM16" s="17">
        <f>SUM(BM6:BM15)</f>
        <v>100.59001512381717</v>
      </c>
      <c r="BN16" s="17">
        <f>SUM(BN6:BN15)</f>
        <v>101.45601245490828</v>
      </c>
      <c r="BO16" s="17">
        <f>SUM(BO6:BO15)</f>
        <v>99.772008896363047</v>
      </c>
      <c r="BP16" s="17"/>
      <c r="BQ16" s="17">
        <f>SUM(BQ6:BQ15)</f>
        <v>100.52000474472695</v>
      </c>
      <c r="BR16" s="17">
        <f>SUM(BR6:BR15)</f>
        <v>100.15000563436325</v>
      </c>
      <c r="BS16" s="17">
        <f>SUM(BS6:BS15)</f>
        <v>99.750028764907213</v>
      </c>
      <c r="BT16" s="17">
        <f>SUM(BT6:BT15)</f>
        <v>100.1600219443622</v>
      </c>
      <c r="BU16" s="17">
        <f>SUM(BU6:BU15)</f>
        <v>99.750028764907213</v>
      </c>
      <c r="BW16" s="15"/>
      <c r="BX16" s="15"/>
      <c r="BY16" s="15"/>
    </row>
    <row r="17" spans="1:84">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W17" s="15"/>
      <c r="BX17" s="15"/>
      <c r="BY17" s="15"/>
    </row>
    <row r="18" spans="1:84" s="2" customFormat="1">
      <c r="A18" s="2" t="s">
        <v>60</v>
      </c>
      <c r="B18" s="14">
        <v>0.42361060606110473</v>
      </c>
      <c r="C18" s="14">
        <v>0.41465743481962625</v>
      </c>
      <c r="D18" s="14">
        <v>0.41225129804610311</v>
      </c>
      <c r="E18" s="14">
        <v>0.40982844691803727</v>
      </c>
      <c r="F18" s="14">
        <v>0.40286411101027875</v>
      </c>
      <c r="G18" s="14">
        <v>0.40286411101027875</v>
      </c>
      <c r="H18" s="14">
        <v>0.42556077878942195</v>
      </c>
      <c r="I18" s="14">
        <v>0.42241455633252589</v>
      </c>
      <c r="J18" s="14">
        <v>0.3979806807062623</v>
      </c>
      <c r="K18" s="14">
        <v>0.3774756592918323</v>
      </c>
      <c r="L18" s="14">
        <v>0.45946657450361955</v>
      </c>
      <c r="M18" s="14">
        <v>0.38007985694742236</v>
      </c>
      <c r="N18" s="14">
        <v>0.347458111641819</v>
      </c>
      <c r="O18" s="14">
        <v>0.37378787745336345</v>
      </c>
      <c r="P18" s="14">
        <v>0.45762557249701064</v>
      </c>
      <c r="Q18" s="14">
        <v>0.43516401677344263</v>
      </c>
      <c r="R18" s="14">
        <v>0.50615574258364571</v>
      </c>
      <c r="S18" s="14">
        <v>0.49530249638119545</v>
      </c>
      <c r="T18" s="14">
        <v>0.49017859818479625</v>
      </c>
      <c r="U18" s="14">
        <v>0.41262891354257747</v>
      </c>
      <c r="V18" s="14">
        <v>0.42207069891222859</v>
      </c>
      <c r="W18" s="14">
        <v>0.42582511203025125</v>
      </c>
      <c r="X18" s="14">
        <v>0.42113637561501133</v>
      </c>
      <c r="Y18" s="14">
        <v>0.40716347115230384</v>
      </c>
      <c r="Z18" s="14">
        <v>0.36931347485056781</v>
      </c>
      <c r="AA18" s="14">
        <v>0.43672480764267213</v>
      </c>
      <c r="AB18" s="14">
        <v>0.44964989075817968</v>
      </c>
      <c r="AC18" s="14">
        <v>0.45334586002840133</v>
      </c>
      <c r="AD18" s="14">
        <v>0.42997964575896103</v>
      </c>
      <c r="AE18" s="14">
        <v>0.44286986201965373</v>
      </c>
      <c r="AF18" s="14">
        <v>0.43183166609337398</v>
      </c>
      <c r="AG18" s="14">
        <v>0.44620092296336267</v>
      </c>
      <c r="AH18" s="14">
        <v>0.45609966094707011</v>
      </c>
      <c r="AI18" s="14">
        <v>0.49638178056252064</v>
      </c>
      <c r="AJ18" s="14">
        <v>0.51447220407641847</v>
      </c>
      <c r="AK18" s="14">
        <v>0.55214525632180167</v>
      </c>
      <c r="AL18" s="14">
        <v>0.54855599491695251</v>
      </c>
      <c r="AM18" s="14">
        <v>0.56597376152590884</v>
      </c>
      <c r="AN18" s="14">
        <v>0.55192462598031067</v>
      </c>
      <c r="AO18" s="14">
        <v>0.58329582171260774</v>
      </c>
      <c r="AP18" s="14">
        <v>0.55598767061261489</v>
      </c>
      <c r="AQ18" s="14">
        <v>0.45441547649446479</v>
      </c>
      <c r="AR18" s="14">
        <v>0.39426099107757695</v>
      </c>
      <c r="AS18" s="14">
        <v>0.47139842303277718</v>
      </c>
      <c r="AT18" s="14">
        <v>0.47503130657727338</v>
      </c>
      <c r="AU18" s="14">
        <v>0.47601382949403853</v>
      </c>
      <c r="AV18" s="14">
        <v>0.44659246308617023</v>
      </c>
      <c r="AW18" s="14">
        <v>0.38354152030742783</v>
      </c>
      <c r="AX18" s="14">
        <v>0.61675138296371268</v>
      </c>
      <c r="AY18" s="14">
        <v>0.46671005627097534</v>
      </c>
      <c r="AZ18" s="14">
        <v>0.46545809780765107</v>
      </c>
      <c r="BA18" s="14">
        <v>0.51368019400981213</v>
      </c>
      <c r="BB18" s="14">
        <v>0.55157315435836163</v>
      </c>
      <c r="BC18" s="14"/>
      <c r="BD18" s="14">
        <v>0.39535118315204304</v>
      </c>
      <c r="BE18" s="14">
        <v>0.52616045381335597</v>
      </c>
      <c r="BF18" s="14">
        <v>0.56016868205660786</v>
      </c>
      <c r="BG18" s="14">
        <v>0.59794976098122143</v>
      </c>
      <c r="BH18" s="14">
        <v>0.52030510189603185</v>
      </c>
      <c r="BI18" s="14">
        <v>0.54192389573614297</v>
      </c>
      <c r="BJ18" s="14"/>
      <c r="BK18" s="14">
        <v>0.54067635470649422</v>
      </c>
      <c r="BL18" s="14">
        <v>0.53413847781766965</v>
      </c>
      <c r="BM18" s="14">
        <v>0.51991357930349369</v>
      </c>
      <c r="BN18" s="14">
        <v>0.45688378074787961</v>
      </c>
      <c r="BO18" s="14">
        <v>0.32760734249299744</v>
      </c>
      <c r="BP18" s="14"/>
      <c r="BQ18" s="14">
        <v>0.3684054667520259</v>
      </c>
      <c r="BR18" s="14">
        <v>0.35728246432082755</v>
      </c>
      <c r="BS18" s="14">
        <v>0.54844030107244146</v>
      </c>
      <c r="BT18" s="14">
        <v>0.50967684655978995</v>
      </c>
      <c r="BU18" s="14"/>
      <c r="BV18" s="8"/>
      <c r="BW18" s="19">
        <f>MIN($B18:$BR18)</f>
        <v>0.32760734249299744</v>
      </c>
      <c r="BX18" s="19">
        <f>MAX($B18:$BR18)</f>
        <v>0.61675138296371268</v>
      </c>
      <c r="BY18" s="19">
        <f>AVERAGE($B18:$BR18)</f>
        <v>0.46015905223079667</v>
      </c>
    </row>
    <row r="19" spans="1:84" s="2" customFormat="1">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8"/>
      <c r="BW19" s="20"/>
      <c r="BX19" s="20"/>
      <c r="BY19" s="20"/>
    </row>
    <row r="20" spans="1:84">
      <c r="A20" s="3" t="s">
        <v>59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W20" s="15"/>
      <c r="BX20" s="15"/>
      <c r="BY20" s="15"/>
    </row>
    <row r="21" spans="1:84">
      <c r="A21" s="1" t="s">
        <v>41</v>
      </c>
      <c r="B21" s="12">
        <v>11.5</v>
      </c>
      <c r="C21" s="12">
        <v>14</v>
      </c>
      <c r="D21" s="12">
        <v>18.100000000000001</v>
      </c>
      <c r="E21" s="12" t="s">
        <v>12</v>
      </c>
      <c r="F21" s="12">
        <v>14</v>
      </c>
      <c r="G21" s="12"/>
      <c r="H21" s="12">
        <v>12</v>
      </c>
      <c r="I21" s="12">
        <v>15</v>
      </c>
      <c r="J21" s="12"/>
      <c r="K21" s="12">
        <v>9</v>
      </c>
      <c r="L21" s="12">
        <v>11</v>
      </c>
      <c r="M21" s="12">
        <v>11.4</v>
      </c>
      <c r="N21" s="12">
        <v>16.3</v>
      </c>
      <c r="O21" s="12">
        <v>11.5</v>
      </c>
      <c r="P21" s="12">
        <v>13.3</v>
      </c>
      <c r="Q21" s="12">
        <v>7.1</v>
      </c>
      <c r="R21" s="12">
        <v>9.6</v>
      </c>
      <c r="S21" s="12">
        <v>8.57</v>
      </c>
      <c r="T21" s="12">
        <v>8.6999999999999993</v>
      </c>
      <c r="U21" s="12">
        <v>9.35</v>
      </c>
      <c r="V21" s="12">
        <v>8.0399999999999991</v>
      </c>
      <c r="W21" s="12">
        <v>4.8</v>
      </c>
      <c r="X21" s="12">
        <v>6</v>
      </c>
      <c r="Y21" s="12">
        <v>8.3699999999999992</v>
      </c>
      <c r="Z21" s="12">
        <v>6.7</v>
      </c>
      <c r="AA21" s="12"/>
      <c r="AB21" s="12"/>
      <c r="AC21" s="12"/>
      <c r="AD21" s="12">
        <v>8</v>
      </c>
      <c r="AE21" s="12">
        <v>15.3</v>
      </c>
      <c r="AF21" s="12">
        <v>5.6</v>
      </c>
      <c r="AG21" s="12"/>
      <c r="AH21" s="12"/>
      <c r="AI21" s="12"/>
      <c r="AJ21" s="12">
        <v>11</v>
      </c>
      <c r="AK21" s="12"/>
      <c r="AL21" s="12">
        <v>6</v>
      </c>
      <c r="AM21" s="12">
        <v>7.5</v>
      </c>
      <c r="AN21" s="12">
        <v>5.7</v>
      </c>
      <c r="AO21" s="12">
        <v>6.7</v>
      </c>
      <c r="AP21" s="12"/>
      <c r="AQ21" s="12"/>
      <c r="AR21" s="12">
        <v>9</v>
      </c>
      <c r="AS21" s="12">
        <v>4.5999999999999996</v>
      </c>
      <c r="AT21" s="12">
        <v>6.4</v>
      </c>
      <c r="AU21" s="12">
        <v>9.51</v>
      </c>
      <c r="AV21" s="12">
        <v>5.9</v>
      </c>
      <c r="AW21" s="12">
        <v>7.4</v>
      </c>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W21" s="22">
        <f t="shared" ref="BW21:BW28" si="6">MIN($B21:$BR21)</f>
        <v>4.5999999999999996</v>
      </c>
      <c r="BX21" s="22">
        <f t="shared" ref="BX21:BX28" si="7">MAX($B21:$BR21)</f>
        <v>18.100000000000001</v>
      </c>
      <c r="BY21" s="22">
        <f t="shared" ref="BY21:BY28" si="8">AVERAGE($B21:$BR21)</f>
        <v>9.5261111111111099</v>
      </c>
      <c r="CB21" s="10"/>
      <c r="CC21" s="10"/>
      <c r="CD21" s="10"/>
      <c r="CE21" s="10"/>
      <c r="CF21" s="10"/>
    </row>
    <row r="22" spans="1:84">
      <c r="A22" s="1" t="s">
        <v>42</v>
      </c>
      <c r="B22" s="12">
        <v>76</v>
      </c>
      <c r="C22" s="12">
        <v>87</v>
      </c>
      <c r="D22" s="12">
        <v>86</v>
      </c>
      <c r="E22" s="12">
        <v>76.2</v>
      </c>
      <c r="F22" s="12">
        <v>77</v>
      </c>
      <c r="G22" s="12">
        <v>80.900000000000006</v>
      </c>
      <c r="H22" s="12">
        <v>85</v>
      </c>
      <c r="I22" s="12">
        <v>78</v>
      </c>
      <c r="J22" s="12">
        <v>75</v>
      </c>
      <c r="K22" s="12">
        <v>74</v>
      </c>
      <c r="L22" s="12">
        <v>93</v>
      </c>
      <c r="M22" s="12">
        <v>80.8</v>
      </c>
      <c r="N22" s="12">
        <v>92</v>
      </c>
      <c r="O22" s="12">
        <v>92</v>
      </c>
      <c r="P22" s="12">
        <v>81.400000000000006</v>
      </c>
      <c r="Q22" s="12">
        <v>85.9</v>
      </c>
      <c r="R22" s="12">
        <v>75.099999999999994</v>
      </c>
      <c r="S22" s="12">
        <v>80</v>
      </c>
      <c r="T22" s="12">
        <v>82.5</v>
      </c>
      <c r="U22" s="12">
        <v>82.7</v>
      </c>
      <c r="V22" s="12">
        <v>50.6</v>
      </c>
      <c r="W22" s="12">
        <v>56.4</v>
      </c>
      <c r="X22" s="12">
        <v>56.5</v>
      </c>
      <c r="Y22" s="12">
        <v>49.8</v>
      </c>
      <c r="Z22" s="12">
        <v>63.1</v>
      </c>
      <c r="AA22" s="12"/>
      <c r="AB22" s="12">
        <v>45</v>
      </c>
      <c r="AC22" s="12"/>
      <c r="AD22" s="12">
        <v>40.6</v>
      </c>
      <c r="AE22" s="12">
        <v>47.4</v>
      </c>
      <c r="AF22" s="12">
        <v>47</v>
      </c>
      <c r="AG22" s="12"/>
      <c r="AH22" s="12">
        <v>42</v>
      </c>
      <c r="AI22" s="12">
        <v>46</v>
      </c>
      <c r="AJ22" s="12">
        <v>43.8</v>
      </c>
      <c r="AK22" s="12">
        <v>38.299999999999997</v>
      </c>
      <c r="AL22" s="12">
        <v>43</v>
      </c>
      <c r="AM22" s="12">
        <v>38.9</v>
      </c>
      <c r="AN22" s="12">
        <v>45.4</v>
      </c>
      <c r="AO22" s="12">
        <v>37.5</v>
      </c>
      <c r="AP22" s="12">
        <v>33.700000000000003</v>
      </c>
      <c r="AQ22" s="12">
        <v>42</v>
      </c>
      <c r="AR22" s="12">
        <v>43.1</v>
      </c>
      <c r="AS22" s="12">
        <v>39.1</v>
      </c>
      <c r="AT22" s="12"/>
      <c r="AU22" s="12">
        <v>53.8</v>
      </c>
      <c r="AV22" s="12">
        <v>60.8</v>
      </c>
      <c r="AW22" s="12">
        <v>58</v>
      </c>
      <c r="AX22" s="12">
        <v>37.1</v>
      </c>
      <c r="AY22" s="12">
        <v>59</v>
      </c>
      <c r="AZ22" s="12">
        <v>56</v>
      </c>
      <c r="BA22" s="12">
        <v>62</v>
      </c>
      <c r="BB22" s="12">
        <v>55</v>
      </c>
      <c r="BC22" s="12">
        <v>47.1</v>
      </c>
      <c r="BD22" s="12"/>
      <c r="BE22" s="12">
        <v>55</v>
      </c>
      <c r="BF22" s="12">
        <v>52</v>
      </c>
      <c r="BG22" s="12">
        <v>50</v>
      </c>
      <c r="BH22" s="12"/>
      <c r="BI22" s="12"/>
      <c r="BJ22" s="12">
        <v>54</v>
      </c>
      <c r="BK22" s="12">
        <v>50</v>
      </c>
      <c r="BL22" s="12"/>
      <c r="BM22" s="12"/>
      <c r="BN22" s="23">
        <v>43.6</v>
      </c>
      <c r="BO22" s="12">
        <v>57</v>
      </c>
      <c r="BP22" s="12">
        <v>47</v>
      </c>
      <c r="BQ22" s="12"/>
      <c r="BR22" s="12"/>
      <c r="BS22" s="12">
        <v>59</v>
      </c>
      <c r="BT22" s="12">
        <v>53</v>
      </c>
      <c r="BU22" s="12">
        <v>59</v>
      </c>
      <c r="BW22" s="21">
        <f t="shared" si="6"/>
        <v>33.700000000000003</v>
      </c>
      <c r="BX22" s="21">
        <f t="shared" si="7"/>
        <v>93</v>
      </c>
      <c r="BY22" s="21">
        <f t="shared" si="8"/>
        <v>60.122413793103455</v>
      </c>
      <c r="CB22" s="10"/>
      <c r="CC22" s="10"/>
      <c r="CD22" s="11"/>
      <c r="CE22" s="11"/>
      <c r="CF22" s="11"/>
    </row>
    <row r="23" spans="1:84">
      <c r="A23" s="1" t="s">
        <v>43</v>
      </c>
      <c r="B23" s="12">
        <v>70</v>
      </c>
      <c r="C23" s="12">
        <v>47</v>
      </c>
      <c r="D23" s="12">
        <v>46</v>
      </c>
      <c r="E23" s="12">
        <v>37</v>
      </c>
      <c r="F23" s="12">
        <v>62</v>
      </c>
      <c r="G23" s="12"/>
      <c r="H23" s="12">
        <v>81</v>
      </c>
      <c r="I23" s="12">
        <v>98</v>
      </c>
      <c r="J23" s="12">
        <v>75</v>
      </c>
      <c r="K23" s="12">
        <v>63</v>
      </c>
      <c r="L23" s="12">
        <v>88</v>
      </c>
      <c r="M23" s="12">
        <v>46</v>
      </c>
      <c r="N23" s="12">
        <v>13</v>
      </c>
      <c r="O23" s="12">
        <v>38.5</v>
      </c>
      <c r="P23" s="12">
        <v>61</v>
      </c>
      <c r="Q23" s="12">
        <v>50</v>
      </c>
      <c r="R23" s="12">
        <v>79</v>
      </c>
      <c r="S23" s="12">
        <v>146</v>
      </c>
      <c r="T23" s="12"/>
      <c r="U23" s="12"/>
      <c r="V23" s="12">
        <v>149</v>
      </c>
      <c r="W23" s="12">
        <v>148</v>
      </c>
      <c r="X23" s="12">
        <v>150</v>
      </c>
      <c r="Y23" s="12">
        <v>160</v>
      </c>
      <c r="Z23" s="12">
        <v>119</v>
      </c>
      <c r="AA23" s="12"/>
      <c r="AB23" s="12"/>
      <c r="AC23" s="12">
        <v>189</v>
      </c>
      <c r="AD23" s="12">
        <v>160</v>
      </c>
      <c r="AE23" s="12">
        <v>130</v>
      </c>
      <c r="AF23" s="12">
        <v>135</v>
      </c>
      <c r="AG23" s="12">
        <v>165</v>
      </c>
      <c r="AH23" s="12"/>
      <c r="AI23" s="12">
        <v>153</v>
      </c>
      <c r="AJ23" s="12">
        <v>145</v>
      </c>
      <c r="AK23" s="12">
        <v>175</v>
      </c>
      <c r="AL23" s="12">
        <v>180</v>
      </c>
      <c r="AM23" s="12">
        <v>140</v>
      </c>
      <c r="AN23" s="12">
        <v>146</v>
      </c>
      <c r="AO23" s="12">
        <v>153</v>
      </c>
      <c r="AP23" s="12">
        <v>130</v>
      </c>
      <c r="AQ23" s="12">
        <v>168</v>
      </c>
      <c r="AR23" s="12">
        <v>266</v>
      </c>
      <c r="AS23" s="12">
        <v>200</v>
      </c>
      <c r="AT23" s="12"/>
      <c r="AU23" s="12">
        <v>180</v>
      </c>
      <c r="AV23" s="12">
        <v>135</v>
      </c>
      <c r="AW23" s="12">
        <v>102</v>
      </c>
      <c r="AX23" s="12"/>
      <c r="AY23" s="12">
        <v>102</v>
      </c>
      <c r="AZ23" s="12">
        <v>116</v>
      </c>
      <c r="BA23" s="12">
        <v>121</v>
      </c>
      <c r="BB23" s="12"/>
      <c r="BC23" s="12"/>
      <c r="BD23" s="12"/>
      <c r="BE23" s="12">
        <v>120</v>
      </c>
      <c r="BF23" s="12">
        <v>139</v>
      </c>
      <c r="BG23" s="12">
        <v>120</v>
      </c>
      <c r="BH23" s="12"/>
      <c r="BI23" s="12"/>
      <c r="BJ23" s="12">
        <v>202</v>
      </c>
      <c r="BK23" s="12">
        <v>226</v>
      </c>
      <c r="BL23" s="12"/>
      <c r="BM23" s="12"/>
      <c r="BN23" s="12">
        <v>150</v>
      </c>
      <c r="BO23" s="12">
        <v>140</v>
      </c>
      <c r="BP23" s="12">
        <v>170</v>
      </c>
      <c r="BQ23" s="12"/>
      <c r="BR23" s="12"/>
      <c r="BS23" s="12">
        <v>214</v>
      </c>
      <c r="BT23" s="12">
        <v>205</v>
      </c>
      <c r="BU23" s="12">
        <v>214</v>
      </c>
      <c r="BW23" s="21">
        <f t="shared" si="6"/>
        <v>13</v>
      </c>
      <c r="BX23" s="21">
        <f t="shared" si="7"/>
        <v>266</v>
      </c>
      <c r="BY23" s="21">
        <f t="shared" si="8"/>
        <v>124.70192307692308</v>
      </c>
      <c r="CB23" s="10"/>
      <c r="CC23" s="11"/>
      <c r="CD23" s="11"/>
      <c r="CE23" s="11"/>
      <c r="CF23" s="11"/>
    </row>
    <row r="24" spans="1:84">
      <c r="A24" s="1" t="s">
        <v>44</v>
      </c>
      <c r="B24" s="12">
        <v>29</v>
      </c>
      <c r="C24" s="12">
        <v>25.4</v>
      </c>
      <c r="D24" s="12">
        <v>31</v>
      </c>
      <c r="E24" s="12">
        <v>28.4</v>
      </c>
      <c r="F24" s="12">
        <v>27.2</v>
      </c>
      <c r="G24" s="12">
        <v>24</v>
      </c>
      <c r="H24" s="12">
        <v>5.7</v>
      </c>
      <c r="I24" s="12">
        <v>16.100000000000001</v>
      </c>
      <c r="J24" s="12">
        <v>13.8</v>
      </c>
      <c r="K24" s="12">
        <v>14.1</v>
      </c>
      <c r="L24" s="12">
        <v>14</v>
      </c>
      <c r="M24" s="12">
        <v>14.4</v>
      </c>
      <c r="N24" s="12">
        <v>12.2</v>
      </c>
      <c r="O24" s="12">
        <v>11</v>
      </c>
      <c r="P24" s="12">
        <v>19.100000000000001</v>
      </c>
      <c r="Q24" s="12">
        <v>21.3</v>
      </c>
      <c r="R24" s="12">
        <v>23.5</v>
      </c>
      <c r="S24" s="12">
        <v>32</v>
      </c>
      <c r="T24" s="12">
        <v>20.7</v>
      </c>
      <c r="U24" s="12">
        <v>14.5</v>
      </c>
      <c r="V24" s="12">
        <v>38.4</v>
      </c>
      <c r="W24" s="12">
        <v>30</v>
      </c>
      <c r="X24" s="12">
        <v>38.799999999999997</v>
      </c>
      <c r="Y24" s="12">
        <v>27.7</v>
      </c>
      <c r="Z24" s="12">
        <v>27.2</v>
      </c>
      <c r="AA24" s="12">
        <v>39.6</v>
      </c>
      <c r="AB24" s="12">
        <v>42</v>
      </c>
      <c r="AC24" s="12">
        <v>44</v>
      </c>
      <c r="AD24" s="12">
        <v>38</v>
      </c>
      <c r="AE24" s="12">
        <v>44.6</v>
      </c>
      <c r="AF24" s="12">
        <v>41</v>
      </c>
      <c r="AG24" s="12">
        <v>41</v>
      </c>
      <c r="AH24" s="12">
        <v>42</v>
      </c>
      <c r="AI24" s="12">
        <v>49</v>
      </c>
      <c r="AJ24" s="12">
        <v>47.9</v>
      </c>
      <c r="AK24" s="12">
        <v>65.8</v>
      </c>
      <c r="AL24" s="12">
        <v>61</v>
      </c>
      <c r="AM24" s="12">
        <v>58</v>
      </c>
      <c r="AN24" s="12">
        <v>61</v>
      </c>
      <c r="AO24" s="12">
        <v>61.1</v>
      </c>
      <c r="AP24" s="12">
        <v>53.2</v>
      </c>
      <c r="AQ24" s="12">
        <v>21</v>
      </c>
      <c r="AR24" s="12">
        <v>50.3</v>
      </c>
      <c r="AS24" s="12">
        <v>54</v>
      </c>
      <c r="AT24" s="12"/>
      <c r="AU24" s="12">
        <v>42.5</v>
      </c>
      <c r="AV24" s="12">
        <v>43.4</v>
      </c>
      <c r="AW24" s="12">
        <v>35.1</v>
      </c>
      <c r="AX24" s="12">
        <v>71</v>
      </c>
      <c r="AY24" s="12">
        <v>29</v>
      </c>
      <c r="AZ24" s="12">
        <v>27</v>
      </c>
      <c r="BA24" s="12">
        <v>29</v>
      </c>
      <c r="BB24" s="12">
        <v>25</v>
      </c>
      <c r="BC24" s="12">
        <v>32</v>
      </c>
      <c r="BD24" s="12"/>
      <c r="BE24" s="12">
        <v>34</v>
      </c>
      <c r="BF24" s="12">
        <v>31</v>
      </c>
      <c r="BG24" s="12">
        <v>37</v>
      </c>
      <c r="BH24" s="12"/>
      <c r="BI24" s="12"/>
      <c r="BJ24" s="12"/>
      <c r="BK24" s="12"/>
      <c r="BL24" s="12"/>
      <c r="BM24" s="12"/>
      <c r="BN24" s="12">
        <v>59.3</v>
      </c>
      <c r="BO24" s="12">
        <v>43.3</v>
      </c>
      <c r="BP24" s="12"/>
      <c r="BQ24" s="12"/>
      <c r="BR24" s="12"/>
      <c r="BS24" s="12">
        <v>68</v>
      </c>
      <c r="BT24" s="12">
        <v>76</v>
      </c>
      <c r="BU24" s="12">
        <v>68</v>
      </c>
      <c r="BW24" s="22">
        <f t="shared" si="6"/>
        <v>5.7</v>
      </c>
      <c r="BX24" s="22">
        <f t="shared" si="7"/>
        <v>71</v>
      </c>
      <c r="BY24" s="22">
        <f t="shared" si="8"/>
        <v>34.699999999999996</v>
      </c>
      <c r="CB24" s="10"/>
      <c r="CC24" s="11"/>
      <c r="CD24" s="11"/>
      <c r="CE24" s="11"/>
      <c r="CF24" s="11"/>
    </row>
    <row r="25" spans="1:84">
      <c r="A25" s="1" t="s">
        <v>45</v>
      </c>
      <c r="B25" s="12">
        <v>10</v>
      </c>
      <c r="C25" s="12">
        <v>2</v>
      </c>
      <c r="D25" s="12">
        <v>60</v>
      </c>
      <c r="E25" s="12">
        <v>20</v>
      </c>
      <c r="F25" s="12">
        <v>3</v>
      </c>
      <c r="G25" s="12"/>
      <c r="H25" s="12" t="s">
        <v>47</v>
      </c>
      <c r="I25" s="12">
        <v>20</v>
      </c>
      <c r="J25" s="12">
        <v>15</v>
      </c>
      <c r="K25" s="12">
        <v>2.7</v>
      </c>
      <c r="L25" s="12">
        <v>2</v>
      </c>
      <c r="M25" s="12">
        <v>2</v>
      </c>
      <c r="N25" s="12">
        <v>20</v>
      </c>
      <c r="O25" s="12">
        <v>4</v>
      </c>
      <c r="P25" s="12">
        <v>1</v>
      </c>
      <c r="Q25" s="12">
        <v>3</v>
      </c>
      <c r="R25" s="12">
        <v>3</v>
      </c>
      <c r="S25" s="12" t="s">
        <v>48</v>
      </c>
      <c r="T25" s="12">
        <v>2</v>
      </c>
      <c r="U25" s="12">
        <v>2</v>
      </c>
      <c r="V25" s="12">
        <v>5.9</v>
      </c>
      <c r="W25" s="12">
        <v>9.9</v>
      </c>
      <c r="X25" s="12">
        <v>20</v>
      </c>
      <c r="Y25" s="12">
        <v>16</v>
      </c>
      <c r="Z25" s="12">
        <v>6.9</v>
      </c>
      <c r="AA25" s="12">
        <v>30</v>
      </c>
      <c r="AB25" s="12"/>
      <c r="AC25" s="12">
        <v>19</v>
      </c>
      <c r="AD25" s="12">
        <v>15</v>
      </c>
      <c r="AE25" s="12">
        <v>8.9</v>
      </c>
      <c r="AF25" s="12">
        <v>11</v>
      </c>
      <c r="AG25" s="12">
        <v>23</v>
      </c>
      <c r="AH25" s="12">
        <v>31</v>
      </c>
      <c r="AI25" s="12">
        <v>51.9</v>
      </c>
      <c r="AJ25" s="12">
        <v>52</v>
      </c>
      <c r="AK25" s="12">
        <v>63.9</v>
      </c>
      <c r="AL25" s="12">
        <v>63</v>
      </c>
      <c r="AM25" s="12">
        <v>55</v>
      </c>
      <c r="AN25" s="12">
        <v>50</v>
      </c>
      <c r="AO25" s="12">
        <v>40</v>
      </c>
      <c r="AP25" s="12">
        <v>32.9</v>
      </c>
      <c r="AQ25" s="12">
        <v>68.900000000000006</v>
      </c>
      <c r="AR25" s="12">
        <v>64.900000000000006</v>
      </c>
      <c r="AS25" s="12">
        <v>85.9</v>
      </c>
      <c r="AT25" s="12">
        <v>41.9</v>
      </c>
      <c r="AU25" s="12">
        <v>41.9</v>
      </c>
      <c r="AV25" s="12">
        <v>20</v>
      </c>
      <c r="AW25" s="12">
        <v>5.9</v>
      </c>
      <c r="AX25" s="12">
        <v>90</v>
      </c>
      <c r="AY25" s="12"/>
      <c r="AZ25" s="12"/>
      <c r="BA25" s="12"/>
      <c r="BB25" s="12">
        <v>14</v>
      </c>
      <c r="BC25" s="12">
        <v>31</v>
      </c>
      <c r="BD25" s="12"/>
      <c r="BE25" s="12">
        <v>70</v>
      </c>
      <c r="BF25" s="12">
        <v>40</v>
      </c>
      <c r="BG25" s="12">
        <v>60</v>
      </c>
      <c r="BH25" s="12"/>
      <c r="BI25" s="12"/>
      <c r="BJ25" s="12"/>
      <c r="BK25" s="12"/>
      <c r="BL25" s="12"/>
      <c r="BM25" s="12"/>
      <c r="BN25" s="12">
        <v>70</v>
      </c>
      <c r="BO25" s="12">
        <v>30</v>
      </c>
      <c r="BP25" s="12">
        <v>80</v>
      </c>
      <c r="BQ25" s="12"/>
      <c r="BR25" s="12"/>
      <c r="BS25" s="12" t="s">
        <v>53</v>
      </c>
      <c r="BT25" s="12" t="s">
        <v>53</v>
      </c>
      <c r="BU25" s="12" t="s">
        <v>53</v>
      </c>
      <c r="BV25" s="6"/>
      <c r="BW25" s="22">
        <f t="shared" si="6"/>
        <v>1</v>
      </c>
      <c r="BX25" s="22">
        <f t="shared" si="7"/>
        <v>90</v>
      </c>
      <c r="BY25" s="22">
        <f t="shared" si="8"/>
        <v>30.026415094339626</v>
      </c>
      <c r="CB25" s="10"/>
      <c r="CC25" s="11"/>
      <c r="CD25" s="11"/>
      <c r="CE25" s="11"/>
      <c r="CF25" s="11"/>
    </row>
    <row r="26" spans="1:84">
      <c r="A26" s="1" t="s">
        <v>36</v>
      </c>
      <c r="B26" s="12">
        <v>163</v>
      </c>
      <c r="C26" s="12">
        <v>173</v>
      </c>
      <c r="D26" s="12">
        <v>175</v>
      </c>
      <c r="E26" s="12">
        <v>167</v>
      </c>
      <c r="F26" s="12">
        <v>168</v>
      </c>
      <c r="G26" s="12">
        <v>161</v>
      </c>
      <c r="H26" s="12">
        <v>150</v>
      </c>
      <c r="I26" s="12">
        <v>138</v>
      </c>
      <c r="J26" s="12">
        <v>196</v>
      </c>
      <c r="K26" s="12">
        <v>153</v>
      </c>
      <c r="L26" s="12">
        <v>171</v>
      </c>
      <c r="M26" s="12">
        <v>218</v>
      </c>
      <c r="N26" s="12">
        <v>194</v>
      </c>
      <c r="O26" s="12">
        <v>224</v>
      </c>
      <c r="P26" s="12">
        <v>186</v>
      </c>
      <c r="Q26" s="12">
        <v>121</v>
      </c>
      <c r="R26" s="12">
        <v>153</v>
      </c>
      <c r="S26" s="12">
        <v>168</v>
      </c>
      <c r="T26" s="12">
        <v>174</v>
      </c>
      <c r="U26" s="12">
        <v>191</v>
      </c>
      <c r="V26" s="12">
        <v>116</v>
      </c>
      <c r="W26" s="12">
        <v>138</v>
      </c>
      <c r="X26" s="12">
        <v>113</v>
      </c>
      <c r="Y26" s="12">
        <v>129</v>
      </c>
      <c r="Z26" s="12">
        <v>135</v>
      </c>
      <c r="AA26" s="12">
        <v>111</v>
      </c>
      <c r="AB26" s="12">
        <v>99</v>
      </c>
      <c r="AC26" s="12">
        <v>108</v>
      </c>
      <c r="AD26" s="12">
        <v>115</v>
      </c>
      <c r="AE26" s="12">
        <v>111</v>
      </c>
      <c r="AF26" s="12">
        <v>112</v>
      </c>
      <c r="AG26" s="12">
        <v>112</v>
      </c>
      <c r="AH26" s="12">
        <v>99.2</v>
      </c>
      <c r="AI26" s="12">
        <v>96</v>
      </c>
      <c r="AJ26" s="12">
        <v>94</v>
      </c>
      <c r="AK26" s="12">
        <v>101</v>
      </c>
      <c r="AL26" s="12">
        <v>94</v>
      </c>
      <c r="AM26" s="12">
        <v>89</v>
      </c>
      <c r="AN26" s="12">
        <v>94</v>
      </c>
      <c r="AO26" s="12">
        <v>86</v>
      </c>
      <c r="AP26" s="12">
        <v>84</v>
      </c>
      <c r="AQ26" s="12">
        <v>104</v>
      </c>
      <c r="AR26" s="12">
        <v>88</v>
      </c>
      <c r="AS26" s="12">
        <v>91.4</v>
      </c>
      <c r="AT26" s="12">
        <v>84.4</v>
      </c>
      <c r="AU26" s="12">
        <v>143</v>
      </c>
      <c r="AV26" s="12">
        <v>150</v>
      </c>
      <c r="AW26" s="12">
        <v>148</v>
      </c>
      <c r="AX26" s="12">
        <v>83</v>
      </c>
      <c r="AY26" s="12"/>
      <c r="AZ26" s="12"/>
      <c r="BA26" s="12"/>
      <c r="BB26" s="12">
        <v>98</v>
      </c>
      <c r="BC26" s="12">
        <v>108</v>
      </c>
      <c r="BD26" s="12">
        <v>437</v>
      </c>
      <c r="BE26" s="12"/>
      <c r="BF26" s="12">
        <v>59</v>
      </c>
      <c r="BG26" s="12">
        <v>67</v>
      </c>
      <c r="BH26" s="12"/>
      <c r="BI26" s="12"/>
      <c r="BJ26" s="12"/>
      <c r="BK26" s="12"/>
      <c r="BL26" s="12"/>
      <c r="BM26" s="12"/>
      <c r="BN26" s="12">
        <v>90</v>
      </c>
      <c r="BO26" s="12">
        <v>110</v>
      </c>
      <c r="BP26" s="12"/>
      <c r="BQ26" s="12"/>
      <c r="BR26" s="12"/>
      <c r="BS26" s="12">
        <v>284</v>
      </c>
      <c r="BT26" s="12">
        <v>247</v>
      </c>
      <c r="BU26" s="12">
        <v>284</v>
      </c>
      <c r="BW26" s="21">
        <f t="shared" si="6"/>
        <v>59</v>
      </c>
      <c r="BX26" s="21">
        <f t="shared" si="7"/>
        <v>437</v>
      </c>
      <c r="BY26" s="21">
        <f t="shared" si="8"/>
        <v>134.66071428571428</v>
      </c>
    </row>
    <row r="27" spans="1:84">
      <c r="A27" s="1" t="s">
        <v>35</v>
      </c>
      <c r="B27" s="12">
        <v>5.57</v>
      </c>
      <c r="C27" s="12"/>
      <c r="D27" s="12">
        <v>5.63</v>
      </c>
      <c r="E27" s="12">
        <v>5.64</v>
      </c>
      <c r="F27" s="12">
        <v>5.7</v>
      </c>
      <c r="G27" s="12">
        <v>6.2</v>
      </c>
      <c r="H27" s="12">
        <v>0.63</v>
      </c>
      <c r="I27" s="12">
        <v>0.62</v>
      </c>
      <c r="J27" s="12">
        <v>0.8</v>
      </c>
      <c r="K27" s="12">
        <v>0.5</v>
      </c>
      <c r="L27" s="12">
        <v>0.75</v>
      </c>
      <c r="M27" s="12">
        <v>0.98</v>
      </c>
      <c r="N27" s="12">
        <v>0.93</v>
      </c>
      <c r="O27" s="12">
        <v>1.1499999999999999</v>
      </c>
      <c r="P27" s="12">
        <v>0.61199999999999999</v>
      </c>
      <c r="Q27" s="12">
        <v>0.35599999999999998</v>
      </c>
      <c r="R27" s="12">
        <v>1.2</v>
      </c>
      <c r="S27" s="12">
        <v>0.28000000000000003</v>
      </c>
      <c r="T27" s="12">
        <v>0.46100000000000002</v>
      </c>
      <c r="U27" s="12">
        <v>0.58399999999999996</v>
      </c>
      <c r="V27" s="12">
        <v>1.26</v>
      </c>
      <c r="W27" s="12">
        <v>1.24</v>
      </c>
      <c r="X27" s="12">
        <v>1.19</v>
      </c>
      <c r="Y27" s="12">
        <v>1.1399999999999999</v>
      </c>
      <c r="Z27" s="12">
        <v>1.05</v>
      </c>
      <c r="AA27" s="12">
        <v>1.1299999999999999</v>
      </c>
      <c r="AB27" s="12">
        <v>0.9</v>
      </c>
      <c r="AC27" s="12">
        <v>1</v>
      </c>
      <c r="AD27" s="12">
        <v>1.5</v>
      </c>
      <c r="AE27" s="12">
        <v>0.7</v>
      </c>
      <c r="AF27" s="12">
        <v>0.92</v>
      </c>
      <c r="AG27" s="12">
        <v>1.8</v>
      </c>
      <c r="AH27" s="12">
        <v>2</v>
      </c>
      <c r="AI27" s="12">
        <v>1.05</v>
      </c>
      <c r="AJ27" s="12">
        <v>1.1200000000000001</v>
      </c>
      <c r="AK27" s="12">
        <v>1.04</v>
      </c>
      <c r="AL27" s="12">
        <v>0.99</v>
      </c>
      <c r="AM27" s="12">
        <v>1.04</v>
      </c>
      <c r="AN27" s="12">
        <v>1</v>
      </c>
      <c r="AO27" s="12">
        <v>1</v>
      </c>
      <c r="AP27" s="12">
        <v>0.69</v>
      </c>
      <c r="AQ27" s="12">
        <v>0.75</v>
      </c>
      <c r="AR27" s="12">
        <v>0.84</v>
      </c>
      <c r="AS27" s="12">
        <v>0.81</v>
      </c>
      <c r="AT27" s="12">
        <v>0.44500000000000001</v>
      </c>
      <c r="AU27" s="12">
        <v>0.73799999999999999</v>
      </c>
      <c r="AV27" s="12">
        <v>0.93</v>
      </c>
      <c r="AW27" s="12">
        <v>0.90900000000000003</v>
      </c>
      <c r="AX27" s="12"/>
      <c r="AY27" s="12"/>
      <c r="AZ27" s="12"/>
      <c r="BA27" s="12"/>
      <c r="BB27" s="12">
        <v>2.19</v>
      </c>
      <c r="BC27" s="12">
        <v>1.4</v>
      </c>
      <c r="BD27" s="12">
        <v>1.58</v>
      </c>
      <c r="BE27" s="12"/>
      <c r="BF27" s="12">
        <v>9.76</v>
      </c>
      <c r="BG27" s="12">
        <v>14.2</v>
      </c>
      <c r="BH27" s="12"/>
      <c r="BI27" s="12"/>
      <c r="BJ27" s="12"/>
      <c r="BK27" s="12"/>
      <c r="BL27" s="12"/>
      <c r="BM27" s="12"/>
      <c r="BN27" s="12"/>
      <c r="BO27" s="12"/>
      <c r="BP27" s="12"/>
      <c r="BQ27" s="12"/>
      <c r="BR27" s="12"/>
      <c r="BS27" s="12"/>
      <c r="BT27" s="12"/>
      <c r="BU27" s="12"/>
      <c r="BW27" s="22">
        <f t="shared" si="6"/>
        <v>0.28000000000000003</v>
      </c>
      <c r="BX27" s="22">
        <f t="shared" si="7"/>
        <v>14.2</v>
      </c>
      <c r="BY27" s="22">
        <f t="shared" si="8"/>
        <v>1.8635576923076926</v>
      </c>
    </row>
    <row r="28" spans="1:84">
      <c r="A28" s="1" t="s">
        <v>34</v>
      </c>
      <c r="B28" s="12">
        <v>277</v>
      </c>
      <c r="C28" s="12">
        <v>319</v>
      </c>
      <c r="D28" s="12">
        <v>309</v>
      </c>
      <c r="E28" s="12">
        <v>285</v>
      </c>
      <c r="F28" s="12">
        <v>294</v>
      </c>
      <c r="G28" s="12">
        <v>330</v>
      </c>
      <c r="H28" s="12">
        <v>77.099999999999994</v>
      </c>
      <c r="I28" s="12">
        <v>10</v>
      </c>
      <c r="J28" s="12">
        <v>140</v>
      </c>
      <c r="K28" s="12">
        <v>106</v>
      </c>
      <c r="L28" s="12">
        <v>92</v>
      </c>
      <c r="M28" s="12">
        <v>117</v>
      </c>
      <c r="N28" s="12">
        <v>88</v>
      </c>
      <c r="O28" s="12">
        <v>95</v>
      </c>
      <c r="P28" s="12">
        <v>82.2</v>
      </c>
      <c r="Q28" s="12">
        <v>56.9</v>
      </c>
      <c r="R28" s="12">
        <v>67.3</v>
      </c>
      <c r="S28" s="12">
        <v>43</v>
      </c>
      <c r="T28" s="12">
        <v>62.1</v>
      </c>
      <c r="U28" s="12">
        <v>76.2</v>
      </c>
      <c r="V28" s="12">
        <v>75.599999999999994</v>
      </c>
      <c r="W28" s="12">
        <v>84.4</v>
      </c>
      <c r="X28" s="12">
        <v>67</v>
      </c>
      <c r="Y28" s="12">
        <v>71.099999999999994</v>
      </c>
      <c r="Z28" s="12">
        <v>70</v>
      </c>
      <c r="AA28" s="12">
        <v>52</v>
      </c>
      <c r="AB28" s="12"/>
      <c r="AC28" s="12">
        <v>69</v>
      </c>
      <c r="AD28" s="12">
        <v>74</v>
      </c>
      <c r="AE28" s="12">
        <v>45.2</v>
      </c>
      <c r="AF28" s="12">
        <v>62.7</v>
      </c>
      <c r="AG28" s="12">
        <v>60</v>
      </c>
      <c r="AH28" s="12">
        <v>62</v>
      </c>
      <c r="AI28" s="12">
        <v>60</v>
      </c>
      <c r="AJ28" s="12">
        <v>55</v>
      </c>
      <c r="AK28" s="12">
        <v>67</v>
      </c>
      <c r="AL28" s="12">
        <v>64</v>
      </c>
      <c r="AM28" s="12">
        <v>60</v>
      </c>
      <c r="AN28" s="12">
        <v>64</v>
      </c>
      <c r="AO28" s="12">
        <v>57</v>
      </c>
      <c r="AP28" s="12">
        <v>47</v>
      </c>
      <c r="AQ28" s="12">
        <v>46.7</v>
      </c>
      <c r="AR28" s="12">
        <v>59</v>
      </c>
      <c r="AS28" s="12">
        <v>61</v>
      </c>
      <c r="AT28" s="12">
        <v>32.200000000000003</v>
      </c>
      <c r="AU28" s="12">
        <v>55</v>
      </c>
      <c r="AV28" s="12">
        <v>64</v>
      </c>
      <c r="AW28" s="12">
        <v>73.599999999999994</v>
      </c>
      <c r="AX28" s="12">
        <v>35</v>
      </c>
      <c r="AY28" s="12">
        <v>159</v>
      </c>
      <c r="AZ28" s="12">
        <v>112</v>
      </c>
      <c r="BA28" s="12">
        <v>53</v>
      </c>
      <c r="BB28" s="12">
        <v>146</v>
      </c>
      <c r="BC28" s="12">
        <v>128</v>
      </c>
      <c r="BD28" s="12">
        <v>218</v>
      </c>
      <c r="BE28" s="12">
        <v>500</v>
      </c>
      <c r="BF28" s="12">
        <v>100</v>
      </c>
      <c r="BG28" s="12">
        <v>200</v>
      </c>
      <c r="BH28" s="12"/>
      <c r="BI28" s="12"/>
      <c r="BJ28" s="12"/>
      <c r="BK28" s="12"/>
      <c r="BL28" s="12"/>
      <c r="BM28" s="12"/>
      <c r="BN28" s="12">
        <v>40</v>
      </c>
      <c r="BO28" s="12">
        <v>50</v>
      </c>
      <c r="BP28" s="12"/>
      <c r="BQ28" s="12"/>
      <c r="BR28" s="12"/>
      <c r="BS28" s="12">
        <v>260</v>
      </c>
      <c r="BT28" s="12">
        <v>395</v>
      </c>
      <c r="BU28" s="12">
        <v>260</v>
      </c>
      <c r="BW28" s="21">
        <f t="shared" si="6"/>
        <v>10</v>
      </c>
      <c r="BX28" s="21">
        <f t="shared" si="7"/>
        <v>500</v>
      </c>
      <c r="BY28" s="21">
        <f t="shared" si="8"/>
        <v>107.22542372881355</v>
      </c>
    </row>
    <row r="29" spans="1:84">
      <c r="A29" s="31" t="s">
        <v>24</v>
      </c>
      <c r="B29" s="32">
        <v>26.4</v>
      </c>
      <c r="C29" s="32">
        <v>28.2</v>
      </c>
      <c r="D29" s="32">
        <v>26.6</v>
      </c>
      <c r="E29" s="32" t="s">
        <v>12</v>
      </c>
      <c r="F29" s="32">
        <v>22.7</v>
      </c>
      <c r="G29" s="32">
        <v>28.8</v>
      </c>
      <c r="H29" s="32">
        <v>8.11</v>
      </c>
      <c r="I29" s="32">
        <v>6.7</v>
      </c>
      <c r="J29" s="32">
        <v>14.5</v>
      </c>
      <c r="K29" s="32">
        <v>14.7</v>
      </c>
      <c r="L29" s="32">
        <v>8.1999999999999993</v>
      </c>
      <c r="M29" s="32">
        <v>11.5</v>
      </c>
      <c r="N29" s="32">
        <v>11.3</v>
      </c>
      <c r="O29" s="32">
        <v>12</v>
      </c>
      <c r="P29" s="32">
        <v>11.4</v>
      </c>
      <c r="Q29" s="32">
        <v>5.22</v>
      </c>
      <c r="R29" s="32">
        <v>6.33</v>
      </c>
      <c r="S29" s="32"/>
      <c r="T29" s="32">
        <v>4.79</v>
      </c>
      <c r="U29" s="32">
        <v>6.27</v>
      </c>
      <c r="V29" s="32"/>
      <c r="W29" s="32">
        <v>7.32</v>
      </c>
      <c r="X29" s="32">
        <v>6.68</v>
      </c>
      <c r="Y29" s="32"/>
      <c r="Z29" s="32">
        <v>6.76</v>
      </c>
      <c r="AA29" s="32">
        <v>4.8600000000000003</v>
      </c>
      <c r="AB29" s="32">
        <v>5.4</v>
      </c>
      <c r="AC29" s="32"/>
      <c r="AD29" s="32">
        <v>5.9</v>
      </c>
      <c r="AE29" s="32">
        <v>4.01</v>
      </c>
      <c r="AF29" s="32">
        <v>7.38</v>
      </c>
      <c r="AG29" s="32"/>
      <c r="AH29" s="32"/>
      <c r="AI29" s="32">
        <v>6.1</v>
      </c>
      <c r="AJ29" s="32">
        <v>5.43</v>
      </c>
      <c r="AK29" s="32">
        <v>6.02</v>
      </c>
      <c r="AL29" s="32">
        <v>6.34</v>
      </c>
      <c r="AM29" s="32"/>
      <c r="AN29" s="32"/>
      <c r="AO29" s="32"/>
      <c r="AP29" s="32"/>
      <c r="AQ29" s="32">
        <v>4.93</v>
      </c>
      <c r="AR29" s="32">
        <v>4.8</v>
      </c>
      <c r="AS29" s="32">
        <v>5.58</v>
      </c>
      <c r="AT29" s="32"/>
      <c r="AU29" s="32"/>
      <c r="AV29" s="32">
        <v>6.24</v>
      </c>
      <c r="AW29" s="32">
        <v>6.53</v>
      </c>
      <c r="AX29" s="32"/>
      <c r="AY29" s="32">
        <v>25</v>
      </c>
      <c r="AZ29" s="32">
        <v>11.3</v>
      </c>
      <c r="BA29" s="32">
        <v>3.4</v>
      </c>
      <c r="BB29" s="32">
        <v>13</v>
      </c>
      <c r="BC29" s="32">
        <v>6.76</v>
      </c>
      <c r="BD29" s="32"/>
      <c r="BE29" s="32">
        <v>12</v>
      </c>
      <c r="BF29" s="32">
        <v>5.2</v>
      </c>
      <c r="BG29" s="32">
        <v>4.5999999999999996</v>
      </c>
      <c r="BH29" s="32"/>
      <c r="BI29" s="32"/>
      <c r="BJ29" s="32">
        <v>0.88</v>
      </c>
      <c r="BK29" s="32">
        <v>1.2</v>
      </c>
      <c r="BL29" s="32"/>
      <c r="BM29" s="32"/>
      <c r="BN29" s="32">
        <v>1.8</v>
      </c>
      <c r="BO29" s="32">
        <v>2.87</v>
      </c>
      <c r="BP29" s="32">
        <v>2</v>
      </c>
      <c r="BQ29" s="32"/>
      <c r="BR29" s="32"/>
      <c r="BS29" s="32" t="s">
        <v>52</v>
      </c>
      <c r="BT29" s="32" t="s">
        <v>52</v>
      </c>
      <c r="BU29" s="32" t="s">
        <v>52</v>
      </c>
      <c r="BV29" s="31"/>
      <c r="BW29" s="33">
        <f t="shared" ref="BW29:BW44" si="9">MIN($B29:$BR29)</f>
        <v>0.88</v>
      </c>
      <c r="BX29" s="33">
        <f t="shared" ref="BX29:BX44" si="10">MAX($B29:$BR29)</f>
        <v>28.8</v>
      </c>
      <c r="BY29" s="33">
        <f t="shared" ref="BY29:BY44" si="11">AVERAGE($B29:$BR29)</f>
        <v>9.2502083333333314</v>
      </c>
    </row>
    <row r="30" spans="1:84">
      <c r="A30" s="31" t="s">
        <v>25</v>
      </c>
      <c r="B30" s="32">
        <v>68.5</v>
      </c>
      <c r="C30" s="32">
        <v>75</v>
      </c>
      <c r="D30" s="32">
        <v>77.3</v>
      </c>
      <c r="E30" s="32">
        <v>76.599999999999994</v>
      </c>
      <c r="F30" s="32">
        <v>69</v>
      </c>
      <c r="G30" s="32">
        <v>82.8</v>
      </c>
      <c r="H30" s="32">
        <v>25.8</v>
      </c>
      <c r="I30" s="32">
        <v>22.5</v>
      </c>
      <c r="J30" s="32">
        <v>44.8</v>
      </c>
      <c r="K30" s="32">
        <v>45.5</v>
      </c>
      <c r="L30" s="32">
        <v>37</v>
      </c>
      <c r="M30" s="32">
        <v>40.200000000000003</v>
      </c>
      <c r="N30" s="32">
        <v>46</v>
      </c>
      <c r="O30" s="32">
        <v>44</v>
      </c>
      <c r="P30" s="32">
        <v>22.8</v>
      </c>
      <c r="Q30" s="32">
        <v>16.5</v>
      </c>
      <c r="R30" s="32">
        <v>21.4</v>
      </c>
      <c r="S30" s="32">
        <v>10.7</v>
      </c>
      <c r="T30" s="32">
        <v>16.399999999999999</v>
      </c>
      <c r="U30" s="32">
        <v>21.5</v>
      </c>
      <c r="V30" s="32">
        <v>18.8</v>
      </c>
      <c r="W30" s="32">
        <v>20.9</v>
      </c>
      <c r="X30" s="32">
        <v>24</v>
      </c>
      <c r="Y30" s="32">
        <v>19.8</v>
      </c>
      <c r="Z30" s="32">
        <v>17.5</v>
      </c>
      <c r="AA30" s="32">
        <v>13</v>
      </c>
      <c r="AB30" s="32"/>
      <c r="AC30" s="32"/>
      <c r="AD30" s="32"/>
      <c r="AE30" s="32">
        <v>13.1</v>
      </c>
      <c r="AF30" s="32">
        <v>15.1</v>
      </c>
      <c r="AG30" s="32"/>
      <c r="AH30" s="32">
        <v>14.5</v>
      </c>
      <c r="AI30" s="32">
        <v>16.8</v>
      </c>
      <c r="AJ30" s="32">
        <v>15</v>
      </c>
      <c r="AK30" s="32">
        <v>17</v>
      </c>
      <c r="AL30" s="32">
        <v>16.100000000000001</v>
      </c>
      <c r="AM30" s="32">
        <v>15.9</v>
      </c>
      <c r="AN30" s="32">
        <v>16.100000000000001</v>
      </c>
      <c r="AO30" s="32">
        <v>15.3</v>
      </c>
      <c r="AP30" s="32">
        <v>11.5</v>
      </c>
      <c r="AQ30" s="32">
        <v>13.9</v>
      </c>
      <c r="AR30" s="32">
        <v>18</v>
      </c>
      <c r="AS30" s="32">
        <v>15.6</v>
      </c>
      <c r="AT30" s="32">
        <v>8.06</v>
      </c>
      <c r="AU30" s="32">
        <v>17.399999999999999</v>
      </c>
      <c r="AV30" s="32">
        <v>17.8</v>
      </c>
      <c r="AW30" s="32">
        <v>19.2</v>
      </c>
      <c r="AX30" s="32">
        <v>10.199999999999999</v>
      </c>
      <c r="AY30" s="32">
        <v>65</v>
      </c>
      <c r="AZ30" s="32">
        <v>30</v>
      </c>
      <c r="BA30" s="32">
        <v>8</v>
      </c>
      <c r="BB30" s="32">
        <v>34.5</v>
      </c>
      <c r="BC30" s="32">
        <v>17.899999999999999</v>
      </c>
      <c r="BD30" s="32"/>
      <c r="BE30" s="32">
        <v>31</v>
      </c>
      <c r="BF30" s="32">
        <v>14</v>
      </c>
      <c r="BG30" s="32">
        <v>11.7</v>
      </c>
      <c r="BH30" s="32"/>
      <c r="BI30" s="32"/>
      <c r="BJ30" s="32"/>
      <c r="BK30" s="32"/>
      <c r="BL30" s="32"/>
      <c r="BM30" s="32"/>
      <c r="BN30" s="32">
        <v>5.5</v>
      </c>
      <c r="BO30" s="32">
        <v>8.6</v>
      </c>
      <c r="BP30" s="32"/>
      <c r="BQ30" s="32"/>
      <c r="BR30" s="32"/>
      <c r="BS30" s="32">
        <v>35.5</v>
      </c>
      <c r="BT30" s="32">
        <v>38.200000000000003</v>
      </c>
      <c r="BU30" s="32">
        <v>35.5</v>
      </c>
      <c r="BV30" s="31"/>
      <c r="BW30" s="33">
        <f t="shared" si="9"/>
        <v>5.5</v>
      </c>
      <c r="BX30" s="33">
        <f t="shared" si="10"/>
        <v>82.8</v>
      </c>
      <c r="BY30" s="33">
        <f t="shared" si="11"/>
        <v>27.110181818181818</v>
      </c>
    </row>
    <row r="31" spans="1:84">
      <c r="A31" s="31" t="s">
        <v>26</v>
      </c>
      <c r="B31" s="32">
        <v>65</v>
      </c>
      <c r="C31" s="32">
        <v>69</v>
      </c>
      <c r="D31" s="32">
        <v>59.5</v>
      </c>
      <c r="E31" s="32">
        <v>66.099999999999994</v>
      </c>
      <c r="F31" s="32">
        <v>51</v>
      </c>
      <c r="G31" s="32">
        <v>62.8</v>
      </c>
      <c r="H31" s="32">
        <v>23.9</v>
      </c>
      <c r="I31" s="32">
        <v>21.1</v>
      </c>
      <c r="J31" s="32">
        <v>37.5</v>
      </c>
      <c r="K31" s="32">
        <v>38.630000000000003</v>
      </c>
      <c r="L31" s="32">
        <v>36</v>
      </c>
      <c r="M31" s="32">
        <v>41.2</v>
      </c>
      <c r="N31" s="32"/>
      <c r="O31" s="32">
        <v>50</v>
      </c>
      <c r="P31" s="32">
        <v>25.3</v>
      </c>
      <c r="Q31" s="32">
        <v>16.7</v>
      </c>
      <c r="R31" s="32">
        <v>22.8</v>
      </c>
      <c r="S31" s="32">
        <v>12.1</v>
      </c>
      <c r="T31" s="32">
        <v>18.2</v>
      </c>
      <c r="U31" s="32">
        <v>23.9</v>
      </c>
      <c r="V31" s="32">
        <v>14.7</v>
      </c>
      <c r="W31" s="32">
        <v>15.3</v>
      </c>
      <c r="X31" s="32">
        <v>24</v>
      </c>
      <c r="Y31" s="32">
        <v>14.4</v>
      </c>
      <c r="Z31" s="32">
        <v>16</v>
      </c>
      <c r="AA31" s="32">
        <v>9.3000000000000007</v>
      </c>
      <c r="AB31" s="32"/>
      <c r="AC31" s="32"/>
      <c r="AD31" s="32"/>
      <c r="AE31" s="32">
        <v>8.8699999999999992</v>
      </c>
      <c r="AF31" s="32">
        <v>10.6</v>
      </c>
      <c r="AG31" s="32"/>
      <c r="AH31" s="32">
        <v>10.9</v>
      </c>
      <c r="AI31" s="32">
        <v>16</v>
      </c>
      <c r="AJ31" s="32">
        <v>12.9</v>
      </c>
      <c r="AK31" s="32">
        <v>12.3</v>
      </c>
      <c r="AL31" s="32">
        <v>11.6</v>
      </c>
      <c r="AM31" s="32">
        <v>11.8</v>
      </c>
      <c r="AN31" s="32">
        <v>12</v>
      </c>
      <c r="AO31" s="32">
        <v>12</v>
      </c>
      <c r="AP31" s="32">
        <v>8.91</v>
      </c>
      <c r="AQ31" s="32">
        <v>9.82</v>
      </c>
      <c r="AR31" s="32" t="s">
        <v>12</v>
      </c>
      <c r="AS31" s="32">
        <v>11.4</v>
      </c>
      <c r="AT31" s="32">
        <v>6.26</v>
      </c>
      <c r="AU31" s="32">
        <v>14.4</v>
      </c>
      <c r="AV31" s="32">
        <v>16</v>
      </c>
      <c r="AW31" s="32">
        <v>15.4</v>
      </c>
      <c r="AX31" s="32"/>
      <c r="AY31" s="32">
        <v>40</v>
      </c>
      <c r="AZ31" s="32">
        <v>21</v>
      </c>
      <c r="BA31" s="32">
        <v>6.3</v>
      </c>
      <c r="BB31" s="32">
        <v>21.9</v>
      </c>
      <c r="BC31" s="32">
        <v>13</v>
      </c>
      <c r="BD31" s="32"/>
      <c r="BE31" s="32">
        <v>20</v>
      </c>
      <c r="BF31" s="32">
        <v>11</v>
      </c>
      <c r="BG31" s="32">
        <v>8.5</v>
      </c>
      <c r="BH31" s="32"/>
      <c r="BI31" s="32"/>
      <c r="BJ31" s="32"/>
      <c r="BK31" s="32"/>
      <c r="BL31" s="32"/>
      <c r="BM31" s="32"/>
      <c r="BN31" s="32">
        <v>5</v>
      </c>
      <c r="BO31" s="32">
        <v>7</v>
      </c>
      <c r="BP31" s="32"/>
      <c r="BQ31" s="32"/>
      <c r="BR31" s="32"/>
      <c r="BS31" s="32">
        <v>33</v>
      </c>
      <c r="BT31" s="32">
        <v>31.5</v>
      </c>
      <c r="BU31" s="32">
        <v>33</v>
      </c>
      <c r="BV31" s="31"/>
      <c r="BW31" s="33">
        <f t="shared" si="9"/>
        <v>5</v>
      </c>
      <c r="BX31" s="33">
        <f t="shared" si="10"/>
        <v>69</v>
      </c>
      <c r="BY31" s="33">
        <f t="shared" si="11"/>
        <v>22.870961538461536</v>
      </c>
    </row>
    <row r="32" spans="1:84">
      <c r="A32" s="31" t="s">
        <v>27</v>
      </c>
      <c r="B32" s="32">
        <v>21.2</v>
      </c>
      <c r="C32" s="32">
        <v>20.8</v>
      </c>
      <c r="D32" s="32">
        <v>20.9</v>
      </c>
      <c r="E32" s="32">
        <v>23.4</v>
      </c>
      <c r="F32" s="32">
        <v>17.899999999999999</v>
      </c>
      <c r="G32" s="32">
        <v>22.3</v>
      </c>
      <c r="H32" s="32">
        <v>9.4700000000000006</v>
      </c>
      <c r="I32" s="32">
        <v>8.42</v>
      </c>
      <c r="J32" s="32">
        <v>13.7</v>
      </c>
      <c r="K32" s="32">
        <v>14</v>
      </c>
      <c r="L32" s="32">
        <v>15.1</v>
      </c>
      <c r="M32" s="32">
        <v>17.2</v>
      </c>
      <c r="N32" s="32">
        <v>18.899999999999999</v>
      </c>
      <c r="O32" s="32">
        <v>17.899999999999999</v>
      </c>
      <c r="P32" s="32">
        <v>10.5</v>
      </c>
      <c r="Q32" s="32">
        <v>6.69</v>
      </c>
      <c r="R32" s="32">
        <v>9.19</v>
      </c>
      <c r="S32" s="32">
        <v>5.13</v>
      </c>
      <c r="T32" s="32">
        <v>7.63</v>
      </c>
      <c r="U32" s="32">
        <v>10.050000000000001</v>
      </c>
      <c r="V32" s="32">
        <v>4.91</v>
      </c>
      <c r="W32" s="32">
        <v>5.25</v>
      </c>
      <c r="X32" s="32">
        <v>4.5</v>
      </c>
      <c r="Y32" s="32">
        <v>4.84</v>
      </c>
      <c r="Z32" s="32">
        <v>5.51</v>
      </c>
      <c r="AA32" s="32">
        <v>3.09</v>
      </c>
      <c r="AB32" s="32">
        <v>3.9</v>
      </c>
      <c r="AC32" s="32"/>
      <c r="AD32" s="32">
        <v>4.3</v>
      </c>
      <c r="AE32" s="32">
        <v>2.93</v>
      </c>
      <c r="AF32" s="32">
        <v>3.52</v>
      </c>
      <c r="AG32" s="32"/>
      <c r="AH32" s="32">
        <v>3.9</v>
      </c>
      <c r="AI32" s="32">
        <v>4.53</v>
      </c>
      <c r="AJ32" s="32">
        <v>3.2</v>
      </c>
      <c r="AK32" s="32">
        <v>4.24</v>
      </c>
      <c r="AL32" s="32">
        <v>3.94</v>
      </c>
      <c r="AM32" s="32">
        <v>3.91</v>
      </c>
      <c r="AN32" s="32">
        <v>4.5</v>
      </c>
      <c r="AO32" s="32">
        <v>4.03</v>
      </c>
      <c r="AP32" s="32">
        <v>3.22</v>
      </c>
      <c r="AQ32" s="32">
        <v>3.29</v>
      </c>
      <c r="AR32" s="32">
        <v>4</v>
      </c>
      <c r="AS32" s="32">
        <v>4.05</v>
      </c>
      <c r="AT32" s="32">
        <v>2.09</v>
      </c>
      <c r="AU32" s="32">
        <v>5.38</v>
      </c>
      <c r="AV32" s="32">
        <v>6.48</v>
      </c>
      <c r="AW32" s="32">
        <v>5.68</v>
      </c>
      <c r="AX32" s="32">
        <v>2.99</v>
      </c>
      <c r="AY32" s="32">
        <v>12.5</v>
      </c>
      <c r="AZ32" s="32">
        <v>6.6</v>
      </c>
      <c r="BA32" s="32">
        <v>2.2999999999999998</v>
      </c>
      <c r="BB32" s="32">
        <v>6.56</v>
      </c>
      <c r="BC32" s="32">
        <v>3.93</v>
      </c>
      <c r="BD32" s="32"/>
      <c r="BE32" s="32">
        <v>6.1</v>
      </c>
      <c r="BF32" s="32">
        <v>3.4</v>
      </c>
      <c r="BG32" s="32">
        <v>2.6</v>
      </c>
      <c r="BH32" s="32"/>
      <c r="BI32" s="32"/>
      <c r="BJ32" s="32">
        <v>0.7</v>
      </c>
      <c r="BK32" s="32">
        <v>1</v>
      </c>
      <c r="BL32" s="32"/>
      <c r="BM32" s="32"/>
      <c r="BN32" s="32">
        <v>1.39</v>
      </c>
      <c r="BO32" s="32">
        <v>2.1</v>
      </c>
      <c r="BP32" s="32">
        <v>1.9</v>
      </c>
      <c r="BQ32" s="32"/>
      <c r="BR32" s="32"/>
      <c r="BS32" s="32">
        <v>11</v>
      </c>
      <c r="BT32" s="32">
        <v>10.4</v>
      </c>
      <c r="BU32" s="32">
        <v>11</v>
      </c>
      <c r="BV32" s="31"/>
      <c r="BW32" s="33">
        <f t="shared" si="9"/>
        <v>0.7</v>
      </c>
      <c r="BX32" s="33">
        <f t="shared" si="10"/>
        <v>23.4</v>
      </c>
      <c r="BY32" s="33">
        <f t="shared" si="11"/>
        <v>7.5606666666666662</v>
      </c>
    </row>
    <row r="33" spans="1:84">
      <c r="A33" s="31" t="s">
        <v>28</v>
      </c>
      <c r="B33" s="32">
        <v>2.0099999999999998</v>
      </c>
      <c r="C33" s="32">
        <v>2.1800000000000002</v>
      </c>
      <c r="D33" s="32">
        <v>2.14</v>
      </c>
      <c r="E33" s="32">
        <v>2.21</v>
      </c>
      <c r="F33" s="32">
        <v>2.0699999999999998</v>
      </c>
      <c r="G33" s="32">
        <v>2.29</v>
      </c>
      <c r="H33" s="32">
        <v>1.6</v>
      </c>
      <c r="I33" s="32">
        <v>1.54</v>
      </c>
      <c r="J33" s="32">
        <v>2.06</v>
      </c>
      <c r="K33" s="32">
        <v>1.76</v>
      </c>
      <c r="L33" s="32">
        <v>2.15</v>
      </c>
      <c r="M33" s="32">
        <v>2.64</v>
      </c>
      <c r="N33" s="32">
        <v>2.71</v>
      </c>
      <c r="O33" s="32">
        <v>2.69</v>
      </c>
      <c r="P33" s="32">
        <v>2.1</v>
      </c>
      <c r="Q33" s="32">
        <v>1.37</v>
      </c>
      <c r="R33" s="32">
        <v>1.8</v>
      </c>
      <c r="S33" s="32">
        <v>1.62</v>
      </c>
      <c r="T33" s="32">
        <v>1.82</v>
      </c>
      <c r="U33" s="32">
        <v>2.09</v>
      </c>
      <c r="V33" s="32">
        <v>1.04</v>
      </c>
      <c r="W33" s="32">
        <v>1.1000000000000001</v>
      </c>
      <c r="X33" s="32">
        <v>1.06</v>
      </c>
      <c r="Y33" s="32">
        <v>1.1160000000000001</v>
      </c>
      <c r="Z33" s="32">
        <v>1.161</v>
      </c>
      <c r="AA33" s="32">
        <v>0.84</v>
      </c>
      <c r="AB33" s="32">
        <v>0.81</v>
      </c>
      <c r="AC33" s="32"/>
      <c r="AD33" s="32">
        <v>1.1299999999999999</v>
      </c>
      <c r="AE33" s="32">
        <v>0.48</v>
      </c>
      <c r="AF33" s="32">
        <v>0.98</v>
      </c>
      <c r="AG33" s="32"/>
      <c r="AH33" s="32">
        <v>0.91</v>
      </c>
      <c r="AI33" s="32">
        <v>0.94</v>
      </c>
      <c r="AJ33" s="32">
        <v>0.82</v>
      </c>
      <c r="AK33" s="32">
        <v>0.85299999999999998</v>
      </c>
      <c r="AL33" s="32">
        <v>0.82799999999999996</v>
      </c>
      <c r="AM33" s="32">
        <v>0.83399999999999996</v>
      </c>
      <c r="AN33" s="32">
        <v>0.83899999999999997</v>
      </c>
      <c r="AO33" s="32">
        <v>0.79600000000000004</v>
      </c>
      <c r="AP33" s="32">
        <v>0.751</v>
      </c>
      <c r="AQ33" s="32">
        <v>0.89500000000000002</v>
      </c>
      <c r="AR33" s="32">
        <v>1</v>
      </c>
      <c r="AS33" s="32">
        <v>0.97</v>
      </c>
      <c r="AT33" s="32">
        <v>0.68799999999999994</v>
      </c>
      <c r="AU33" s="32">
        <v>1.26</v>
      </c>
      <c r="AV33" s="32">
        <v>1.36</v>
      </c>
      <c r="AW33" s="32">
        <v>1.23</v>
      </c>
      <c r="AX33" s="32">
        <v>0.62</v>
      </c>
      <c r="AY33" s="32">
        <v>1.45</v>
      </c>
      <c r="AZ33" s="32">
        <v>1.24</v>
      </c>
      <c r="BA33" s="32">
        <v>0.71</v>
      </c>
      <c r="BB33" s="32">
        <v>1.21</v>
      </c>
      <c r="BC33" s="32">
        <v>0.88</v>
      </c>
      <c r="BD33" s="32"/>
      <c r="BE33" s="32">
        <v>0.91</v>
      </c>
      <c r="BF33" s="32">
        <v>0.71</v>
      </c>
      <c r="BG33" s="32">
        <v>0.75</v>
      </c>
      <c r="BH33" s="32"/>
      <c r="BI33" s="32"/>
      <c r="BJ33" s="32">
        <v>0.24</v>
      </c>
      <c r="BK33" s="32">
        <v>0.3</v>
      </c>
      <c r="BL33" s="32"/>
      <c r="BM33" s="32"/>
      <c r="BN33" s="32">
        <v>0.57999999999999996</v>
      </c>
      <c r="BO33" s="32">
        <v>0.83</v>
      </c>
      <c r="BP33" s="32">
        <v>0.57999999999999996</v>
      </c>
      <c r="BQ33" s="32"/>
      <c r="BR33" s="32"/>
      <c r="BS33" s="32">
        <v>3</v>
      </c>
      <c r="BT33" s="32">
        <v>2.6</v>
      </c>
      <c r="BU33" s="32">
        <v>3</v>
      </c>
      <c r="BV33" s="31"/>
      <c r="BW33" s="33">
        <f t="shared" si="9"/>
        <v>0.24</v>
      </c>
      <c r="BX33" s="33">
        <f t="shared" si="10"/>
        <v>2.71</v>
      </c>
      <c r="BY33" s="33">
        <f t="shared" si="11"/>
        <v>1.2758499999999995</v>
      </c>
    </row>
    <row r="34" spans="1:84">
      <c r="A34" s="31" t="s">
        <v>29</v>
      </c>
      <c r="B34" s="32">
        <v>23.9</v>
      </c>
      <c r="C34" s="32">
        <v>26</v>
      </c>
      <c r="D34" s="32">
        <v>27.4</v>
      </c>
      <c r="E34" s="32">
        <v>28.6</v>
      </c>
      <c r="F34" s="32">
        <v>26</v>
      </c>
      <c r="G34" s="32">
        <v>29.3</v>
      </c>
      <c r="H34" s="32">
        <v>12.8</v>
      </c>
      <c r="I34" s="32">
        <v>13.2</v>
      </c>
      <c r="J34" s="32">
        <v>18.2</v>
      </c>
      <c r="K34" s="32">
        <v>19</v>
      </c>
      <c r="L34" s="32">
        <v>19.899999999999999</v>
      </c>
      <c r="M34" s="32">
        <v>23.6</v>
      </c>
      <c r="N34" s="32"/>
      <c r="O34" s="32">
        <v>24</v>
      </c>
      <c r="P34" s="32">
        <v>16.600000000000001</v>
      </c>
      <c r="Q34" s="32">
        <v>10.4</v>
      </c>
      <c r="R34" s="32">
        <v>14.8</v>
      </c>
      <c r="S34" s="32"/>
      <c r="T34" s="32">
        <v>11</v>
      </c>
      <c r="U34" s="32">
        <v>15.7</v>
      </c>
      <c r="V34" s="32">
        <v>6.87</v>
      </c>
      <c r="W34" s="32"/>
      <c r="X34" s="32"/>
      <c r="Y34" s="32">
        <v>6.59</v>
      </c>
      <c r="Z34" s="32">
        <v>7.2</v>
      </c>
      <c r="AA34" s="32">
        <v>4.4000000000000004</v>
      </c>
      <c r="AB34" s="32"/>
      <c r="AC34" s="32"/>
      <c r="AD34" s="32"/>
      <c r="AE34" s="32"/>
      <c r="AF34" s="32">
        <v>4.95</v>
      </c>
      <c r="AG34" s="32"/>
      <c r="AH34" s="32">
        <v>5</v>
      </c>
      <c r="AI34" s="32">
        <v>5.2</v>
      </c>
      <c r="AJ34" s="32">
        <v>4.7</v>
      </c>
      <c r="AK34" s="32">
        <v>5.65</v>
      </c>
      <c r="AL34" s="32">
        <v>5.3</v>
      </c>
      <c r="AM34" s="32">
        <v>5.55</v>
      </c>
      <c r="AN34" s="32">
        <v>5.43</v>
      </c>
      <c r="AO34" s="32">
        <v>5.6</v>
      </c>
      <c r="AP34" s="32">
        <v>4.32</v>
      </c>
      <c r="AQ34" s="32">
        <v>4.4800000000000004</v>
      </c>
      <c r="AR34" s="32"/>
      <c r="AS34" s="32">
        <v>5.4</v>
      </c>
      <c r="AT34" s="32">
        <v>2.9</v>
      </c>
      <c r="AU34" s="32">
        <v>7.71</v>
      </c>
      <c r="AV34" s="32">
        <v>9.4</v>
      </c>
      <c r="AW34" s="32">
        <v>7.89</v>
      </c>
      <c r="AX34" s="32"/>
      <c r="AY34" s="32"/>
      <c r="AZ34" s="32"/>
      <c r="BA34" s="32"/>
      <c r="BB34" s="32">
        <v>8.59</v>
      </c>
      <c r="BC34" s="32">
        <v>4.2</v>
      </c>
      <c r="BD34" s="32"/>
      <c r="BE34" s="32"/>
      <c r="BF34" s="32"/>
      <c r="BG34" s="32"/>
      <c r="BH34" s="32"/>
      <c r="BI34" s="32"/>
      <c r="BJ34" s="32"/>
      <c r="BK34" s="32" t="s">
        <v>12</v>
      </c>
      <c r="BL34" s="32"/>
      <c r="BM34" s="32"/>
      <c r="BN34" s="32"/>
      <c r="BO34" s="32"/>
      <c r="BP34" s="32"/>
      <c r="BQ34" s="32"/>
      <c r="BR34" s="32"/>
      <c r="BS34" s="32"/>
      <c r="BT34" s="32"/>
      <c r="BU34" s="32"/>
      <c r="BV34" s="31"/>
      <c r="BW34" s="33">
        <f t="shared" si="9"/>
        <v>2.9</v>
      </c>
      <c r="BX34" s="33">
        <f t="shared" si="10"/>
        <v>29.3</v>
      </c>
      <c r="BY34" s="33">
        <f t="shared" si="11"/>
        <v>12.193249999999995</v>
      </c>
    </row>
    <row r="35" spans="1:84">
      <c r="A35" s="31" t="s">
        <v>30</v>
      </c>
      <c r="B35" s="32">
        <v>30.1</v>
      </c>
      <c r="C35" s="32">
        <v>34.700000000000003</v>
      </c>
      <c r="D35" s="32">
        <v>31.7</v>
      </c>
      <c r="E35" s="32">
        <v>33.6</v>
      </c>
      <c r="F35" s="32">
        <v>31.2</v>
      </c>
      <c r="G35" s="32">
        <v>33.4</v>
      </c>
      <c r="H35" s="32">
        <v>15.8</v>
      </c>
      <c r="I35" s="32">
        <v>14.5</v>
      </c>
      <c r="J35" s="32">
        <v>20.399999999999999</v>
      </c>
      <c r="K35" s="32">
        <v>21.6</v>
      </c>
      <c r="L35" s="32">
        <v>28</v>
      </c>
      <c r="M35" s="32">
        <v>27</v>
      </c>
      <c r="N35" s="32"/>
      <c r="O35" s="32"/>
      <c r="P35" s="32">
        <v>18.8</v>
      </c>
      <c r="Q35" s="32">
        <v>12.2</v>
      </c>
      <c r="R35" s="32">
        <v>16.3</v>
      </c>
      <c r="S35" s="32">
        <v>10.199999999999999</v>
      </c>
      <c r="T35" s="32">
        <v>14.1</v>
      </c>
      <c r="U35" s="32">
        <v>18.100000000000001</v>
      </c>
      <c r="V35" s="32">
        <v>7.74</v>
      </c>
      <c r="W35" s="32">
        <v>8.01</v>
      </c>
      <c r="X35" s="32">
        <v>7.64</v>
      </c>
      <c r="Y35" s="32">
        <v>7.86</v>
      </c>
      <c r="Z35" s="32">
        <v>9.0299999999999994</v>
      </c>
      <c r="AA35" s="32">
        <v>4.51</v>
      </c>
      <c r="AB35" s="32"/>
      <c r="AC35" s="32"/>
      <c r="AD35" s="32">
        <v>3.5</v>
      </c>
      <c r="AE35" s="32">
        <v>4.59</v>
      </c>
      <c r="AF35" s="32">
        <v>5.6</v>
      </c>
      <c r="AG35" s="32"/>
      <c r="AH35" s="32">
        <v>5.9</v>
      </c>
      <c r="AI35" s="32">
        <v>7.13</v>
      </c>
      <c r="AJ35" s="32">
        <v>5.5</v>
      </c>
      <c r="AK35" s="32">
        <v>6.34</v>
      </c>
      <c r="AL35" s="32">
        <v>6.22</v>
      </c>
      <c r="AM35" s="32">
        <v>6.54</v>
      </c>
      <c r="AN35" s="32">
        <v>6.13</v>
      </c>
      <c r="AO35" s="32">
        <v>6.36</v>
      </c>
      <c r="AP35" s="32">
        <v>5.07</v>
      </c>
      <c r="AQ35" s="32">
        <v>4.68</v>
      </c>
      <c r="AR35" s="32">
        <v>4.4000000000000004</v>
      </c>
      <c r="AS35" s="32">
        <v>5.74</v>
      </c>
      <c r="AT35" s="32">
        <v>3.27</v>
      </c>
      <c r="AU35" s="32">
        <v>9.3699999999999992</v>
      </c>
      <c r="AV35" s="32">
        <v>11.3</v>
      </c>
      <c r="AW35" s="32">
        <v>9.0500000000000007</v>
      </c>
      <c r="AX35" s="32"/>
      <c r="AY35" s="32">
        <v>14.9</v>
      </c>
      <c r="AZ35" s="32">
        <v>10.199999999999999</v>
      </c>
      <c r="BA35" s="32">
        <v>0.45</v>
      </c>
      <c r="BB35" s="32">
        <v>10.5</v>
      </c>
      <c r="BC35" s="32">
        <v>6</v>
      </c>
      <c r="BD35" s="32"/>
      <c r="BE35" s="32"/>
      <c r="BF35" s="32"/>
      <c r="BG35" s="32"/>
      <c r="BH35" s="32"/>
      <c r="BI35" s="32"/>
      <c r="BJ35" s="32">
        <v>1.5</v>
      </c>
      <c r="BK35" s="32">
        <v>2</v>
      </c>
      <c r="BL35" s="32"/>
      <c r="BM35" s="32"/>
      <c r="BN35" s="32">
        <v>1.7</v>
      </c>
      <c r="BO35" s="32">
        <v>2.9</v>
      </c>
      <c r="BP35" s="32">
        <v>2.8</v>
      </c>
      <c r="BQ35" s="32"/>
      <c r="BR35" s="32"/>
      <c r="BS35" s="32">
        <v>12.3</v>
      </c>
      <c r="BT35" s="32">
        <v>11.8</v>
      </c>
      <c r="BU35" s="32">
        <v>12.3</v>
      </c>
      <c r="BV35" s="31"/>
      <c r="BW35" s="33">
        <f t="shared" si="9"/>
        <v>0.45</v>
      </c>
      <c r="BX35" s="33">
        <f t="shared" si="10"/>
        <v>34.700000000000003</v>
      </c>
      <c r="BY35" s="33">
        <f t="shared" si="11"/>
        <v>11.813773584905661</v>
      </c>
    </row>
    <row r="36" spans="1:84">
      <c r="A36" s="31" t="s">
        <v>31</v>
      </c>
      <c r="B36" s="32">
        <v>15.82</v>
      </c>
      <c r="C36" s="32">
        <v>20</v>
      </c>
      <c r="D36" s="32">
        <v>19.3</v>
      </c>
      <c r="E36" s="32">
        <v>16</v>
      </c>
      <c r="F36" s="32">
        <v>30.9</v>
      </c>
      <c r="G36" s="32">
        <v>10</v>
      </c>
      <c r="H36" s="32">
        <v>9.6999999999999993</v>
      </c>
      <c r="I36" s="32">
        <v>12.8</v>
      </c>
      <c r="J36" s="32">
        <v>13.4</v>
      </c>
      <c r="K36" s="32"/>
      <c r="L36" s="32"/>
      <c r="M36" s="32">
        <v>16.3</v>
      </c>
      <c r="N36" s="32"/>
      <c r="O36" s="32"/>
      <c r="P36" s="32">
        <v>11.1</v>
      </c>
      <c r="Q36" s="32">
        <v>7.4</v>
      </c>
      <c r="R36" s="32">
        <v>9.66</v>
      </c>
      <c r="S36" s="32">
        <v>6.31</v>
      </c>
      <c r="T36" s="32">
        <v>8.4</v>
      </c>
      <c r="U36" s="32">
        <v>10.72</v>
      </c>
      <c r="V36" s="32">
        <v>4.55</v>
      </c>
      <c r="W36" s="32">
        <v>4.88</v>
      </c>
      <c r="X36" s="32"/>
      <c r="Y36" s="32">
        <v>4.53</v>
      </c>
      <c r="Z36" s="32">
        <v>6</v>
      </c>
      <c r="AA36" s="32">
        <v>1.9</v>
      </c>
      <c r="AB36" s="32"/>
      <c r="AC36" s="32"/>
      <c r="AD36" s="32"/>
      <c r="AE36" s="32">
        <v>2.7</v>
      </c>
      <c r="AF36" s="32">
        <v>3.4</v>
      </c>
      <c r="AG36" s="32"/>
      <c r="AH36" s="32">
        <v>3.2</v>
      </c>
      <c r="AI36" s="32">
        <v>3.6</v>
      </c>
      <c r="AJ36" s="32">
        <v>3.84</v>
      </c>
      <c r="AK36" s="32">
        <v>3.89</v>
      </c>
      <c r="AL36" s="32">
        <v>3.73</v>
      </c>
      <c r="AM36" s="32">
        <v>3.8</v>
      </c>
      <c r="AN36" s="32">
        <v>3.75</v>
      </c>
      <c r="AO36" s="32">
        <v>3.71</v>
      </c>
      <c r="AP36" s="32">
        <v>3.09</v>
      </c>
      <c r="AQ36" s="32">
        <v>2.67</v>
      </c>
      <c r="AR36" s="32">
        <v>3.3</v>
      </c>
      <c r="AS36" s="32">
        <v>3.1</v>
      </c>
      <c r="AT36" s="32">
        <v>1.7</v>
      </c>
      <c r="AU36" s="32">
        <v>5.42</v>
      </c>
      <c r="AV36" s="32">
        <v>5.3</v>
      </c>
      <c r="AW36" s="32">
        <v>5.57</v>
      </c>
      <c r="AX36" s="32"/>
      <c r="AY36" s="32"/>
      <c r="AZ36" s="32"/>
      <c r="BA36" s="32" t="s">
        <v>12</v>
      </c>
      <c r="BB36" s="32">
        <v>6.51</v>
      </c>
      <c r="BC36" s="32">
        <v>3.5</v>
      </c>
      <c r="BD36" s="32"/>
      <c r="BE36" s="32"/>
      <c r="BF36" s="32"/>
      <c r="BG36" s="32"/>
      <c r="BH36" s="32"/>
      <c r="BI36" s="32"/>
      <c r="BJ36" s="32"/>
      <c r="BK36" s="32"/>
      <c r="BL36" s="32"/>
      <c r="BM36" s="32"/>
      <c r="BN36" s="32"/>
      <c r="BO36" s="32"/>
      <c r="BP36" s="32"/>
      <c r="BQ36" s="32"/>
      <c r="BR36" s="32"/>
      <c r="BS36" s="32">
        <v>6.2</v>
      </c>
      <c r="BT36" s="32">
        <v>6</v>
      </c>
      <c r="BU36" s="32">
        <v>6.2</v>
      </c>
      <c r="BV36" s="31"/>
      <c r="BW36" s="33">
        <f t="shared" si="9"/>
        <v>1.7</v>
      </c>
      <c r="BX36" s="33">
        <f t="shared" si="10"/>
        <v>30.9</v>
      </c>
      <c r="BY36" s="33">
        <f t="shared" si="11"/>
        <v>7.6939024390243915</v>
      </c>
    </row>
    <row r="37" spans="1:84">
      <c r="A37" s="31" t="s">
        <v>32</v>
      </c>
      <c r="B37" s="32">
        <v>17.52</v>
      </c>
      <c r="C37" s="32">
        <v>19.2</v>
      </c>
      <c r="D37" s="32">
        <v>16.600000000000001</v>
      </c>
      <c r="E37" s="32">
        <v>16.600000000000001</v>
      </c>
      <c r="F37" s="32">
        <v>20.2</v>
      </c>
      <c r="G37" s="32">
        <v>9.8699999999999992</v>
      </c>
      <c r="H37" s="32">
        <v>8.5299999999999994</v>
      </c>
      <c r="I37" s="32">
        <v>12.3</v>
      </c>
      <c r="J37" s="32">
        <v>13</v>
      </c>
      <c r="K37" s="32">
        <v>12.9</v>
      </c>
      <c r="L37" s="32"/>
      <c r="M37" s="32">
        <v>15.5</v>
      </c>
      <c r="N37" s="32">
        <v>18.2</v>
      </c>
      <c r="O37" s="32">
        <v>15</v>
      </c>
      <c r="P37" s="32">
        <v>9.85</v>
      </c>
      <c r="Q37" s="32">
        <v>7.04</v>
      </c>
      <c r="R37" s="32">
        <v>8.4700000000000006</v>
      </c>
      <c r="S37" s="32">
        <v>6.25</v>
      </c>
      <c r="T37" s="32">
        <v>7.79</v>
      </c>
      <c r="U37" s="32">
        <v>9.7899999999999991</v>
      </c>
      <c r="V37" s="32">
        <v>4.32</v>
      </c>
      <c r="W37" s="32">
        <v>4.71</v>
      </c>
      <c r="X37" s="32">
        <v>3.78</v>
      </c>
      <c r="Y37" s="32">
        <v>4.12</v>
      </c>
      <c r="Z37" s="32">
        <v>4.59</v>
      </c>
      <c r="AA37" s="32">
        <v>2.13</v>
      </c>
      <c r="AB37" s="32">
        <v>2.2999999999999998</v>
      </c>
      <c r="AC37" s="32"/>
      <c r="AD37" s="32">
        <v>3.4</v>
      </c>
      <c r="AE37" s="32">
        <v>2.35</v>
      </c>
      <c r="AF37" s="32">
        <v>2.77</v>
      </c>
      <c r="AG37" s="32"/>
      <c r="AH37" s="32">
        <v>2.54</v>
      </c>
      <c r="AI37" s="32">
        <v>3.74</v>
      </c>
      <c r="AJ37" s="32">
        <v>3.17</v>
      </c>
      <c r="AK37" s="32">
        <v>3.78</v>
      </c>
      <c r="AL37" s="32">
        <v>3.71</v>
      </c>
      <c r="AM37" s="32">
        <v>3.2</v>
      </c>
      <c r="AN37" s="32">
        <v>3.69</v>
      </c>
      <c r="AO37" s="32">
        <v>3.38</v>
      </c>
      <c r="AP37" s="32">
        <v>3.04</v>
      </c>
      <c r="AQ37" s="32">
        <v>2.16</v>
      </c>
      <c r="AR37" s="32">
        <v>1.59</v>
      </c>
      <c r="AS37" s="32">
        <v>2.62</v>
      </c>
      <c r="AT37" s="32">
        <v>1.45</v>
      </c>
      <c r="AU37" s="32">
        <v>5.69</v>
      </c>
      <c r="AV37" s="32">
        <v>5.4</v>
      </c>
      <c r="AW37" s="32">
        <v>5.46</v>
      </c>
      <c r="AX37" s="32">
        <v>2.66</v>
      </c>
      <c r="AY37" s="32">
        <v>8.3000000000000007</v>
      </c>
      <c r="AZ37" s="32">
        <v>6</v>
      </c>
      <c r="BA37" s="32">
        <v>0.32</v>
      </c>
      <c r="BB37" s="32">
        <v>6</v>
      </c>
      <c r="BC37" s="32">
        <v>4.05</v>
      </c>
      <c r="BD37" s="32"/>
      <c r="BE37" s="32">
        <v>3.53</v>
      </c>
      <c r="BF37" s="32">
        <v>3.6</v>
      </c>
      <c r="BG37" s="32">
        <v>3.2</v>
      </c>
      <c r="BH37" s="32"/>
      <c r="BI37" s="32"/>
      <c r="BJ37" s="32">
        <v>1.1000000000000001</v>
      </c>
      <c r="BK37" s="32">
        <v>1.4</v>
      </c>
      <c r="BL37" s="32"/>
      <c r="BM37" s="32"/>
      <c r="BN37" s="32">
        <v>1.22</v>
      </c>
      <c r="BO37" s="32">
        <v>2</v>
      </c>
      <c r="BP37" s="32">
        <v>1.9</v>
      </c>
      <c r="BQ37" s="32"/>
      <c r="BR37" s="32"/>
      <c r="BS37" s="32"/>
      <c r="BT37" s="32"/>
      <c r="BU37" s="32"/>
      <c r="BV37" s="31"/>
      <c r="BW37" s="33">
        <f t="shared" si="9"/>
        <v>0.32</v>
      </c>
      <c r="BX37" s="33">
        <f t="shared" si="10"/>
        <v>20.2</v>
      </c>
      <c r="BY37" s="33">
        <f t="shared" si="11"/>
        <v>6.4233898305084729</v>
      </c>
    </row>
    <row r="38" spans="1:84">
      <c r="A38" s="31" t="s">
        <v>33</v>
      </c>
      <c r="B38" s="32">
        <v>2.4700000000000002</v>
      </c>
      <c r="C38" s="32">
        <v>2.66</v>
      </c>
      <c r="D38" s="32">
        <v>2.66</v>
      </c>
      <c r="E38" s="32"/>
      <c r="F38" s="32">
        <v>2.2400000000000002</v>
      </c>
      <c r="G38" s="32"/>
      <c r="H38" s="32">
        <v>1.43</v>
      </c>
      <c r="I38" s="32">
        <v>1.17</v>
      </c>
      <c r="J38" s="32">
        <v>1.73</v>
      </c>
      <c r="K38" s="32">
        <v>1</v>
      </c>
      <c r="L38" s="32">
        <v>1.8</v>
      </c>
      <c r="M38" s="32">
        <v>2.14</v>
      </c>
      <c r="N38" s="32">
        <v>2.88</v>
      </c>
      <c r="O38" s="32">
        <v>1.96</v>
      </c>
      <c r="P38" s="32" t="s">
        <v>12</v>
      </c>
      <c r="Q38" s="32">
        <v>1.03</v>
      </c>
      <c r="R38" s="32"/>
      <c r="S38" s="32">
        <v>0.95</v>
      </c>
      <c r="T38" s="32">
        <v>1.17</v>
      </c>
      <c r="U38" s="32"/>
      <c r="V38" s="32">
        <v>0.65100000000000002</v>
      </c>
      <c r="W38" s="32">
        <v>0.66200000000000003</v>
      </c>
      <c r="X38" s="32">
        <v>0.59</v>
      </c>
      <c r="Y38" s="32">
        <v>0.64</v>
      </c>
      <c r="Z38" s="32">
        <v>0.67</v>
      </c>
      <c r="AA38" s="32">
        <v>0.30099999999999999</v>
      </c>
      <c r="AB38" s="32">
        <v>0.4</v>
      </c>
      <c r="AC38" s="32"/>
      <c r="AD38" s="32"/>
      <c r="AE38" s="32">
        <v>0.35</v>
      </c>
      <c r="AF38" s="32">
        <v>0.33</v>
      </c>
      <c r="AG38" s="32"/>
      <c r="AH38" s="32">
        <v>0.39</v>
      </c>
      <c r="AI38" s="32">
        <v>0.55100000000000005</v>
      </c>
      <c r="AJ38" s="32">
        <v>0.44</v>
      </c>
      <c r="AK38" s="32"/>
      <c r="AL38" s="32">
        <v>0.50800000000000001</v>
      </c>
      <c r="AM38" s="32">
        <v>0.52</v>
      </c>
      <c r="AN38" s="32"/>
      <c r="AO38" s="32">
        <v>0.52100000000000002</v>
      </c>
      <c r="AP38" s="32">
        <v>0.42299999999999999</v>
      </c>
      <c r="AQ38" s="32">
        <v>0.31</v>
      </c>
      <c r="AR38" s="32">
        <v>0.39</v>
      </c>
      <c r="AS38" s="32">
        <v>0.32</v>
      </c>
      <c r="AT38" s="32"/>
      <c r="AU38" s="32"/>
      <c r="AV38" s="32">
        <v>0.79</v>
      </c>
      <c r="AW38" s="32"/>
      <c r="AX38" s="32">
        <v>0.41</v>
      </c>
      <c r="AY38" s="32">
        <v>1.21</v>
      </c>
      <c r="AZ38" s="32">
        <v>0.89</v>
      </c>
      <c r="BA38" s="32">
        <v>0.61</v>
      </c>
      <c r="BB38" s="32"/>
      <c r="BC38" s="32">
        <v>0.61</v>
      </c>
      <c r="BD38" s="32"/>
      <c r="BE38" s="32">
        <v>0.82</v>
      </c>
      <c r="BF38" s="32">
        <v>0.53</v>
      </c>
      <c r="BG38" s="32">
        <v>0.47</v>
      </c>
      <c r="BH38" s="32"/>
      <c r="BI38" s="32"/>
      <c r="BJ38" s="32">
        <v>0.19</v>
      </c>
      <c r="BK38" s="32">
        <v>0.23</v>
      </c>
      <c r="BL38" s="32"/>
      <c r="BM38" s="32"/>
      <c r="BN38" s="32">
        <v>0.18</v>
      </c>
      <c r="BO38" s="32">
        <v>0.31</v>
      </c>
      <c r="BP38" s="32">
        <v>0.28999999999999998</v>
      </c>
      <c r="BQ38" s="32"/>
      <c r="BR38" s="32"/>
      <c r="BS38" s="32"/>
      <c r="BT38" s="32"/>
      <c r="BU38" s="32"/>
      <c r="BV38" s="31"/>
      <c r="BW38" s="33">
        <f t="shared" si="9"/>
        <v>0.18</v>
      </c>
      <c r="BX38" s="33">
        <f t="shared" si="10"/>
        <v>2.88</v>
      </c>
      <c r="BY38" s="33">
        <f t="shared" si="11"/>
        <v>0.9124374999999999</v>
      </c>
    </row>
    <row r="39" spans="1:84">
      <c r="A39" s="31" t="s">
        <v>32</v>
      </c>
      <c r="B39" s="32"/>
      <c r="C39" s="32">
        <v>170</v>
      </c>
      <c r="D39" s="32">
        <v>159</v>
      </c>
      <c r="E39" s="32">
        <v>168</v>
      </c>
      <c r="F39" s="32">
        <v>161</v>
      </c>
      <c r="G39" s="32"/>
      <c r="H39" s="32">
        <v>84</v>
      </c>
      <c r="I39" s="32">
        <v>73</v>
      </c>
      <c r="J39" s="32">
        <v>103</v>
      </c>
      <c r="K39" s="32">
        <v>112</v>
      </c>
      <c r="L39" s="32">
        <v>103</v>
      </c>
      <c r="M39" s="32">
        <v>147</v>
      </c>
      <c r="N39" s="32">
        <v>134</v>
      </c>
      <c r="O39" s="32">
        <v>147</v>
      </c>
      <c r="P39" s="32">
        <v>160</v>
      </c>
      <c r="Q39" s="32"/>
      <c r="R39" s="32">
        <v>81.5</v>
      </c>
      <c r="S39" s="32">
        <v>71.2</v>
      </c>
      <c r="T39" s="32">
        <v>75</v>
      </c>
      <c r="U39" s="32">
        <v>1123</v>
      </c>
      <c r="V39" s="32"/>
      <c r="W39" s="32">
        <v>52</v>
      </c>
      <c r="X39" s="32">
        <v>40</v>
      </c>
      <c r="Y39" s="32">
        <v>50.5</v>
      </c>
      <c r="Z39" s="32">
        <v>41</v>
      </c>
      <c r="AA39" s="32"/>
      <c r="AB39" s="32"/>
      <c r="AC39" s="32"/>
      <c r="AD39" s="32">
        <v>31.1</v>
      </c>
      <c r="AE39" s="32">
        <v>31.4</v>
      </c>
      <c r="AF39" s="32">
        <v>29</v>
      </c>
      <c r="AG39" s="32"/>
      <c r="AH39" s="32">
        <v>21.1</v>
      </c>
      <c r="AI39" s="32"/>
      <c r="AJ39" s="32">
        <v>36</v>
      </c>
      <c r="AK39" s="32">
        <v>39</v>
      </c>
      <c r="AL39" s="32">
        <v>50</v>
      </c>
      <c r="AM39" s="32">
        <v>30</v>
      </c>
      <c r="AN39" s="32">
        <v>32</v>
      </c>
      <c r="AO39" s="32">
        <v>22</v>
      </c>
      <c r="AP39" s="32">
        <v>29</v>
      </c>
      <c r="AQ39" s="32">
        <v>33</v>
      </c>
      <c r="AR39" s="32">
        <v>50</v>
      </c>
      <c r="AS39" s="32">
        <v>21</v>
      </c>
      <c r="AT39" s="32">
        <v>23</v>
      </c>
      <c r="AU39" s="32">
        <v>68</v>
      </c>
      <c r="AV39" s="32">
        <v>65</v>
      </c>
      <c r="AW39" s="32">
        <v>48</v>
      </c>
      <c r="AX39" s="32">
        <v>28</v>
      </c>
      <c r="AY39" s="32"/>
      <c r="AZ39" s="32"/>
      <c r="BA39" s="32"/>
      <c r="BB39" s="32">
        <v>54.7</v>
      </c>
      <c r="BC39" s="32">
        <v>38</v>
      </c>
      <c r="BD39" s="32"/>
      <c r="BE39" s="32"/>
      <c r="BF39" s="32"/>
      <c r="BG39" s="32"/>
      <c r="BH39" s="32"/>
      <c r="BI39" s="32"/>
      <c r="BJ39" s="32"/>
      <c r="BK39" s="32"/>
      <c r="BL39" s="32"/>
      <c r="BM39" s="32"/>
      <c r="BN39" s="32" t="s">
        <v>12</v>
      </c>
      <c r="BO39" s="32"/>
      <c r="BP39" s="32"/>
      <c r="BQ39" s="32"/>
      <c r="BR39" s="32"/>
      <c r="BS39" s="32"/>
      <c r="BT39" s="32"/>
      <c r="BU39" s="32"/>
      <c r="BV39" s="31"/>
      <c r="BW39" s="34">
        <f t="shared" si="9"/>
        <v>21</v>
      </c>
      <c r="BX39" s="34">
        <f t="shared" si="10"/>
        <v>1123</v>
      </c>
      <c r="BY39" s="34">
        <f t="shared" si="11"/>
        <v>96.059523809523796</v>
      </c>
    </row>
    <row r="40" spans="1:84">
      <c r="A40" s="31" t="s">
        <v>37</v>
      </c>
      <c r="B40" s="32">
        <v>130</v>
      </c>
      <c r="C40" s="32">
        <v>517</v>
      </c>
      <c r="D40" s="32">
        <v>476</v>
      </c>
      <c r="E40" s="32">
        <v>375</v>
      </c>
      <c r="F40" s="32">
        <v>504</v>
      </c>
      <c r="G40" s="32"/>
      <c r="H40" s="32">
        <v>224</v>
      </c>
      <c r="I40" s="32">
        <v>194</v>
      </c>
      <c r="J40" s="32">
        <v>319</v>
      </c>
      <c r="K40" s="32">
        <v>309</v>
      </c>
      <c r="L40" s="32">
        <v>265</v>
      </c>
      <c r="M40" s="32">
        <v>376</v>
      </c>
      <c r="N40" s="32">
        <v>334</v>
      </c>
      <c r="O40" s="32">
        <v>366</v>
      </c>
      <c r="P40" s="32">
        <v>263</v>
      </c>
      <c r="Q40" s="32">
        <v>192</v>
      </c>
      <c r="R40" s="32">
        <v>248</v>
      </c>
      <c r="S40" s="32">
        <v>218</v>
      </c>
      <c r="T40" s="32">
        <v>217</v>
      </c>
      <c r="U40" s="32">
        <v>272</v>
      </c>
      <c r="V40" s="32">
        <v>121</v>
      </c>
      <c r="W40" s="32">
        <v>138</v>
      </c>
      <c r="X40" s="32">
        <v>140</v>
      </c>
      <c r="Y40" s="32">
        <v>123</v>
      </c>
      <c r="Z40" s="32">
        <v>114</v>
      </c>
      <c r="AA40" s="32"/>
      <c r="AB40" s="32"/>
      <c r="AC40" s="32">
        <v>109</v>
      </c>
      <c r="AD40" s="32">
        <v>110</v>
      </c>
      <c r="AE40" s="32">
        <v>89</v>
      </c>
      <c r="AF40" s="32">
        <v>97</v>
      </c>
      <c r="AG40" s="32">
        <v>92</v>
      </c>
      <c r="AH40" s="32">
        <v>98</v>
      </c>
      <c r="AI40" s="32">
        <v>107</v>
      </c>
      <c r="AJ40" s="32">
        <v>110</v>
      </c>
      <c r="AK40" s="32">
        <v>106</v>
      </c>
      <c r="AL40" s="32">
        <v>132</v>
      </c>
      <c r="AM40" s="32">
        <v>89</v>
      </c>
      <c r="AN40" s="32">
        <v>97</v>
      </c>
      <c r="AO40" s="32">
        <v>57</v>
      </c>
      <c r="AP40" s="32">
        <v>81</v>
      </c>
      <c r="AQ40" s="32">
        <v>190</v>
      </c>
      <c r="AR40" s="32">
        <v>91</v>
      </c>
      <c r="AS40" s="32">
        <v>86</v>
      </c>
      <c r="AT40" s="32">
        <v>76</v>
      </c>
      <c r="AU40" s="32">
        <v>180</v>
      </c>
      <c r="AV40" s="32">
        <v>133</v>
      </c>
      <c r="AW40" s="32">
        <v>128</v>
      </c>
      <c r="AX40" s="32">
        <v>66</v>
      </c>
      <c r="AY40" s="32">
        <v>320</v>
      </c>
      <c r="AZ40" s="32">
        <v>170</v>
      </c>
      <c r="BA40" s="32">
        <v>70</v>
      </c>
      <c r="BB40" s="32">
        <v>215</v>
      </c>
      <c r="BC40" s="32">
        <v>166</v>
      </c>
      <c r="BD40" s="32"/>
      <c r="BE40" s="32"/>
      <c r="BF40" s="32">
        <v>80</v>
      </c>
      <c r="BG40" s="32">
        <v>80</v>
      </c>
      <c r="BH40" s="32"/>
      <c r="BI40" s="32"/>
      <c r="BJ40" s="32"/>
      <c r="BK40" s="32"/>
      <c r="BL40" s="32"/>
      <c r="BM40" s="32"/>
      <c r="BN40" s="32" t="s">
        <v>51</v>
      </c>
      <c r="BO40" s="32">
        <v>50</v>
      </c>
      <c r="BP40" s="32"/>
      <c r="BQ40" s="32"/>
      <c r="BR40" s="32"/>
      <c r="BS40" s="32">
        <v>483</v>
      </c>
      <c r="BT40" s="32">
        <v>393</v>
      </c>
      <c r="BU40" s="32">
        <v>483</v>
      </c>
      <c r="BV40" s="31"/>
      <c r="BW40" s="34">
        <f t="shared" si="9"/>
        <v>50</v>
      </c>
      <c r="BX40" s="34">
        <f t="shared" si="10"/>
        <v>517</v>
      </c>
      <c r="BY40" s="34">
        <f t="shared" si="11"/>
        <v>183.5185185185185</v>
      </c>
    </row>
    <row r="41" spans="1:84">
      <c r="A41" s="31" t="s">
        <v>46</v>
      </c>
      <c r="B41" s="32"/>
      <c r="C41" s="32">
        <v>28.7</v>
      </c>
      <c r="D41" s="32">
        <v>27.4</v>
      </c>
      <c r="E41" s="32">
        <v>25</v>
      </c>
      <c r="F41" s="32">
        <v>27.8</v>
      </c>
      <c r="G41" s="32"/>
      <c r="H41" s="32">
        <v>17.600000000000001</v>
      </c>
      <c r="I41" s="32">
        <v>14</v>
      </c>
      <c r="J41" s="32"/>
      <c r="K41" s="32">
        <v>21</v>
      </c>
      <c r="L41" s="32">
        <v>21</v>
      </c>
      <c r="M41" s="32">
        <v>28.4</v>
      </c>
      <c r="N41" s="32">
        <v>23</v>
      </c>
      <c r="O41" s="32">
        <v>21</v>
      </c>
      <c r="P41" s="32">
        <v>10</v>
      </c>
      <c r="Q41" s="32">
        <v>20.8</v>
      </c>
      <c r="R41" s="32">
        <v>22.1</v>
      </c>
      <c r="S41" s="32">
        <v>18.5</v>
      </c>
      <c r="T41" s="32">
        <v>20</v>
      </c>
      <c r="U41" s="32">
        <v>25</v>
      </c>
      <c r="V41" s="32">
        <v>7</v>
      </c>
      <c r="W41" s="32">
        <v>10</v>
      </c>
      <c r="X41" s="32">
        <v>16</v>
      </c>
      <c r="Y41" s="32">
        <v>14</v>
      </c>
      <c r="Z41" s="32">
        <v>7</v>
      </c>
      <c r="AA41" s="32"/>
      <c r="AB41" s="32"/>
      <c r="AC41" s="32">
        <v>5.4</v>
      </c>
      <c r="AD41" s="32">
        <v>5.6</v>
      </c>
      <c r="AE41" s="32">
        <v>5.9</v>
      </c>
      <c r="AF41" s="32">
        <v>6.2</v>
      </c>
      <c r="AG41" s="32">
        <v>6.6</v>
      </c>
      <c r="AH41" s="32">
        <v>4.9000000000000004</v>
      </c>
      <c r="AI41" s="32">
        <v>6</v>
      </c>
      <c r="AJ41" s="32">
        <v>7</v>
      </c>
      <c r="AK41" s="32">
        <v>8.5</v>
      </c>
      <c r="AL41" s="32">
        <v>16</v>
      </c>
      <c r="AM41" s="32">
        <v>5</v>
      </c>
      <c r="AN41" s="32">
        <v>5</v>
      </c>
      <c r="AO41" s="32">
        <v>2</v>
      </c>
      <c r="AP41" s="32">
        <v>4</v>
      </c>
      <c r="AQ41" s="32"/>
      <c r="AR41" s="32">
        <v>7</v>
      </c>
      <c r="AS41" s="32">
        <v>10</v>
      </c>
      <c r="AT41" s="32">
        <v>4.3</v>
      </c>
      <c r="AU41" s="32">
        <v>6</v>
      </c>
      <c r="AV41" s="32">
        <v>7.9</v>
      </c>
      <c r="AW41" s="32">
        <v>7</v>
      </c>
      <c r="AX41" s="32">
        <v>4.3</v>
      </c>
      <c r="AY41" s="32"/>
      <c r="AZ41" s="32"/>
      <c r="BA41" s="32"/>
      <c r="BB41" s="32">
        <v>15.7</v>
      </c>
      <c r="BC41" s="32">
        <v>11.5</v>
      </c>
      <c r="BD41" s="32"/>
      <c r="BE41" s="32"/>
      <c r="BF41" s="32"/>
      <c r="BG41" s="32"/>
      <c r="BH41" s="32"/>
      <c r="BI41" s="32"/>
      <c r="BJ41" s="32"/>
      <c r="BK41" s="32"/>
      <c r="BL41" s="32"/>
      <c r="BM41" s="32"/>
      <c r="BN41" s="32"/>
      <c r="BO41" s="32"/>
      <c r="BP41" s="32"/>
      <c r="BQ41" s="32"/>
      <c r="BR41" s="32"/>
      <c r="BS41" s="32"/>
      <c r="BT41" s="32"/>
      <c r="BU41" s="32"/>
      <c r="BV41" s="31"/>
      <c r="BW41" s="33">
        <f t="shared" si="9"/>
        <v>2</v>
      </c>
      <c r="BX41" s="33">
        <f t="shared" si="10"/>
        <v>28.7</v>
      </c>
      <c r="BY41" s="33">
        <f t="shared" si="11"/>
        <v>13.046666666666665</v>
      </c>
    </row>
    <row r="42" spans="1:84">
      <c r="A42" s="1" t="s">
        <v>38</v>
      </c>
      <c r="B42" s="17">
        <v>21.52</v>
      </c>
      <c r="C42" s="12">
        <v>17.899999999999999</v>
      </c>
      <c r="D42" s="12">
        <v>20</v>
      </c>
      <c r="E42" s="12">
        <v>12</v>
      </c>
      <c r="F42" s="12">
        <v>17.3</v>
      </c>
      <c r="G42" s="12"/>
      <c r="H42" s="12">
        <v>7.7</v>
      </c>
      <c r="I42" s="12">
        <v>11.8</v>
      </c>
      <c r="J42" s="12">
        <v>11.6</v>
      </c>
      <c r="K42" s="12">
        <v>13.5</v>
      </c>
      <c r="L42" s="12"/>
      <c r="M42" s="12">
        <v>11.2</v>
      </c>
      <c r="N42" s="12">
        <v>13.2</v>
      </c>
      <c r="O42" s="12">
        <v>12</v>
      </c>
      <c r="P42" s="12"/>
      <c r="Q42" s="12">
        <v>6.33</v>
      </c>
      <c r="R42" s="12">
        <v>8.5500000000000007</v>
      </c>
      <c r="S42" s="12">
        <v>6.4</v>
      </c>
      <c r="T42" s="12"/>
      <c r="U42" s="12">
        <v>7.2</v>
      </c>
      <c r="V42" s="12">
        <v>3.8</v>
      </c>
      <c r="W42" s="12">
        <v>4</v>
      </c>
      <c r="X42" s="12">
        <v>3.9</v>
      </c>
      <c r="Y42" s="12">
        <v>4.0999999999999996</v>
      </c>
      <c r="Z42" s="12">
        <v>3.9</v>
      </c>
      <c r="AA42" s="12"/>
      <c r="AB42" s="12">
        <v>2</v>
      </c>
      <c r="AC42" s="12"/>
      <c r="AD42" s="12">
        <v>3.6</v>
      </c>
      <c r="AE42" s="12">
        <v>2.4</v>
      </c>
      <c r="AF42" s="12">
        <v>2.1</v>
      </c>
      <c r="AG42" s="12"/>
      <c r="AH42" s="12">
        <v>2.2000000000000002</v>
      </c>
      <c r="AI42" s="12">
        <v>4</v>
      </c>
      <c r="AJ42" s="12">
        <v>5.0999999999999996</v>
      </c>
      <c r="AK42" s="12">
        <v>2.5</v>
      </c>
      <c r="AL42" s="12">
        <v>2.7</v>
      </c>
      <c r="AM42" s="12">
        <v>2.5</v>
      </c>
      <c r="AN42" s="12">
        <v>3.8</v>
      </c>
      <c r="AO42" s="12">
        <v>2.39</v>
      </c>
      <c r="AP42" s="12">
        <v>1</v>
      </c>
      <c r="AQ42" s="12">
        <v>2.2000000000000002</v>
      </c>
      <c r="AR42" s="12">
        <v>3.1</v>
      </c>
      <c r="AS42" s="12">
        <v>2.6</v>
      </c>
      <c r="AT42" s="12"/>
      <c r="AU42" s="12">
        <v>3.6</v>
      </c>
      <c r="AV42" s="12">
        <v>4.5999999999999996</v>
      </c>
      <c r="AW42" s="12">
        <v>3.1</v>
      </c>
      <c r="AX42" s="12">
        <v>2.4</v>
      </c>
      <c r="AY42" s="12">
        <v>8.6999999999999993</v>
      </c>
      <c r="AZ42" s="12">
        <v>4.7</v>
      </c>
      <c r="BA42" s="12">
        <v>1.9</v>
      </c>
      <c r="BB42" s="12">
        <v>9.8000000000000007</v>
      </c>
      <c r="BC42" s="12">
        <v>6.9</v>
      </c>
      <c r="BD42" s="12"/>
      <c r="BE42" s="12">
        <v>3.7</v>
      </c>
      <c r="BF42" s="12">
        <v>2.4</v>
      </c>
      <c r="BG42" s="12">
        <v>2.5</v>
      </c>
      <c r="BH42" s="12"/>
      <c r="BI42" s="12"/>
      <c r="BJ42" s="12">
        <v>0.62</v>
      </c>
      <c r="BK42" s="12">
        <v>0.6</v>
      </c>
      <c r="BL42" s="12"/>
      <c r="BM42" s="12"/>
      <c r="BN42" s="12">
        <v>1.1000000000000001</v>
      </c>
      <c r="BO42" s="12">
        <v>1.4</v>
      </c>
      <c r="BP42" s="12">
        <v>1.1000000000000001</v>
      </c>
      <c r="BQ42" s="12"/>
      <c r="BR42" s="12"/>
      <c r="BS42" s="12"/>
      <c r="BT42" s="12"/>
      <c r="BU42" s="12"/>
      <c r="BW42" s="22">
        <f t="shared" si="9"/>
        <v>0.6</v>
      </c>
      <c r="BX42" s="22">
        <f t="shared" si="10"/>
        <v>21.52</v>
      </c>
      <c r="BY42" s="22">
        <f t="shared" si="11"/>
        <v>5.9483333333333341</v>
      </c>
    </row>
    <row r="43" spans="1:84">
      <c r="A43" s="1" t="s">
        <v>39</v>
      </c>
      <c r="B43" s="12"/>
      <c r="C43" s="12">
        <v>3.41</v>
      </c>
      <c r="D43" s="12">
        <v>2.96</v>
      </c>
      <c r="E43" s="12">
        <v>4.0999999999999996</v>
      </c>
      <c r="F43" s="12">
        <v>3.16</v>
      </c>
      <c r="G43" s="12">
        <v>4.03</v>
      </c>
      <c r="H43" s="12">
        <v>0.67800000000000005</v>
      </c>
      <c r="I43" s="12">
        <v>0.76500000000000001</v>
      </c>
      <c r="J43" s="12">
        <v>0.9</v>
      </c>
      <c r="K43" s="12">
        <v>0.97</v>
      </c>
      <c r="L43" s="12">
        <v>0.53100000000000003</v>
      </c>
      <c r="M43" s="12">
        <v>1.1000000000000001</v>
      </c>
      <c r="N43" s="12">
        <v>0.72399999999999998</v>
      </c>
      <c r="O43" s="12">
        <v>0.98</v>
      </c>
      <c r="P43" s="12">
        <v>0.4</v>
      </c>
      <c r="Q43" s="12">
        <v>0.34</v>
      </c>
      <c r="R43" s="12">
        <v>0.46500000000000002</v>
      </c>
      <c r="S43" s="12">
        <v>0.19800000000000001</v>
      </c>
      <c r="T43" s="12"/>
      <c r="U43" s="12">
        <v>0.44700000000000001</v>
      </c>
      <c r="V43" s="12">
        <v>1.282</v>
      </c>
      <c r="W43" s="12">
        <v>1.34</v>
      </c>
      <c r="X43" s="12">
        <v>1.06</v>
      </c>
      <c r="Y43" s="12">
        <v>0.93200000000000005</v>
      </c>
      <c r="Z43" s="12">
        <v>0.84199999999999997</v>
      </c>
      <c r="AA43" s="12">
        <v>0.53</v>
      </c>
      <c r="AB43" s="12"/>
      <c r="AC43" s="12">
        <v>0.59</v>
      </c>
      <c r="AD43" s="12">
        <v>0.73299999999999998</v>
      </c>
      <c r="AE43" s="12">
        <v>0.4</v>
      </c>
      <c r="AF43" s="12">
        <v>0.59</v>
      </c>
      <c r="AG43" s="12"/>
      <c r="AH43" s="12">
        <v>0.52</v>
      </c>
      <c r="AI43" s="12">
        <v>0.88100000000000001</v>
      </c>
      <c r="AJ43" s="12">
        <v>0.92</v>
      </c>
      <c r="AK43" s="12">
        <v>0.747</v>
      </c>
      <c r="AL43" s="12">
        <v>0.62</v>
      </c>
      <c r="AM43" s="12">
        <v>0.879</v>
      </c>
      <c r="AN43" s="12">
        <v>0.71</v>
      </c>
      <c r="AO43" s="12">
        <v>0.47</v>
      </c>
      <c r="AP43" s="12">
        <v>0.68200000000000005</v>
      </c>
      <c r="AQ43" s="12">
        <v>0.43</v>
      </c>
      <c r="AR43" s="12">
        <v>0.56000000000000005</v>
      </c>
      <c r="AS43" s="12">
        <v>0.5</v>
      </c>
      <c r="AT43" s="12">
        <v>0.46</v>
      </c>
      <c r="AU43" s="12">
        <v>0.71</v>
      </c>
      <c r="AV43" s="12">
        <v>0.67900000000000005</v>
      </c>
      <c r="AW43" s="12">
        <v>1</v>
      </c>
      <c r="AX43" s="12"/>
      <c r="AY43" s="12">
        <v>2.2999999999999998</v>
      </c>
      <c r="AZ43" s="12">
        <v>0.9</v>
      </c>
      <c r="BA43" s="12">
        <v>0.4</v>
      </c>
      <c r="BB43" s="12">
        <v>2.101</v>
      </c>
      <c r="BC43" s="12"/>
      <c r="BD43" s="12"/>
      <c r="BE43" s="12">
        <v>1.6</v>
      </c>
      <c r="BF43" s="12">
        <v>0.7</v>
      </c>
      <c r="BG43" s="12">
        <v>0.61</v>
      </c>
      <c r="BH43" s="12"/>
      <c r="BI43" s="12"/>
      <c r="BJ43" s="12"/>
      <c r="BK43" s="12"/>
      <c r="BL43" s="12"/>
      <c r="BM43" s="12"/>
      <c r="BN43" s="12">
        <v>0.2</v>
      </c>
      <c r="BO43" s="12">
        <v>0.2</v>
      </c>
      <c r="BP43" s="12"/>
      <c r="BQ43" s="12"/>
      <c r="BR43" s="12"/>
      <c r="BS43" s="12"/>
      <c r="BT43" s="12"/>
      <c r="BU43" s="12"/>
      <c r="BW43" s="22">
        <f t="shared" si="9"/>
        <v>0.19800000000000001</v>
      </c>
      <c r="BX43" s="22">
        <f t="shared" si="10"/>
        <v>4.0999999999999996</v>
      </c>
      <c r="BY43" s="22">
        <f t="shared" si="11"/>
        <v>1.0233207547169811</v>
      </c>
    </row>
    <row r="44" spans="1:84">
      <c r="A44" s="1" t="s">
        <v>40</v>
      </c>
      <c r="B44" s="12"/>
      <c r="C44" s="12">
        <v>0.87</v>
      </c>
      <c r="D44" s="12">
        <v>0.78</v>
      </c>
      <c r="E44" s="12">
        <v>0.67</v>
      </c>
      <c r="F44" s="12">
        <v>0.86</v>
      </c>
      <c r="G44" s="12">
        <v>0.81</v>
      </c>
      <c r="H44" s="12">
        <v>0.192</v>
      </c>
      <c r="I44" s="12">
        <v>0.17</v>
      </c>
      <c r="J44" s="12">
        <v>0.27</v>
      </c>
      <c r="K44" s="12">
        <v>0.254</v>
      </c>
      <c r="L44" s="12">
        <v>0.156</v>
      </c>
      <c r="M44" s="12">
        <v>0.2</v>
      </c>
      <c r="N44" s="12">
        <v>0.224</v>
      </c>
      <c r="O44" s="12">
        <v>0.28000000000000003</v>
      </c>
      <c r="P44" s="12">
        <v>0.12</v>
      </c>
      <c r="Q44" s="12">
        <v>0.13</v>
      </c>
      <c r="R44" s="12">
        <v>0.13600000000000001</v>
      </c>
      <c r="S44" s="12">
        <v>0.06</v>
      </c>
      <c r="T44" s="12">
        <v>9.0999999999999998E-2</v>
      </c>
      <c r="U44" s="12">
        <v>0.13600000000000001</v>
      </c>
      <c r="V44" s="12">
        <v>0.36499999999999999</v>
      </c>
      <c r="W44" s="12">
        <v>0.32200000000000001</v>
      </c>
      <c r="X44" s="12">
        <v>0.27</v>
      </c>
      <c r="Y44" s="12">
        <v>0.26100000000000001</v>
      </c>
      <c r="Z44" s="12">
        <v>0.221</v>
      </c>
      <c r="AA44" s="12">
        <v>0.14000000000000001</v>
      </c>
      <c r="AB44" s="12"/>
      <c r="AC44" s="12">
        <v>0.16</v>
      </c>
      <c r="AD44" s="12">
        <v>0.192</v>
      </c>
      <c r="AE44" s="12">
        <v>0.12</v>
      </c>
      <c r="AF44" s="12">
        <v>0.153</v>
      </c>
      <c r="AG44" s="12"/>
      <c r="AH44" s="12">
        <v>0.13</v>
      </c>
      <c r="AI44" s="12">
        <v>0.24299999999999999</v>
      </c>
      <c r="AJ44" s="12">
        <v>0.3</v>
      </c>
      <c r="AK44" s="12">
        <v>0.219</v>
      </c>
      <c r="AL44" s="12">
        <v>0.19</v>
      </c>
      <c r="AM44" s="12">
        <v>0.248</v>
      </c>
      <c r="AN44" s="12"/>
      <c r="AO44" s="12">
        <v>0.16</v>
      </c>
      <c r="AP44" s="12">
        <v>0.19900000000000001</v>
      </c>
      <c r="AQ44" s="12">
        <v>0.13</v>
      </c>
      <c r="AR44" s="12">
        <v>0.15</v>
      </c>
      <c r="AS44" s="12">
        <v>0.12</v>
      </c>
      <c r="AT44" s="12">
        <v>0.13</v>
      </c>
      <c r="AU44" s="12">
        <v>0.19800000000000001</v>
      </c>
      <c r="AV44" s="12">
        <v>0.191</v>
      </c>
      <c r="AW44" s="12">
        <v>0.26</v>
      </c>
      <c r="AX44" s="12"/>
      <c r="AY44" s="12"/>
      <c r="AZ44" s="12"/>
      <c r="BA44" s="12"/>
      <c r="BB44" s="12">
        <v>0.59199999999999997</v>
      </c>
      <c r="BC44" s="12"/>
      <c r="BD44" s="12">
        <v>0.3</v>
      </c>
      <c r="BE44" s="12" t="s">
        <v>49</v>
      </c>
      <c r="BF44" s="12"/>
      <c r="BG44" s="12" t="s">
        <v>50</v>
      </c>
      <c r="BH44" s="12"/>
      <c r="BI44" s="12"/>
      <c r="BJ44" s="12"/>
      <c r="BK44" s="12"/>
      <c r="BL44" s="12"/>
      <c r="BM44" s="12"/>
      <c r="BN44" s="12"/>
      <c r="BO44" s="12"/>
      <c r="BP44" s="12"/>
      <c r="BQ44" s="12"/>
      <c r="BR44" s="12"/>
      <c r="BS44" s="12"/>
      <c r="BT44" s="12"/>
      <c r="BU44" s="12"/>
      <c r="BW44" s="22">
        <f t="shared" si="9"/>
        <v>0.06</v>
      </c>
      <c r="BX44" s="22">
        <f t="shared" si="10"/>
        <v>0.87</v>
      </c>
      <c r="BY44" s="22">
        <f t="shared" si="11"/>
        <v>0.26897826086956528</v>
      </c>
      <c r="CB44" s="10"/>
      <c r="CC44" s="10"/>
      <c r="CD44" s="10"/>
      <c r="CE44" s="10"/>
      <c r="CF44" s="10"/>
    </row>
    <row r="46" spans="1:84" s="15" customFormat="1">
      <c r="A46" s="30" t="s">
        <v>95</v>
      </c>
      <c r="B46" s="22">
        <f>IF(B25&gt;0,B25/B24,"")</f>
        <v>0.34482758620689657</v>
      </c>
      <c r="C46" s="22">
        <f t="shared" ref="C46:BN46" si="12">IF(C25&gt;0,C25/C24,"")</f>
        <v>7.874015748031496E-2</v>
      </c>
      <c r="D46" s="22">
        <f t="shared" si="12"/>
        <v>1.935483870967742</v>
      </c>
      <c r="E46" s="22">
        <f t="shared" si="12"/>
        <v>0.70422535211267612</v>
      </c>
      <c r="F46" s="22">
        <f t="shared" si="12"/>
        <v>0.11029411764705882</v>
      </c>
      <c r="G46" s="22" t="str">
        <f t="shared" si="12"/>
        <v/>
      </c>
      <c r="H46" s="22" t="s">
        <v>96</v>
      </c>
      <c r="I46" s="22">
        <f t="shared" si="12"/>
        <v>1.2422360248447204</v>
      </c>
      <c r="J46" s="22">
        <f t="shared" si="12"/>
        <v>1.0869565217391304</v>
      </c>
      <c r="K46" s="22">
        <f t="shared" si="12"/>
        <v>0.19148936170212769</v>
      </c>
      <c r="L46" s="22">
        <f t="shared" si="12"/>
        <v>0.14285714285714285</v>
      </c>
      <c r="M46" s="22">
        <f t="shared" si="12"/>
        <v>0.1388888888888889</v>
      </c>
      <c r="N46" s="22">
        <f t="shared" si="12"/>
        <v>1.639344262295082</v>
      </c>
      <c r="O46" s="22">
        <f t="shared" si="12"/>
        <v>0.36363636363636365</v>
      </c>
      <c r="P46" s="22">
        <f t="shared" si="12"/>
        <v>5.235602094240837E-2</v>
      </c>
      <c r="Q46" s="22">
        <f t="shared" si="12"/>
        <v>0.14084507042253522</v>
      </c>
      <c r="R46" s="22">
        <f t="shared" si="12"/>
        <v>0.1276595744680851</v>
      </c>
      <c r="S46" s="22" t="s">
        <v>97</v>
      </c>
      <c r="T46" s="22">
        <f t="shared" si="12"/>
        <v>9.6618357487922704E-2</v>
      </c>
      <c r="U46" s="22">
        <f t="shared" si="12"/>
        <v>0.13793103448275862</v>
      </c>
      <c r="V46" s="22">
        <f t="shared" si="12"/>
        <v>0.15364583333333334</v>
      </c>
      <c r="W46" s="22">
        <f t="shared" si="12"/>
        <v>0.33</v>
      </c>
      <c r="X46" s="22">
        <f t="shared" si="12"/>
        <v>0.51546391752577325</v>
      </c>
      <c r="Y46" s="22">
        <f t="shared" si="12"/>
        <v>0.57761732851985559</v>
      </c>
      <c r="Z46" s="22">
        <f t="shared" si="12"/>
        <v>0.25367647058823534</v>
      </c>
      <c r="AA46" s="22">
        <f t="shared" si="12"/>
        <v>0.75757575757575757</v>
      </c>
      <c r="AB46" s="22" t="str">
        <f t="shared" si="12"/>
        <v/>
      </c>
      <c r="AC46" s="22">
        <f t="shared" si="12"/>
        <v>0.43181818181818182</v>
      </c>
      <c r="AD46" s="22">
        <f t="shared" si="12"/>
        <v>0.39473684210526316</v>
      </c>
      <c r="AE46" s="22">
        <f t="shared" si="12"/>
        <v>0.19955156950672645</v>
      </c>
      <c r="AF46" s="22">
        <f t="shared" si="12"/>
        <v>0.26829268292682928</v>
      </c>
      <c r="AG46" s="22">
        <f t="shared" si="12"/>
        <v>0.56097560975609762</v>
      </c>
      <c r="AH46" s="22">
        <f t="shared" si="12"/>
        <v>0.73809523809523814</v>
      </c>
      <c r="AI46" s="22">
        <f t="shared" si="12"/>
        <v>1.0591836734693878</v>
      </c>
      <c r="AJ46" s="22">
        <f t="shared" si="12"/>
        <v>1.0855949895615866</v>
      </c>
      <c r="AK46" s="22">
        <f t="shared" si="12"/>
        <v>0.97112462006079026</v>
      </c>
      <c r="AL46" s="22">
        <f t="shared" si="12"/>
        <v>1.0327868852459017</v>
      </c>
      <c r="AM46" s="22">
        <f t="shared" si="12"/>
        <v>0.94827586206896552</v>
      </c>
      <c r="AN46" s="22">
        <f t="shared" si="12"/>
        <v>0.81967213114754101</v>
      </c>
      <c r="AO46" s="22">
        <f t="shared" si="12"/>
        <v>0.65466448445171843</v>
      </c>
      <c r="AP46" s="22">
        <f t="shared" si="12"/>
        <v>0.61842105263157887</v>
      </c>
      <c r="AQ46" s="22">
        <f t="shared" si="12"/>
        <v>3.2809523809523813</v>
      </c>
      <c r="AR46" s="22">
        <f t="shared" si="12"/>
        <v>1.2902584493041751</v>
      </c>
      <c r="AS46" s="22">
        <f t="shared" si="12"/>
        <v>1.5907407407407408</v>
      </c>
      <c r="AT46" s="22"/>
      <c r="AU46" s="22">
        <f t="shared" si="12"/>
        <v>0.98588235294117643</v>
      </c>
      <c r="AV46" s="22">
        <f t="shared" si="12"/>
        <v>0.46082949308755761</v>
      </c>
      <c r="AW46" s="22">
        <f t="shared" si="12"/>
        <v>0.16809116809116809</v>
      </c>
      <c r="AX46" s="22">
        <f t="shared" si="12"/>
        <v>1.267605633802817</v>
      </c>
      <c r="AY46" s="22" t="str">
        <f t="shared" si="12"/>
        <v/>
      </c>
      <c r="AZ46" s="22" t="str">
        <f t="shared" si="12"/>
        <v/>
      </c>
      <c r="BA46" s="22" t="str">
        <f t="shared" si="12"/>
        <v/>
      </c>
      <c r="BB46" s="22">
        <f t="shared" si="12"/>
        <v>0.56000000000000005</v>
      </c>
      <c r="BC46" s="22">
        <f t="shared" si="12"/>
        <v>0.96875</v>
      </c>
      <c r="BD46" s="22" t="str">
        <f t="shared" si="12"/>
        <v/>
      </c>
      <c r="BE46" s="22">
        <f t="shared" si="12"/>
        <v>2.0588235294117645</v>
      </c>
      <c r="BF46" s="22">
        <f t="shared" si="12"/>
        <v>1.2903225806451613</v>
      </c>
      <c r="BG46" s="22">
        <f t="shared" si="12"/>
        <v>1.6216216216216217</v>
      </c>
      <c r="BH46" s="19" t="str">
        <f t="shared" si="12"/>
        <v/>
      </c>
      <c r="BI46" s="19" t="str">
        <f t="shared" si="12"/>
        <v/>
      </c>
      <c r="BJ46" s="19"/>
      <c r="BK46" s="19"/>
      <c r="BL46" s="19" t="str">
        <f t="shared" si="12"/>
        <v/>
      </c>
      <c r="BM46" s="19" t="str">
        <f t="shared" si="12"/>
        <v/>
      </c>
      <c r="BN46" s="22">
        <f t="shared" si="12"/>
        <v>1.1804384485666106</v>
      </c>
      <c r="BO46" s="22">
        <f>IF(BO25&gt;0,BO25/BO24,"")</f>
        <v>0.69284064665127021</v>
      </c>
      <c r="BP46" s="19"/>
      <c r="BQ46" s="19" t="str">
        <f>IF(BQ25&gt;0,BQ25/BQ24,"")</f>
        <v/>
      </c>
      <c r="BR46" s="19" t="str">
        <f>IF(BR25&gt;0,BR25/BR24,"")</f>
        <v/>
      </c>
      <c r="BS46" s="19" t="s">
        <v>98</v>
      </c>
      <c r="BT46" s="19" t="s">
        <v>98</v>
      </c>
      <c r="BU46" s="19" t="s">
        <v>98</v>
      </c>
      <c r="BV46" s="12"/>
    </row>
    <row r="49" spans="1:246">
      <c r="A49" s="3" t="s">
        <v>91</v>
      </c>
    </row>
    <row r="50" spans="1:246">
      <c r="A50" s="3" t="s">
        <v>92</v>
      </c>
    </row>
    <row r="53" spans="1:246">
      <c r="BV53" s="1"/>
    </row>
    <row r="54" spans="1:246">
      <c r="BV54" s="1"/>
    </row>
    <row r="55" spans="1:246" s="3" customForma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row>
    <row r="56" spans="1:246">
      <c r="BV56" s="1"/>
    </row>
    <row r="57" spans="1:246">
      <c r="BV57" s="1"/>
    </row>
    <row r="58" spans="1:246">
      <c r="BV58" s="1"/>
    </row>
    <row r="59" spans="1:246">
      <c r="BV59" s="1"/>
    </row>
    <row r="60" spans="1:246">
      <c r="BV60" s="1"/>
    </row>
    <row r="61" spans="1:246">
      <c r="BV61" s="1"/>
    </row>
    <row r="62" spans="1:246">
      <c r="BV62" s="1"/>
    </row>
    <row r="63" spans="1:246">
      <c r="BV63" s="1"/>
    </row>
    <row r="64" spans="1:246">
      <c r="BV64" s="1"/>
    </row>
    <row r="65" spans="74:74">
      <c r="BV65" s="1"/>
    </row>
    <row r="66" spans="74:74">
      <c r="BV66" s="1"/>
    </row>
    <row r="67" spans="74:74">
      <c r="BV67" s="1"/>
    </row>
    <row r="68" spans="74:74">
      <c r="BV68" s="1"/>
    </row>
    <row r="69" spans="74:74">
      <c r="BV69" s="1"/>
    </row>
    <row r="70" spans="74:74">
      <c r="BV70" s="1"/>
    </row>
    <row r="71" spans="74:74">
      <c r="BV71" s="1"/>
    </row>
    <row r="72" spans="74:74">
      <c r="BV72" s="1"/>
    </row>
    <row r="73" spans="74:74">
      <c r="BV73" s="1"/>
    </row>
    <row r="74" spans="74:74">
      <c r="BV74" s="1"/>
    </row>
    <row r="75" spans="74:74">
      <c r="BV75" s="1"/>
    </row>
    <row r="76" spans="74:74">
      <c r="BV76" s="1"/>
    </row>
    <row r="77" spans="74:74">
      <c r="BV77" s="1"/>
    </row>
    <row r="78" spans="74:74">
      <c r="BV78" s="1"/>
    </row>
    <row r="79" spans="74:74">
      <c r="BV79" s="1"/>
    </row>
    <row r="80" spans="74:74">
      <c r="BV80" s="1"/>
    </row>
    <row r="81" spans="1:74">
      <c r="A81" s="4"/>
      <c r="BV81" s="1"/>
    </row>
    <row r="82" spans="1:74">
      <c r="BV82" s="1"/>
    </row>
    <row r="83" spans="1:74">
      <c r="BV83" s="1"/>
    </row>
    <row r="84" spans="1:74">
      <c r="BV84" s="1"/>
    </row>
    <row r="85" spans="1:74">
      <c r="BV85" s="1"/>
    </row>
    <row r="86" spans="1:74">
      <c r="BV86" s="1"/>
    </row>
    <row r="87" spans="1:74">
      <c r="BV87" s="1"/>
    </row>
    <row r="88" spans="1:74">
      <c r="BV88" s="1"/>
    </row>
    <row r="89" spans="1:74">
      <c r="BV89" s="1"/>
    </row>
    <row r="90" spans="1:74">
      <c r="BV90" s="1"/>
    </row>
    <row r="91" spans="1:74">
      <c r="BV91" s="1"/>
    </row>
    <row r="92" spans="1:74">
      <c r="BV92" s="1"/>
    </row>
    <row r="93" spans="1:74">
      <c r="BV93" s="1"/>
    </row>
    <row r="94" spans="1:74">
      <c r="BV94" s="1"/>
    </row>
    <row r="95" spans="1:74">
      <c r="BV95" s="1"/>
    </row>
    <row r="96" spans="1:74">
      <c r="BV96" s="1"/>
    </row>
    <row r="97" spans="74:74">
      <c r="BV97" s="1"/>
    </row>
    <row r="98" spans="74:74">
      <c r="BV98" s="1"/>
    </row>
    <row r="99" spans="74:74">
      <c r="BV99" s="1"/>
    </row>
    <row r="100" spans="74:74">
      <c r="BV100" s="1"/>
    </row>
    <row r="101" spans="74:74">
      <c r="BV101" s="1"/>
    </row>
    <row r="102" spans="74:74">
      <c r="BV102" s="1"/>
    </row>
    <row r="103" spans="74:74">
      <c r="BV103" s="1"/>
    </row>
    <row r="104" spans="74:74">
      <c r="BV104" s="1"/>
    </row>
    <row r="105" spans="74:74">
      <c r="BV105" s="1"/>
    </row>
    <row r="106" spans="74:74">
      <c r="BV106" s="1"/>
    </row>
    <row r="107" spans="74:74">
      <c r="BV107" s="1"/>
    </row>
  </sheetData>
  <mergeCells count="13">
    <mergeCell ref="BS2:BU2"/>
    <mergeCell ref="BN2:BR2"/>
    <mergeCell ref="BH2:BM2"/>
    <mergeCell ref="AU2:AX2"/>
    <mergeCell ref="AY2:BD2"/>
    <mergeCell ref="BE2:BG2"/>
    <mergeCell ref="AA2:AH2"/>
    <mergeCell ref="AI2:AP2"/>
    <mergeCell ref="AQ2:AT2"/>
    <mergeCell ref="B2:G2"/>
    <mergeCell ref="P2:U2"/>
    <mergeCell ref="H2:O2"/>
    <mergeCell ref="V2:Z2"/>
  </mergeCells>
  <phoneticPr fontId="0" type="noConversion"/>
  <pageMargins left="0.75" right="0.75" top="1" bottom="1" header="0.5" footer="0.5"/>
  <pageSetup orientation="landscape" horizontalDpi="4294967292"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References</vt:lpstr>
      <vt:lpstr>Names</vt:lpstr>
      <vt:lpstr>Predictions</vt:lpstr>
      <vt:lpstr>All_Mare</vt:lpstr>
      <vt:lpstr>Volcanic Glasses</vt:lpstr>
      <vt:lpstr>Saal Glass</vt:lpstr>
      <vt:lpstr>NealBasalt</vt:lpstr>
      <vt:lpstr>Chang'e 5</vt:lpstr>
      <vt:lpstr>LaPazMareBasaltMeteorite</vt:lpstr>
      <vt:lpstr>Apollo15LowTi</vt:lpstr>
      <vt:lpstr>Joy</vt:lpstr>
      <vt:lpstr>CI Chondrite</vt:lpstr>
      <vt:lpstr>AlkaliAnorthite</vt:lpstr>
      <vt:lpstr>AlkaliNorite</vt:lpstr>
      <vt:lpstr>TestFull</vt:lpstr>
      <vt:lpstr>TestSparse</vt:lpstr>
      <vt:lpstr>KREEP</vt:lpstr>
      <vt:lpstr>KREEP Bas_data</vt:lpstr>
      <vt:lpstr>alk_chem_full</vt:lpstr>
      <vt:lpstr>FAS data</vt:lpstr>
      <vt:lpstr>Pernet Fisher</vt:lpstr>
      <vt:lpstr>Mare1</vt:lpstr>
      <vt:lpstr>alk_chem_full!Print_Titles</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2001-11-01T20:19:03Z</cp:lastPrinted>
  <dcterms:created xsi:type="dcterms:W3CDTF">2000-02-18T21:03:42Z</dcterms:created>
  <dcterms:modified xsi:type="dcterms:W3CDTF">2021-12-29T15:54:00Z</dcterms:modified>
</cp:coreProperties>
</file>