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20475" windowHeight="8070" activeTab="3"/>
  </bookViews>
  <sheets>
    <sheet name="累積儲蓄" sheetId="6" r:id="rId1"/>
    <sheet name="1月規劃" sheetId="9" r:id="rId2"/>
    <sheet name="12月規劃" sheetId="8" r:id="rId3"/>
    <sheet name="11月規劃" sheetId="7" r:id="rId4"/>
    <sheet name="10月規劃" sheetId="5" r:id="rId5"/>
    <sheet name="9月規劃" sheetId="1" r:id="rId6"/>
    <sheet name="8月規劃" sheetId="2" r:id="rId7"/>
    <sheet name="餐費" sheetId="4" r:id="rId8"/>
    <sheet name="Sheet3" sheetId="3" r:id="rId9"/>
  </sheets>
  <definedNames>
    <definedName name="_xlnm._FilterDatabase" localSheetId="6" hidden="1">'8月規劃'!$A$1:$G$1</definedName>
  </definedNames>
  <calcPr calcId="125725"/>
</workbook>
</file>

<file path=xl/calcChain.xml><?xml version="1.0" encoding="utf-8"?>
<calcChain xmlns="http://schemas.openxmlformats.org/spreadsheetml/2006/main">
  <c r="B27" i="9"/>
  <c r="B16"/>
  <c r="D13"/>
  <c r="B13"/>
  <c r="H12"/>
  <c r="E12"/>
  <c r="F12" s="1"/>
  <c r="D12"/>
  <c r="C12"/>
  <c r="E11"/>
  <c r="F11" s="1"/>
  <c r="D11"/>
  <c r="C11"/>
  <c r="E10"/>
  <c r="F10" s="1"/>
  <c r="D10"/>
  <c r="C10"/>
  <c r="E9"/>
  <c r="F9" s="1"/>
  <c r="D9"/>
  <c r="C9"/>
  <c r="E8"/>
  <c r="F8" s="1"/>
  <c r="D8"/>
  <c r="C8"/>
  <c r="C7"/>
  <c r="H6"/>
  <c r="G6"/>
  <c r="E6"/>
  <c r="C6"/>
  <c r="H5"/>
  <c r="G5"/>
  <c r="E5"/>
  <c r="C5"/>
  <c r="H4"/>
  <c r="G4"/>
  <c r="G13" s="1"/>
  <c r="E4"/>
  <c r="C4"/>
  <c r="H3"/>
  <c r="F3"/>
  <c r="F13" s="1"/>
  <c r="F14" s="1"/>
  <c r="E3"/>
  <c r="E13" s="1"/>
  <c r="C3"/>
  <c r="F3" i="6"/>
  <c r="H3" i="8"/>
  <c r="F9" i="7"/>
  <c r="B27" i="8"/>
  <c r="B16"/>
  <c r="B13"/>
  <c r="G6"/>
  <c r="E6"/>
  <c r="C6"/>
  <c r="H12"/>
  <c r="D12"/>
  <c r="E12" s="1"/>
  <c r="C12"/>
  <c r="D11"/>
  <c r="E11" s="1"/>
  <c r="F11" s="1"/>
  <c r="C11"/>
  <c r="D10"/>
  <c r="E10" s="1"/>
  <c r="F10" s="1"/>
  <c r="C10"/>
  <c r="D9"/>
  <c r="E9" s="1"/>
  <c r="F9" s="1"/>
  <c r="C9"/>
  <c r="D8"/>
  <c r="E8" s="1"/>
  <c r="F8" s="1"/>
  <c r="C8"/>
  <c r="C7"/>
  <c r="E5"/>
  <c r="G5" s="1"/>
  <c r="C5"/>
  <c r="E4"/>
  <c r="G4" s="1"/>
  <c r="G13" s="1"/>
  <c r="C4"/>
  <c r="F3"/>
  <c r="E3"/>
  <c r="C3"/>
  <c r="E3" i="6"/>
  <c r="D6"/>
  <c r="E6" s="1"/>
  <c r="D8" i="5"/>
  <c r="E8" s="1"/>
  <c r="F8" s="1"/>
  <c r="F9"/>
  <c r="F10"/>
  <c r="G11"/>
  <c r="C6" i="6" s="1"/>
  <c r="C7"/>
  <c r="C5"/>
  <c r="H5" i="7" s="1"/>
  <c r="C4" i="6"/>
  <c r="H4" i="7" s="1"/>
  <c r="C3" i="6"/>
  <c r="H3" i="7" s="1"/>
  <c r="G4" i="5"/>
  <c r="B27" i="7"/>
  <c r="B16"/>
  <c r="B13"/>
  <c r="G12"/>
  <c r="E12"/>
  <c r="D7" i="6" s="1"/>
  <c r="C12" i="7"/>
  <c r="D11"/>
  <c r="C11"/>
  <c r="D10"/>
  <c r="E10" s="1"/>
  <c r="F10" s="1"/>
  <c r="C10"/>
  <c r="D9"/>
  <c r="E9" s="1"/>
  <c r="C9"/>
  <c r="D8"/>
  <c r="E8" s="1"/>
  <c r="F8" s="1"/>
  <c r="C8"/>
  <c r="D7"/>
  <c r="E7" s="1"/>
  <c r="F7" s="1"/>
  <c r="C7"/>
  <c r="C6"/>
  <c r="E5"/>
  <c r="G5" s="1"/>
  <c r="D5" i="6" s="1"/>
  <c r="C5" i="7"/>
  <c r="E4"/>
  <c r="G4" s="1"/>
  <c r="C4"/>
  <c r="F3"/>
  <c r="E3"/>
  <c r="C3"/>
  <c r="F13" i="5"/>
  <c r="B17"/>
  <c r="H3"/>
  <c r="B13" i="1"/>
  <c r="C14"/>
  <c r="B27"/>
  <c r="G12" i="5"/>
  <c r="F3"/>
  <c r="G5"/>
  <c r="E3"/>
  <c r="E5"/>
  <c r="E4"/>
  <c r="B29"/>
  <c r="D11"/>
  <c r="E11" s="1"/>
  <c r="D10"/>
  <c r="E10" s="1"/>
  <c r="B14"/>
  <c r="E13"/>
  <c r="C13"/>
  <c r="E12"/>
  <c r="C12"/>
  <c r="C11"/>
  <c r="C10"/>
  <c r="C6"/>
  <c r="D9"/>
  <c r="E9" s="1"/>
  <c r="C9"/>
  <c r="C8"/>
  <c r="D7"/>
  <c r="C7"/>
  <c r="C5"/>
  <c r="C4"/>
  <c r="C3"/>
  <c r="C9" i="1"/>
  <c r="E9"/>
  <c r="C7"/>
  <c r="D7" s="1"/>
  <c r="E7" s="1"/>
  <c r="C6"/>
  <c r="D6" s="1"/>
  <c r="E6" s="1"/>
  <c r="C8"/>
  <c r="D8" s="1"/>
  <c r="B14"/>
  <c r="D12"/>
  <c r="F12" s="1"/>
  <c r="D13"/>
  <c r="F13" s="1"/>
  <c r="D10"/>
  <c r="E10" s="1"/>
  <c r="D4"/>
  <c r="F4" s="1"/>
  <c r="D5"/>
  <c r="E5" s="1"/>
  <c r="D11"/>
  <c r="E11" s="1"/>
  <c r="D3"/>
  <c r="F3" s="1"/>
  <c r="G3" s="1"/>
  <c r="B2" i="2"/>
  <c r="B15"/>
  <c r="C15" s="1"/>
  <c r="C4"/>
  <c r="C6"/>
  <c r="C7"/>
  <c r="C8"/>
  <c r="C9"/>
  <c r="C10"/>
  <c r="C11"/>
  <c r="C12"/>
  <c r="C13"/>
  <c r="C14"/>
  <c r="C3"/>
  <c r="B5"/>
  <c r="C5" s="1"/>
  <c r="E36" i="4"/>
  <c r="F36"/>
  <c r="E13" i="3"/>
  <c r="B13"/>
  <c r="J2" i="4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G2" i="2"/>
  <c r="E7" i="6" l="1"/>
  <c r="H6" i="8" s="1"/>
  <c r="E5" i="6"/>
  <c r="H5" i="8" s="1"/>
  <c r="G13" i="7"/>
  <c r="D4" i="6"/>
  <c r="E4" s="1"/>
  <c r="H4" i="8" s="1"/>
  <c r="F13"/>
  <c r="F14" s="1"/>
  <c r="E13"/>
  <c r="D13"/>
  <c r="D14" i="5"/>
  <c r="H12"/>
  <c r="H5"/>
  <c r="H12" i="7"/>
  <c r="D3" i="6"/>
  <c r="H11" i="7"/>
  <c r="H11" i="5"/>
  <c r="H4"/>
  <c r="F13" i="7"/>
  <c r="F14" s="1"/>
  <c r="D8" i="6" s="1"/>
  <c r="E13" i="7"/>
  <c r="D13"/>
  <c r="G14" i="5"/>
  <c r="C11" i="6" s="1"/>
  <c r="E7" i="5"/>
  <c r="F14" i="1"/>
  <c r="B11" i="6" s="1"/>
  <c r="D14" i="1"/>
  <c r="E8"/>
  <c r="E14" s="1"/>
  <c r="B10" i="6" s="1"/>
  <c r="J14" i="3"/>
  <c r="J15" s="1"/>
  <c r="J16" s="1"/>
  <c r="E8" i="6" l="1"/>
  <c r="F7" i="5"/>
  <c r="F14" s="1"/>
  <c r="C10" i="6" s="1"/>
  <c r="E14" i="5"/>
</calcChain>
</file>

<file path=xl/sharedStrings.xml><?xml version="1.0" encoding="utf-8"?>
<sst xmlns="http://schemas.openxmlformats.org/spreadsheetml/2006/main" count="262" uniqueCount="111">
  <si>
    <t>月薪</t>
    <phoneticPr fontId="2" type="noConversion"/>
  </si>
  <si>
    <t>勞保</t>
    <phoneticPr fontId="2" type="noConversion"/>
  </si>
  <si>
    <t>存款</t>
    <phoneticPr fontId="2" type="noConversion"/>
  </si>
  <si>
    <t>交通</t>
    <phoneticPr fontId="2" type="noConversion"/>
  </si>
  <si>
    <t>電話費</t>
    <phoneticPr fontId="2" type="noConversion"/>
  </si>
  <si>
    <t>年薪(N*14)</t>
    <phoneticPr fontId="2" type="noConversion"/>
  </si>
  <si>
    <t>LT0P3</t>
  </si>
  <si>
    <t>福州丸麵65</t>
  </si>
  <si>
    <t>晚餐</t>
  </si>
  <si>
    <t>LT0P2</t>
  </si>
  <si>
    <t>應稅</t>
  </si>
  <si>
    <t>午餐</t>
  </si>
  <si>
    <t>玉米湯餃65</t>
  </si>
  <si>
    <t>麻辣臭豆腐冬粉75</t>
  </si>
  <si>
    <t>LT0P4</t>
  </si>
  <si>
    <t>沙茶豬肉60</t>
  </si>
  <si>
    <t>秤重100g/17, 應稅商品</t>
  </si>
  <si>
    <t>香腸飯60</t>
  </si>
  <si>
    <t>乾意麵65</t>
  </si>
  <si>
    <t>65元</t>
  </si>
  <si>
    <t>總自付</t>
    <phoneticPr fontId="2" type="noConversion"/>
  </si>
  <si>
    <t>自付額</t>
  </si>
  <si>
    <t>價格</t>
  </si>
  <si>
    <t>刷餐品項</t>
  </si>
  <si>
    <t>餐別</t>
  </si>
  <si>
    <t>刷餐時間</t>
  </si>
  <si>
    <t>日期</t>
  </si>
  <si>
    <t>食物</t>
    <phoneticPr fontId="2" type="noConversion"/>
  </si>
  <si>
    <t>飲料</t>
    <phoneticPr fontId="2" type="noConversion"/>
  </si>
  <si>
    <t>居家</t>
    <phoneticPr fontId="2" type="noConversion"/>
  </si>
  <si>
    <t>其他</t>
    <phoneticPr fontId="2" type="noConversion"/>
  </si>
  <si>
    <t>戀愛</t>
    <phoneticPr fontId="2" type="noConversion"/>
  </si>
  <si>
    <t>預算</t>
    <phoneticPr fontId="2" type="noConversion"/>
  </si>
  <si>
    <t>餘款</t>
    <phoneticPr fontId="2" type="noConversion"/>
  </si>
  <si>
    <t>泰國蝦</t>
    <phoneticPr fontId="2" type="noConversion"/>
  </si>
  <si>
    <t>支出</t>
    <phoneticPr fontId="2" type="noConversion"/>
  </si>
  <si>
    <t>收入</t>
    <phoneticPr fontId="2" type="noConversion"/>
  </si>
  <si>
    <t>總共</t>
    <phoneticPr fontId="2" type="noConversion"/>
  </si>
  <si>
    <t>房租</t>
    <phoneticPr fontId="2" type="noConversion"/>
  </si>
  <si>
    <t>LT0P7</t>
  </si>
  <si>
    <t>30元</t>
  </si>
  <si>
    <t>水餃套餐65</t>
  </si>
  <si>
    <t>LT0PＢ</t>
  </si>
  <si>
    <t>咕咾肉60</t>
  </si>
  <si>
    <t>客家湯粄條65</t>
  </si>
  <si>
    <t>LT0PE</t>
  </si>
  <si>
    <t>蔥油雞70</t>
  </si>
  <si>
    <t>99元</t>
  </si>
  <si>
    <t>LT0MW</t>
  </si>
  <si>
    <t>應稅 </t>
  </si>
  <si>
    <t>TC1P6</t>
  </si>
  <si>
    <t>飲料</t>
    <phoneticPr fontId="2" type="noConversion"/>
  </si>
  <si>
    <t>居家</t>
    <phoneticPr fontId="2" type="noConversion"/>
  </si>
  <si>
    <t>戀愛</t>
    <phoneticPr fontId="2" type="noConversion"/>
  </si>
  <si>
    <t>時尚</t>
    <phoneticPr fontId="2" type="noConversion"/>
  </si>
  <si>
    <t>醫藥</t>
    <phoneticPr fontId="2" type="noConversion"/>
  </si>
  <si>
    <t>伙食</t>
    <phoneticPr fontId="2" type="noConversion"/>
  </si>
  <si>
    <t>孝親</t>
    <phoneticPr fontId="2" type="noConversion"/>
  </si>
  <si>
    <t>餘款</t>
    <phoneticPr fontId="2" type="noConversion"/>
  </si>
  <si>
    <t>投資</t>
  </si>
  <si>
    <t>教育</t>
  </si>
  <si>
    <t>存款</t>
  </si>
  <si>
    <t>生活</t>
  </si>
  <si>
    <t>娛樂</t>
  </si>
  <si>
    <t>孝親</t>
  </si>
  <si>
    <t>捐贈</t>
  </si>
  <si>
    <t>食物</t>
    <phoneticPr fontId="2" type="noConversion"/>
  </si>
  <si>
    <t>飲品</t>
    <phoneticPr fontId="2" type="noConversion"/>
  </si>
  <si>
    <t>居家</t>
    <phoneticPr fontId="2" type="noConversion"/>
  </si>
  <si>
    <t>戀愛</t>
    <phoneticPr fontId="2" type="noConversion"/>
  </si>
  <si>
    <t>醫藥</t>
    <phoneticPr fontId="2" type="noConversion"/>
  </si>
  <si>
    <t>3C</t>
    <phoneticPr fontId="2" type="noConversion"/>
  </si>
  <si>
    <t>時尚</t>
    <phoneticPr fontId="2" type="noConversion"/>
  </si>
  <si>
    <t>其他</t>
    <phoneticPr fontId="2" type="noConversion"/>
  </si>
  <si>
    <t>10月</t>
  </si>
  <si>
    <t>11月</t>
  </si>
  <si>
    <t>12月</t>
  </si>
  <si>
    <t>前月薪資</t>
    <phoneticPr fontId="2" type="noConversion"/>
  </si>
  <si>
    <t>花費</t>
    <phoneticPr fontId="2" type="noConversion"/>
  </si>
  <si>
    <t>積蓄</t>
    <phoneticPr fontId="2" type="noConversion"/>
  </si>
  <si>
    <t>A儲蓄</t>
    <phoneticPr fontId="2" type="noConversion"/>
  </si>
  <si>
    <t>B投資</t>
    <phoneticPr fontId="2" type="noConversion"/>
  </si>
  <si>
    <t>飲食</t>
    <phoneticPr fontId="2" type="noConversion"/>
  </si>
  <si>
    <t>戀愛</t>
    <phoneticPr fontId="2" type="noConversion"/>
  </si>
  <si>
    <t>矯正</t>
    <phoneticPr fontId="2" type="noConversion"/>
  </si>
  <si>
    <t>備用金</t>
    <phoneticPr fontId="2" type="noConversion"/>
  </si>
  <si>
    <t>前月薪資</t>
    <phoneticPr fontId="2" type="noConversion"/>
  </si>
  <si>
    <t>花費</t>
    <phoneticPr fontId="2" type="noConversion"/>
  </si>
  <si>
    <t>A儲蓄</t>
    <phoneticPr fontId="2" type="noConversion"/>
  </si>
  <si>
    <t>飲食</t>
    <phoneticPr fontId="2" type="noConversion"/>
  </si>
  <si>
    <t>戀愛</t>
    <phoneticPr fontId="2" type="noConversion"/>
  </si>
  <si>
    <t>矯正</t>
    <phoneticPr fontId="2" type="noConversion"/>
  </si>
  <si>
    <t>備用金</t>
    <phoneticPr fontId="2" type="noConversion"/>
  </si>
  <si>
    <t>食物</t>
    <phoneticPr fontId="2" type="noConversion"/>
  </si>
  <si>
    <t>飲品</t>
    <phoneticPr fontId="2" type="noConversion"/>
  </si>
  <si>
    <t>居家</t>
    <phoneticPr fontId="2" type="noConversion"/>
  </si>
  <si>
    <t>醫藥</t>
    <phoneticPr fontId="2" type="noConversion"/>
  </si>
  <si>
    <t>3C</t>
    <phoneticPr fontId="2" type="noConversion"/>
  </si>
  <si>
    <t>時尚</t>
    <phoneticPr fontId="2" type="noConversion"/>
  </si>
  <si>
    <t>贈與</t>
    <phoneticPr fontId="2" type="noConversion"/>
  </si>
  <si>
    <t>B投資</t>
  </si>
  <si>
    <t>B投資</t>
    <phoneticPr fontId="2" type="noConversion"/>
  </si>
  <si>
    <t>矯正</t>
    <phoneticPr fontId="2" type="noConversion"/>
  </si>
  <si>
    <t>備用金</t>
    <phoneticPr fontId="2" type="noConversion"/>
  </si>
  <si>
    <t>A儲蓄</t>
    <phoneticPr fontId="2" type="noConversion"/>
  </si>
  <si>
    <t>累計儲蓄</t>
    <phoneticPr fontId="2" type="noConversion"/>
  </si>
  <si>
    <t>9月</t>
    <phoneticPr fontId="2" type="noConversion"/>
  </si>
  <si>
    <t>投資</t>
    <phoneticPr fontId="2" type="noConversion"/>
  </si>
  <si>
    <t>教育</t>
    <phoneticPr fontId="2" type="noConversion"/>
  </si>
  <si>
    <t>累積儲蓄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</si>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</sst>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.0%"/>
    <numFmt numFmtId="178" formatCode="0_ 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212529"/>
      <name val="Arial"/>
      <family val="2"/>
    </font>
    <font>
      <sz val="12"/>
      <name val="Arial"/>
      <family val="2"/>
    </font>
    <font>
      <b/>
      <sz val="12"/>
      <name val="細明體"/>
      <family val="3"/>
      <charset val="136"/>
    </font>
    <font>
      <b/>
      <sz val="12"/>
      <color rgb="FF212529"/>
      <name val="Arial"/>
      <family val="2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8" tint="-0.249977111117893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9" tint="-0.249977111117893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F7A2"/>
        <bgColor indexed="64"/>
      </patternFill>
    </fill>
    <fill>
      <patternFill patternType="solid">
        <fgColor rgb="FFFFE5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43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0" fontId="3" fillId="0" borderId="0" xfId="0" applyFont="1" applyAlignment="1">
      <alignment horizontal="left" vertical="center" wrapText="1" indent="1"/>
    </xf>
    <xf numFmtId="20" fontId="3" fillId="0" borderId="0" xfId="0" applyNumberFormat="1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2" applyNumberFormat="1" applyFont="1" applyBorder="1">
      <alignment vertical="center"/>
    </xf>
    <xf numFmtId="0" fontId="8" fillId="0" borderId="1" xfId="3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10" fillId="3" borderId="1" xfId="1" applyNumberFormat="1" applyFont="1" applyFill="1" applyBorder="1">
      <alignment vertical="center"/>
    </xf>
    <xf numFmtId="0" fontId="11" fillId="0" borderId="1" xfId="0" applyFont="1" applyBorder="1">
      <alignment vertical="center"/>
    </xf>
    <xf numFmtId="176" fontId="9" fillId="0" borderId="1" xfId="1" applyNumberFormat="1" applyFont="1" applyFill="1" applyBorder="1">
      <alignment vertical="center"/>
    </xf>
    <xf numFmtId="176" fontId="10" fillId="0" borderId="1" xfId="1" applyNumberFormat="1" applyFont="1" applyBorder="1">
      <alignment vertical="center"/>
    </xf>
    <xf numFmtId="0" fontId="8" fillId="5" borderId="1" xfId="0" applyFont="1" applyFill="1" applyBorder="1">
      <alignment vertical="center"/>
    </xf>
    <xf numFmtId="176" fontId="12" fillId="0" borderId="1" xfId="0" applyNumberFormat="1" applyFont="1" applyBorder="1">
      <alignment vertical="center"/>
    </xf>
    <xf numFmtId="176" fontId="8" fillId="4" borderId="1" xfId="1" applyNumberFormat="1" applyFont="1" applyFill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176" fontId="8" fillId="0" borderId="0" xfId="0" applyNumberFormat="1" applyFont="1">
      <alignment vertical="center"/>
    </xf>
    <xf numFmtId="0" fontId="8" fillId="5" borderId="0" xfId="0" applyFont="1" applyFill="1">
      <alignment vertical="center"/>
    </xf>
    <xf numFmtId="41" fontId="8" fillId="0" borderId="1" xfId="0" applyNumberFormat="1" applyFont="1" applyBorder="1">
      <alignment vertical="center"/>
    </xf>
    <xf numFmtId="0" fontId="8" fillId="6" borderId="1" xfId="0" applyFont="1" applyFill="1" applyBorder="1">
      <alignment vertical="center"/>
    </xf>
    <xf numFmtId="41" fontId="8" fillId="6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1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41" fontId="8" fillId="0" borderId="1" xfId="3" applyNumberFormat="1" applyFont="1" applyBorder="1">
      <alignment vertical="center"/>
    </xf>
    <xf numFmtId="41" fontId="8" fillId="0" borderId="1" xfId="0" applyNumberFormat="1" applyFont="1" applyBorder="1" applyAlignment="1">
      <alignment vertical="center"/>
    </xf>
    <xf numFmtId="41" fontId="8" fillId="0" borderId="0" xfId="0" applyNumberFormat="1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>
      <alignment vertical="center"/>
    </xf>
    <xf numFmtId="41" fontId="8" fillId="0" borderId="0" xfId="0" applyNumberFormat="1" applyFont="1" applyBorder="1">
      <alignment vertical="center"/>
    </xf>
    <xf numFmtId="41" fontId="8" fillId="7" borderId="0" xfId="0" applyNumberFormat="1" applyFont="1" applyFill="1">
      <alignment vertical="center"/>
    </xf>
    <xf numFmtId="41" fontId="8" fillId="7" borderId="1" xfId="0" applyNumberFormat="1" applyFont="1" applyFill="1" applyBorder="1">
      <alignment vertical="center"/>
    </xf>
    <xf numFmtId="41" fontId="12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">
    <cellStyle name="一般" xfId="0" builtinId="0"/>
    <cellStyle name="千分位" xfId="1" builtinId="3"/>
    <cellStyle name="百分比" xfId="2" builtinId="5"/>
    <cellStyle name="貨幣" xfId="3" builtinId="4"/>
  </cellStyles>
  <dxfs count="0"/>
  <tableStyles count="0" defaultTableStyle="TableStyleMedium9" defaultPivotStyle="PivotStyleLight16"/>
  <colors>
    <mruColors>
      <color rgb="FFFFE5E5"/>
      <color rgb="FFFEF7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累積儲蓄!$B$2</c:f>
              <c:strCache>
                <c:ptCount val="1"/>
                <c:pt idx="0">
                  <c:v>9月</c:v>
                </c:pt>
              </c:strCache>
            </c:strRef>
          </c:tx>
          <c:cat>
            <c:strRef>
              <c:f>累積儲蓄!$A$4:$A$8</c:f>
              <c:strCache>
                <c:ptCount val="5"/>
                <c:pt idx="0">
                  <c:v>投資</c:v>
                </c:pt>
                <c:pt idx="1">
                  <c:v>教育</c:v>
                </c:pt>
                <c:pt idx="2">
                  <c:v>捐贈</c:v>
                </c:pt>
                <c:pt idx="3">
                  <c:v>矯正</c:v>
                </c:pt>
                <c:pt idx="4">
                  <c:v>備用金</c:v>
                </c:pt>
              </c:strCache>
            </c:strRef>
          </c:cat>
          <c:val>
            <c:numRef>
              <c:f>累積儲蓄!$B$4:$B$8</c:f>
              <c:numCache>
                <c:formatCode>_-* #,##0_-;\-* #,##0_-;_-* "-"_-;_-@_-</c:formatCode>
                <c:ptCount val="5"/>
                <c:pt idx="1">
                  <c:v>0</c:v>
                </c:pt>
                <c:pt idx="2">
                  <c:v>-300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累積儲蓄!$C$2</c:f>
              <c:strCache>
                <c:ptCount val="1"/>
                <c:pt idx="0">
                  <c:v>10月</c:v>
                </c:pt>
              </c:strCache>
            </c:strRef>
          </c:tx>
          <c:cat>
            <c:strRef>
              <c:f>累積儲蓄!$A$4:$A$8</c:f>
              <c:strCache>
                <c:ptCount val="5"/>
                <c:pt idx="0">
                  <c:v>投資</c:v>
                </c:pt>
                <c:pt idx="1">
                  <c:v>教育</c:v>
                </c:pt>
                <c:pt idx="2">
                  <c:v>捐贈</c:v>
                </c:pt>
                <c:pt idx="3">
                  <c:v>矯正</c:v>
                </c:pt>
                <c:pt idx="4">
                  <c:v>備用金</c:v>
                </c:pt>
              </c:strCache>
            </c:strRef>
          </c:cat>
          <c:val>
            <c:numRef>
              <c:f>累積儲蓄!$C$4:$C$8</c:f>
              <c:numCache>
                <c:formatCode>_-* #,##0_-;\-* #,##0_-;_-* "-"_-;_-@_-</c:formatCode>
                <c:ptCount val="5"/>
                <c:pt idx="0">
                  <c:v>334</c:v>
                </c:pt>
                <c:pt idx="1">
                  <c:v>1000</c:v>
                </c:pt>
                <c:pt idx="2">
                  <c:v>-100</c:v>
                </c:pt>
                <c:pt idx="3">
                  <c:v>2500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累積儲蓄!$D$2</c:f>
              <c:strCache>
                <c:ptCount val="1"/>
                <c:pt idx="0">
                  <c:v>11月</c:v>
                </c:pt>
              </c:strCache>
            </c:strRef>
          </c:tx>
          <c:cat>
            <c:strRef>
              <c:f>累積儲蓄!$A$4:$A$8</c:f>
              <c:strCache>
                <c:ptCount val="5"/>
                <c:pt idx="0">
                  <c:v>投資</c:v>
                </c:pt>
                <c:pt idx="1">
                  <c:v>教育</c:v>
                </c:pt>
                <c:pt idx="2">
                  <c:v>捐贈</c:v>
                </c:pt>
                <c:pt idx="3">
                  <c:v>矯正</c:v>
                </c:pt>
                <c:pt idx="4">
                  <c:v>備用金</c:v>
                </c:pt>
              </c:strCache>
            </c:strRef>
          </c:cat>
          <c:val>
            <c:numRef>
              <c:f>累積儲蓄!$D$4:$D$8</c:f>
              <c:numCache>
                <c:formatCode>_-* #,##0_-;\-* #,##0_-;_-* "-"_-;_-@_-</c:formatCode>
                <c:ptCount val="5"/>
                <c:pt idx="0">
                  <c:v>834</c:v>
                </c:pt>
                <c:pt idx="1">
                  <c:v>2000</c:v>
                </c:pt>
                <c:pt idx="2">
                  <c:v>-100</c:v>
                </c:pt>
                <c:pt idx="3">
                  <c:v>5000</c:v>
                </c:pt>
                <c:pt idx="4">
                  <c:v>-1570</c:v>
                </c:pt>
              </c:numCache>
            </c:numRef>
          </c:val>
        </c:ser>
        <c:ser>
          <c:idx val="3"/>
          <c:order val="3"/>
          <c:tx>
            <c:strRef>
              <c:f>累積儲蓄!$E$2</c:f>
              <c:strCache>
                <c:ptCount val="1"/>
                <c:pt idx="0">
                  <c:v>12月</c:v>
                </c:pt>
              </c:strCache>
            </c:strRef>
          </c:tx>
          <c:cat>
            <c:strRef>
              <c:f>累積儲蓄!$A$4:$A$8</c:f>
              <c:strCache>
                <c:ptCount val="5"/>
                <c:pt idx="0">
                  <c:v>投資</c:v>
                </c:pt>
                <c:pt idx="1">
                  <c:v>教育</c:v>
                </c:pt>
                <c:pt idx="2">
                  <c:v>捐贈</c:v>
                </c:pt>
                <c:pt idx="3">
                  <c:v>矯正</c:v>
                </c:pt>
                <c:pt idx="4">
                  <c:v>備用金</c:v>
                </c:pt>
              </c:strCache>
            </c:strRef>
          </c:cat>
          <c:val>
            <c:numRef>
              <c:f>累積儲蓄!$E$4:$E$8</c:f>
              <c:numCache>
                <c:formatCode>_-* #,##0_-;\-* #,##0_-;_-* "-"_-;_-@_-</c:formatCode>
                <c:ptCount val="5"/>
                <c:pt idx="0">
                  <c:v>1334</c:v>
                </c:pt>
                <c:pt idx="1">
                  <c:v>3000</c:v>
                </c:pt>
                <c:pt idx="2">
                  <c:v>-100</c:v>
                </c:pt>
                <c:pt idx="3">
                  <c:v>7500</c:v>
                </c:pt>
                <c:pt idx="4">
                  <c:v>-1166</c:v>
                </c:pt>
              </c:numCache>
            </c:numRef>
          </c:val>
        </c:ser>
        <c:axId val="124608512"/>
        <c:axId val="124610048"/>
      </c:barChart>
      <c:catAx>
        <c:axId val="124608512"/>
        <c:scaling>
          <c:orientation val="minMax"/>
        </c:scaling>
        <c:axPos val="b"/>
        <c:tickLblPos val="nextTo"/>
        <c:crossAx val="124610048"/>
        <c:crosses val="autoZero"/>
        <c:auto val="1"/>
        <c:lblAlgn val="ctr"/>
        <c:lblOffset val="100"/>
      </c:catAx>
      <c:valAx>
        <c:axId val="12461004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2460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花費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'9月規劃'!$A$6:$A$13</c:f>
              <c:strCache>
                <c:ptCount val="8"/>
                <c:pt idx="0">
                  <c:v>飲食</c:v>
                </c:pt>
                <c:pt idx="1">
                  <c:v>生活</c:v>
                </c:pt>
                <c:pt idx="2">
                  <c:v>娛樂</c:v>
                </c:pt>
                <c:pt idx="3">
                  <c:v>孝親</c:v>
                </c:pt>
                <c:pt idx="4">
                  <c:v>戀愛</c:v>
                </c:pt>
                <c:pt idx="5">
                  <c:v>捐贈</c:v>
                </c:pt>
                <c:pt idx="6">
                  <c:v>矯正</c:v>
                </c:pt>
                <c:pt idx="7">
                  <c:v>備用金</c:v>
                </c:pt>
              </c:strCache>
            </c:strRef>
          </c:cat>
          <c:val>
            <c:numRef>
              <c:f>'9月規劃'!$B$6:$B$13</c:f>
              <c:numCache>
                <c:formatCode>General</c:formatCode>
                <c:ptCount val="8"/>
                <c:pt idx="0">
                  <c:v>2300</c:v>
                </c:pt>
                <c:pt idx="1">
                  <c:v>2100</c:v>
                </c:pt>
                <c:pt idx="2">
                  <c:v>700</c:v>
                </c:pt>
                <c:pt idx="3">
                  <c:v>3000</c:v>
                </c:pt>
                <c:pt idx="4">
                  <c:v>500</c:v>
                </c:pt>
                <c:pt idx="5">
                  <c:v>300</c:v>
                </c:pt>
                <c:pt idx="6">
                  <c:v>0</c:v>
                </c:pt>
                <c:pt idx="7" formatCode="_-* #,##0_-;\-* #,##0_-;_-* &quot;-&quot;_-;_-@_-">
                  <c:v>169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6"/>
  <c:chart>
    <c:autoTitleDeleted val="1"/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'9月規劃'!$E$2:$F$2</c:f>
              <c:strCache>
                <c:ptCount val="2"/>
                <c:pt idx="0">
                  <c:v>A儲蓄</c:v>
                </c:pt>
                <c:pt idx="1">
                  <c:v>B投資</c:v>
                </c:pt>
              </c:strCache>
            </c:strRef>
          </c:cat>
          <c:val>
            <c:numRef>
              <c:f>'9月規劃'!$E$14:$F$14</c:f>
              <c:numCache>
                <c:formatCode>_-* #,##0_-;\-* #,##0_-;_-* "-"??_-;_-@_-</c:formatCode>
                <c:ptCount val="2"/>
                <c:pt idx="0">
                  <c:v>29896</c:v>
                </c:pt>
                <c:pt idx="1">
                  <c:v>169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8</a:t>
            </a:r>
            <a:r>
              <a:rPr lang="zh-TW" altLang="zh-TW" sz="1800" b="1" i="0" baseline="0"/>
              <a:t>月</a:t>
            </a:r>
            <a:r>
              <a:rPr lang="zh-TW" altLang="en-US" sz="1800" b="1" i="0" baseline="0"/>
              <a:t>財務</a:t>
            </a:r>
            <a:endParaRPr lang="zh-TW" altLang="zh-TW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'8月規劃'!$A$7:$A$15</c:f>
              <c:strCache>
                <c:ptCount val="9"/>
                <c:pt idx="0">
                  <c:v>居家</c:v>
                </c:pt>
                <c:pt idx="1">
                  <c:v>伙食</c:v>
                </c:pt>
                <c:pt idx="2">
                  <c:v>戀愛</c:v>
                </c:pt>
                <c:pt idx="3">
                  <c:v>電話費</c:v>
                </c:pt>
                <c:pt idx="4">
                  <c:v>飲料</c:v>
                </c:pt>
                <c:pt idx="5">
                  <c:v>時尚</c:v>
                </c:pt>
                <c:pt idx="6">
                  <c:v>交通</c:v>
                </c:pt>
                <c:pt idx="7">
                  <c:v>醫藥</c:v>
                </c:pt>
                <c:pt idx="8">
                  <c:v>餘款</c:v>
                </c:pt>
              </c:strCache>
            </c:strRef>
          </c:cat>
          <c:val>
            <c:numRef>
              <c:f>'8月規劃'!$B$7:$B$15</c:f>
              <c:numCache>
                <c:formatCode>_-* #,##0_-;\-* #,##0_-;_-* "-"??_-;_-@_-</c:formatCode>
                <c:ptCount val="9"/>
                <c:pt idx="0">
                  <c:v>2926</c:v>
                </c:pt>
                <c:pt idx="1">
                  <c:v>2502</c:v>
                </c:pt>
                <c:pt idx="2">
                  <c:v>1399</c:v>
                </c:pt>
                <c:pt idx="3">
                  <c:v>500</c:v>
                </c:pt>
                <c:pt idx="4">
                  <c:v>306</c:v>
                </c:pt>
                <c:pt idx="5">
                  <c:v>248</c:v>
                </c:pt>
                <c:pt idx="6">
                  <c:v>150</c:v>
                </c:pt>
                <c:pt idx="7">
                  <c:v>100</c:v>
                </c:pt>
                <c:pt idx="8">
                  <c:v>3178.0322580645152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支出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Sheet3!$A$2:$A$6</c:f>
              <c:strCache>
                <c:ptCount val="5"/>
                <c:pt idx="0">
                  <c:v>食物</c:v>
                </c:pt>
                <c:pt idx="1">
                  <c:v>飲料</c:v>
                </c:pt>
                <c:pt idx="2">
                  <c:v>居家</c:v>
                </c:pt>
                <c:pt idx="3">
                  <c:v>其他</c:v>
                </c:pt>
                <c:pt idx="4">
                  <c:v>戀愛</c:v>
                </c:pt>
              </c:strCache>
            </c:strRef>
          </c:cat>
          <c:val>
            <c:numRef>
              <c:f>Sheet3!$B$2:$B$6</c:f>
              <c:numCache>
                <c:formatCode>_-* #,##0_-;\-* #,##0_-;_-* "-"??_-;_-@_-</c:formatCode>
                <c:ptCount val="5"/>
                <c:pt idx="0">
                  <c:v>1335</c:v>
                </c:pt>
                <c:pt idx="1">
                  <c:v>121</c:v>
                </c:pt>
                <c:pt idx="2">
                  <c:v>2828</c:v>
                </c:pt>
                <c:pt idx="3">
                  <c:v>2000</c:v>
                </c:pt>
                <c:pt idx="4">
                  <c:v>899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花費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'1月規劃'!$A$8:$A$11</c:f>
              <c:strCache>
                <c:ptCount val="4"/>
                <c:pt idx="0">
                  <c:v>飲食</c:v>
                </c:pt>
                <c:pt idx="1">
                  <c:v>生活</c:v>
                </c:pt>
                <c:pt idx="2">
                  <c:v>娛樂</c:v>
                </c:pt>
                <c:pt idx="3">
                  <c:v>戀愛</c:v>
                </c:pt>
              </c:strCache>
            </c:strRef>
          </c:cat>
          <c:val>
            <c:numRef>
              <c:f>'1月規劃'!$D$8:$D$11</c:f>
              <c:numCache>
                <c:formatCode>General</c:formatCode>
                <c:ptCount val="4"/>
                <c:pt idx="0">
                  <c:v>1169</c:v>
                </c:pt>
                <c:pt idx="1">
                  <c:v>902</c:v>
                </c:pt>
                <c:pt idx="2">
                  <c:v>926</c:v>
                </c:pt>
                <c:pt idx="3">
                  <c:v>1599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6"/>
  <c:chart>
    <c:autoTitleDeleted val="1"/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'1月規劃'!$F$2:$G$2</c:f>
              <c:strCache>
                <c:ptCount val="2"/>
                <c:pt idx="0">
                  <c:v>A儲蓄</c:v>
                </c:pt>
                <c:pt idx="1">
                  <c:v>B投資</c:v>
                </c:pt>
              </c:strCache>
            </c:strRef>
          </c:cat>
          <c:val>
            <c:numRef>
              <c:f>'1月規劃'!$F$13:$G$13</c:f>
              <c:numCache>
                <c:formatCode>_-* #,##0_-;\-* #,##0_-;_-* "-"??_-;_-@_-</c:formatCode>
                <c:ptCount val="2"/>
                <c:pt idx="0">
                  <c:v>30404</c:v>
                </c:pt>
                <c:pt idx="1">
                  <c:v>4000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花費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'12月規劃'!$A$8:$A$11</c:f>
              <c:strCache>
                <c:ptCount val="4"/>
                <c:pt idx="0">
                  <c:v>飲食</c:v>
                </c:pt>
                <c:pt idx="1">
                  <c:v>生活</c:v>
                </c:pt>
                <c:pt idx="2">
                  <c:v>娛樂</c:v>
                </c:pt>
                <c:pt idx="3">
                  <c:v>戀愛</c:v>
                </c:pt>
              </c:strCache>
            </c:strRef>
          </c:cat>
          <c:val>
            <c:numRef>
              <c:f>'12月規劃'!$D$8:$D$11</c:f>
              <c:numCache>
                <c:formatCode>General</c:formatCode>
                <c:ptCount val="4"/>
                <c:pt idx="0">
                  <c:v>1169</c:v>
                </c:pt>
                <c:pt idx="1">
                  <c:v>902</c:v>
                </c:pt>
                <c:pt idx="2">
                  <c:v>926</c:v>
                </c:pt>
                <c:pt idx="3">
                  <c:v>1599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6"/>
  <c:chart>
    <c:autoTitleDeleted val="1"/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'12月規劃'!$F$2:$G$2</c:f>
              <c:strCache>
                <c:ptCount val="2"/>
                <c:pt idx="0">
                  <c:v>A儲蓄</c:v>
                </c:pt>
                <c:pt idx="1">
                  <c:v>B投資</c:v>
                </c:pt>
              </c:strCache>
            </c:strRef>
          </c:cat>
          <c:val>
            <c:numRef>
              <c:f>'12月規劃'!$F$13:$G$13</c:f>
              <c:numCache>
                <c:formatCode>_-* #,##0_-;\-* #,##0_-;_-* "-"??_-;_-@_-</c:formatCode>
                <c:ptCount val="2"/>
                <c:pt idx="0">
                  <c:v>30404</c:v>
                </c:pt>
                <c:pt idx="1">
                  <c:v>4000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花費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'11月規劃'!$A$7:$A$12</c:f>
              <c:strCache>
                <c:ptCount val="6"/>
                <c:pt idx="0">
                  <c:v>飲食</c:v>
                </c:pt>
                <c:pt idx="1">
                  <c:v>生活</c:v>
                </c:pt>
                <c:pt idx="2">
                  <c:v>娛樂</c:v>
                </c:pt>
                <c:pt idx="3">
                  <c:v>戀愛</c:v>
                </c:pt>
                <c:pt idx="4">
                  <c:v>捐贈</c:v>
                </c:pt>
                <c:pt idx="5">
                  <c:v>矯正</c:v>
                </c:pt>
              </c:strCache>
            </c:strRef>
          </c:cat>
          <c:val>
            <c:numRef>
              <c:f>'11月規劃'!$B$7:$B$12</c:f>
              <c:numCache>
                <c:formatCode>_-* #,##0_-;\-* #,##0_-;_-* "-"_-;_-@_-</c:formatCode>
                <c:ptCount val="6"/>
                <c:pt idx="0">
                  <c:v>2000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0</c:v>
                </c:pt>
                <c:pt idx="5">
                  <c:v>2500</c:v>
                </c:pt>
              </c:numCache>
            </c:numRef>
          </c:val>
        </c:ser>
        <c:ser>
          <c:idx val="1"/>
          <c:order val="1"/>
          <c:dLbls>
            <c:showCatName val="1"/>
            <c:showPercent val="1"/>
            <c:showLeaderLines val="1"/>
          </c:dLbls>
          <c:cat>
            <c:strRef>
              <c:f>'11月規劃'!$A$7:$A$12</c:f>
              <c:strCache>
                <c:ptCount val="6"/>
                <c:pt idx="0">
                  <c:v>飲食</c:v>
                </c:pt>
                <c:pt idx="1">
                  <c:v>生活</c:v>
                </c:pt>
                <c:pt idx="2">
                  <c:v>娛樂</c:v>
                </c:pt>
                <c:pt idx="3">
                  <c:v>戀愛</c:v>
                </c:pt>
                <c:pt idx="4">
                  <c:v>捐贈</c:v>
                </c:pt>
                <c:pt idx="5">
                  <c:v>矯正</c:v>
                </c:pt>
              </c:strCache>
            </c:strRef>
          </c:cat>
          <c:val>
            <c:numRef>
              <c:f>'11月規劃'!$C$7:$C$12</c:f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6"/>
  <c:chart>
    <c:autoTitleDeleted val="1"/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'11月規劃'!$F$2:$G$2</c:f>
              <c:strCache>
                <c:ptCount val="2"/>
                <c:pt idx="0">
                  <c:v>A儲蓄</c:v>
                </c:pt>
                <c:pt idx="1">
                  <c:v>B投資</c:v>
                </c:pt>
              </c:strCache>
            </c:strRef>
          </c:cat>
          <c:val>
            <c:numRef>
              <c:f>'11月規劃'!$F$13:$G$13</c:f>
              <c:numCache>
                <c:formatCode>_-* #,##0_-;\-* #,##0_-;_-* "-"??_-;_-@_-</c:formatCode>
                <c:ptCount val="2"/>
                <c:pt idx="0">
                  <c:v>28430</c:v>
                </c:pt>
                <c:pt idx="1">
                  <c:v>4000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花費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'10月規劃'!$A$7:$A$13</c:f>
              <c:strCache>
                <c:ptCount val="7"/>
                <c:pt idx="0">
                  <c:v>飲食</c:v>
                </c:pt>
                <c:pt idx="1">
                  <c:v>生活</c:v>
                </c:pt>
                <c:pt idx="2">
                  <c:v>娛樂</c:v>
                </c:pt>
                <c:pt idx="3">
                  <c:v>戀愛</c:v>
                </c:pt>
                <c:pt idx="4">
                  <c:v>捐贈</c:v>
                </c:pt>
                <c:pt idx="5">
                  <c:v>矯正</c:v>
                </c:pt>
                <c:pt idx="6">
                  <c:v>備用金</c:v>
                </c:pt>
              </c:strCache>
            </c:strRef>
          </c:cat>
          <c:val>
            <c:numRef>
              <c:f>'10月規劃'!$B$7:$B$13</c:f>
              <c:numCache>
                <c:formatCode>_-* #,##0_-;\-* #,##0_-;_-* "-"_-;_-@_-</c:formatCode>
                <c:ptCount val="7"/>
                <c:pt idx="0">
                  <c:v>2000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200</c:v>
                </c:pt>
                <c:pt idx="5">
                  <c:v>2500</c:v>
                </c:pt>
                <c:pt idx="6">
                  <c:v>500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6"/>
  <c:chart>
    <c:autoTitleDeleted val="1"/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'10月規劃'!$F$2:$G$2</c:f>
              <c:strCache>
                <c:ptCount val="2"/>
                <c:pt idx="0">
                  <c:v>A儲蓄</c:v>
                </c:pt>
                <c:pt idx="1">
                  <c:v>B投資</c:v>
                </c:pt>
              </c:strCache>
            </c:strRef>
          </c:cat>
          <c:val>
            <c:numRef>
              <c:f>'10月規劃'!$F$14:$G$14</c:f>
              <c:numCache>
                <c:formatCode>_-* #,##0_-;\-* #,##0_-;_-* "-"??_-;_-@_-</c:formatCode>
                <c:ptCount val="2"/>
                <c:pt idx="0">
                  <c:v>29936</c:v>
                </c:pt>
                <c:pt idx="1">
                  <c:v>4034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85726</xdr:rowOff>
    </xdr:from>
    <xdr:to>
      <xdr:col>19</xdr:col>
      <xdr:colOff>504826</xdr:colOff>
      <xdr:row>25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13</xdr:row>
      <xdr:rowOff>28575</xdr:rowOff>
    </xdr:from>
    <xdr:to>
      <xdr:col>11</xdr:col>
      <xdr:colOff>666750</xdr:colOff>
      <xdr:row>28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</xdr:row>
      <xdr:rowOff>57150</xdr:rowOff>
    </xdr:from>
    <xdr:to>
      <xdr:col>11</xdr:col>
      <xdr:colOff>666750</xdr:colOff>
      <xdr:row>12</xdr:row>
      <xdr:rowOff>190499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13</xdr:row>
      <xdr:rowOff>28575</xdr:rowOff>
    </xdr:from>
    <xdr:to>
      <xdr:col>11</xdr:col>
      <xdr:colOff>666750</xdr:colOff>
      <xdr:row>28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</xdr:row>
      <xdr:rowOff>57150</xdr:rowOff>
    </xdr:from>
    <xdr:to>
      <xdr:col>11</xdr:col>
      <xdr:colOff>666750</xdr:colOff>
      <xdr:row>12</xdr:row>
      <xdr:rowOff>190499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13</xdr:row>
      <xdr:rowOff>28575</xdr:rowOff>
    </xdr:from>
    <xdr:to>
      <xdr:col>11</xdr:col>
      <xdr:colOff>666750</xdr:colOff>
      <xdr:row>28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</xdr:row>
      <xdr:rowOff>57150</xdr:rowOff>
    </xdr:from>
    <xdr:to>
      <xdr:col>11</xdr:col>
      <xdr:colOff>666750</xdr:colOff>
      <xdr:row>12</xdr:row>
      <xdr:rowOff>190499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14</xdr:row>
      <xdr:rowOff>28575</xdr:rowOff>
    </xdr:from>
    <xdr:to>
      <xdr:col>11</xdr:col>
      <xdr:colOff>666750</xdr:colOff>
      <xdr:row>30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</xdr:row>
      <xdr:rowOff>57150</xdr:rowOff>
    </xdr:from>
    <xdr:to>
      <xdr:col>11</xdr:col>
      <xdr:colOff>666750</xdr:colOff>
      <xdr:row>13</xdr:row>
      <xdr:rowOff>190499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0</xdr:rowOff>
    </xdr:from>
    <xdr:to>
      <xdr:col>11</xdr:col>
      <xdr:colOff>152400</xdr:colOff>
      <xdr:row>17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57150</xdr:rowOff>
    </xdr:from>
    <xdr:to>
      <xdr:col>11</xdr:col>
      <xdr:colOff>209550</xdr:colOff>
      <xdr:row>32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0</xdr:rowOff>
    </xdr:from>
    <xdr:to>
      <xdr:col>20</xdr:col>
      <xdr:colOff>638175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47625</xdr:rowOff>
    </xdr:from>
    <xdr:to>
      <xdr:col>18</xdr:col>
      <xdr:colOff>609600</xdr:colOff>
      <xdr:row>13</xdr:row>
      <xdr:rowOff>66675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E29" sqref="E29"/>
    </sheetView>
  </sheetViews>
  <sheetFormatPr defaultRowHeight="16.5"/>
  <cols>
    <col min="1" max="1" width="9" style="26"/>
    <col min="2" max="2" width="10.75" style="26" bestFit="1" customWidth="1"/>
    <col min="3" max="3" width="9.625" style="26" bestFit="1" customWidth="1"/>
    <col min="4" max="4" width="9" style="26"/>
    <col min="5" max="5" width="10.5" style="26" customWidth="1"/>
    <col min="6" max="20" width="9" style="26"/>
    <col min="21" max="21" width="9.25" bestFit="1" customWidth="1"/>
  </cols>
  <sheetData>
    <row r="1" spans="1:21" s="11" customFormat="1">
      <c r="A1" s="26" t="s">
        <v>105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>
      <c r="A2" s="14"/>
      <c r="B2" s="15" t="s">
        <v>106</v>
      </c>
      <c r="C2" s="15" t="s">
        <v>74</v>
      </c>
      <c r="D2" s="15" t="s">
        <v>75</v>
      </c>
      <c r="E2" s="15" t="s">
        <v>76</v>
      </c>
      <c r="F2" s="36"/>
    </row>
    <row r="3" spans="1:21" s="11" customFormat="1">
      <c r="A3" s="14" t="s">
        <v>61</v>
      </c>
      <c r="B3" s="30">
        <v>30000</v>
      </c>
      <c r="C3" s="30">
        <f>B3+'10月規劃'!$F$3</f>
        <v>60000</v>
      </c>
      <c r="D3" s="30">
        <f>C3+'10月規劃'!$F$3</f>
        <v>90000</v>
      </c>
      <c r="E3" s="30">
        <f>D3+'10月規劃'!$F$3</f>
        <v>120000</v>
      </c>
      <c r="F3" s="26">
        <f>(D3/3)*2</f>
        <v>60000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46"/>
    </row>
    <row r="4" spans="1:21">
      <c r="A4" s="14" t="s">
        <v>59</v>
      </c>
      <c r="B4" s="30"/>
      <c r="C4" s="30">
        <f>B4+'10月規劃'!$G$4</f>
        <v>334</v>
      </c>
      <c r="D4" s="30">
        <f>C4+'11月規劃'!$G$4</f>
        <v>834</v>
      </c>
      <c r="E4" s="30">
        <f>D4+'12月規劃'!$G$4</f>
        <v>1334</v>
      </c>
    </row>
    <row r="5" spans="1:21">
      <c r="A5" s="14" t="s">
        <v>60</v>
      </c>
      <c r="B5" s="30">
        <v>0</v>
      </c>
      <c r="C5" s="30">
        <f>B5+'10月規劃'!$G$5</f>
        <v>1000</v>
      </c>
      <c r="D5" s="30">
        <f>C5+'11月規劃'!$G$5</f>
        <v>2000</v>
      </c>
      <c r="E5" s="30">
        <f>D5+'12月規劃'!$G$5</f>
        <v>3000</v>
      </c>
    </row>
    <row r="6" spans="1:21">
      <c r="A6" s="14" t="s">
        <v>65</v>
      </c>
      <c r="B6" s="30">
        <v>-300</v>
      </c>
      <c r="C6" s="30">
        <f>B6+'10月規劃'!$G$11</f>
        <v>-100</v>
      </c>
      <c r="D6" s="30">
        <f>C6+'11月規劃'!$G$11</f>
        <v>-100</v>
      </c>
      <c r="E6" s="30">
        <f>D6+'12月規劃'!$G$12</f>
        <v>-100</v>
      </c>
    </row>
    <row r="7" spans="1:21">
      <c r="A7" s="14" t="s">
        <v>102</v>
      </c>
      <c r="B7" s="30">
        <v>0</v>
      </c>
      <c r="C7" s="30">
        <f>B7+'10月規劃'!$E$12</f>
        <v>2500</v>
      </c>
      <c r="D7" s="30">
        <f>C7+'11月規劃'!$E$12</f>
        <v>5000</v>
      </c>
      <c r="E7" s="30">
        <f>D7+'12月規劃'!$E$6</f>
        <v>7500</v>
      </c>
    </row>
    <row r="8" spans="1:21">
      <c r="A8" s="14" t="s">
        <v>103</v>
      </c>
      <c r="B8" s="30">
        <v>0</v>
      </c>
      <c r="C8" s="30">
        <v>0</v>
      </c>
      <c r="D8" s="30">
        <f>'11月規劃'!F14</f>
        <v>-1570</v>
      </c>
      <c r="E8" s="30">
        <f>D8+'12月規劃'!F14</f>
        <v>-1166</v>
      </c>
    </row>
    <row r="10" spans="1:21">
      <c r="A10" s="26" t="s">
        <v>104</v>
      </c>
      <c r="B10" s="26">
        <f>'9月規劃'!E14</f>
        <v>29896</v>
      </c>
      <c r="C10" s="26">
        <f>'10月規劃'!F14</f>
        <v>29936</v>
      </c>
    </row>
    <row r="11" spans="1:21">
      <c r="A11" s="26" t="s">
        <v>100</v>
      </c>
      <c r="B11" s="26">
        <f>'9月規劃'!F14</f>
        <v>169</v>
      </c>
      <c r="C11" s="26">
        <f>'10月規劃'!G14</f>
        <v>4034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X34"/>
  <sheetViews>
    <sheetView workbookViewId="0">
      <selection activeCell="E16" sqref="E16"/>
    </sheetView>
  </sheetViews>
  <sheetFormatPr defaultRowHeight="16.5"/>
  <cols>
    <col min="1" max="1" width="9" style="11"/>
    <col min="2" max="2" width="9.625" style="11" bestFit="1" customWidth="1"/>
    <col min="3" max="3" width="0" style="11" hidden="1" customWidth="1"/>
    <col min="4" max="4" width="8.375" style="11" customWidth="1"/>
    <col min="5" max="5" width="10.125" style="11" customWidth="1"/>
    <col min="6" max="6" width="9.5" style="11" customWidth="1"/>
    <col min="7" max="7" width="9.375" style="11" customWidth="1"/>
    <col min="8" max="8" width="10.75" style="11" bestFit="1" customWidth="1"/>
    <col min="9" max="9" width="9" style="11"/>
    <col min="10" max="10" width="30.5" style="11" bestFit="1" customWidth="1"/>
    <col min="11" max="11" width="9" style="11"/>
    <col min="12" max="12" width="10.875" style="11" bestFit="1" customWidth="1"/>
    <col min="13" max="23" width="9" style="11"/>
    <col min="24" max="24" width="14.75" style="11" bestFit="1" customWidth="1"/>
    <col min="25" max="16384" width="9" style="11"/>
  </cols>
  <sheetData>
    <row r="2" spans="1:24">
      <c r="A2" s="31" t="s">
        <v>77</v>
      </c>
      <c r="B2" s="32">
        <v>42812</v>
      </c>
      <c r="C2" s="14"/>
      <c r="D2" s="15" t="s">
        <v>78</v>
      </c>
      <c r="E2" s="34" t="s">
        <v>79</v>
      </c>
      <c r="F2" s="15" t="s">
        <v>80</v>
      </c>
      <c r="G2" s="15" t="s">
        <v>81</v>
      </c>
      <c r="H2" s="33" t="s">
        <v>109</v>
      </c>
    </row>
    <row r="3" spans="1:24">
      <c r="A3" s="14" t="s">
        <v>61</v>
      </c>
      <c r="B3" s="30">
        <v>30000</v>
      </c>
      <c r="C3" s="16">
        <f>B3/$B$2</f>
        <v>0.70073811081005322</v>
      </c>
      <c r="D3" s="14"/>
      <c r="E3" s="22">
        <f>B3-D3</f>
        <v>30000</v>
      </c>
      <c r="F3" s="30">
        <f>B3</f>
        <v>30000</v>
      </c>
      <c r="G3" s="17"/>
      <c r="H3" s="30">
        <f>累積儲蓄!E3</f>
        <v>120000</v>
      </c>
      <c r="J3" s="13"/>
      <c r="X3" s="1"/>
    </row>
    <row r="4" spans="1:24">
      <c r="A4" s="14" t="s">
        <v>107</v>
      </c>
      <c r="B4" s="30">
        <v>1000</v>
      </c>
      <c r="C4" s="16">
        <f t="shared" ref="C4:C11" si="0">B4/$B$2</f>
        <v>2.3357937027001775E-2</v>
      </c>
      <c r="D4" s="14">
        <v>500</v>
      </c>
      <c r="E4" s="22">
        <f>B4-D4</f>
        <v>500</v>
      </c>
      <c r="F4" s="14"/>
      <c r="G4" s="37">
        <f>E4</f>
        <v>500</v>
      </c>
      <c r="H4" s="30">
        <f>累積儲蓄!E4</f>
        <v>1334</v>
      </c>
      <c r="J4" s="13"/>
      <c r="X4" s="1"/>
    </row>
    <row r="5" spans="1:24">
      <c r="A5" s="14" t="s">
        <v>108</v>
      </c>
      <c r="B5" s="30">
        <v>1000</v>
      </c>
      <c r="C5" s="16">
        <f t="shared" si="0"/>
        <v>2.3357937027001775E-2</v>
      </c>
      <c r="D5" s="14"/>
      <c r="E5" s="22">
        <f>B5-D5</f>
        <v>1000</v>
      </c>
      <c r="F5" s="18"/>
      <c r="G5" s="37">
        <f>E5</f>
        <v>1000</v>
      </c>
      <c r="H5" s="30">
        <f>累積儲蓄!E5</f>
        <v>3000</v>
      </c>
      <c r="J5" s="13"/>
      <c r="X5" s="2"/>
    </row>
    <row r="6" spans="1:24">
      <c r="A6" s="14" t="s">
        <v>84</v>
      </c>
      <c r="B6" s="30">
        <v>2500</v>
      </c>
      <c r="C6" s="16">
        <f>B6/$B$2</f>
        <v>5.8394842567504435E-2</v>
      </c>
      <c r="D6" s="14"/>
      <c r="E6" s="22">
        <f>B6-D6</f>
        <v>2500</v>
      </c>
      <c r="F6" s="14"/>
      <c r="G6" s="37">
        <f>B6</f>
        <v>2500</v>
      </c>
      <c r="H6" s="30">
        <f>累積儲蓄!E7</f>
        <v>7500</v>
      </c>
      <c r="J6" s="13"/>
    </row>
    <row r="7" spans="1:24">
      <c r="A7" s="14" t="s">
        <v>64</v>
      </c>
      <c r="B7" s="30">
        <v>3000</v>
      </c>
      <c r="C7" s="16">
        <f>B7/$B$2</f>
        <v>7.0073811081005327E-2</v>
      </c>
      <c r="D7" s="20">
        <v>3000</v>
      </c>
      <c r="E7" s="21"/>
      <c r="F7" s="18"/>
      <c r="G7" s="17"/>
      <c r="H7" s="14"/>
      <c r="J7" s="13"/>
    </row>
    <row r="8" spans="1:24">
      <c r="A8" s="14" t="s">
        <v>82</v>
      </c>
      <c r="B8" s="30">
        <v>2000</v>
      </c>
      <c r="C8" s="16">
        <f t="shared" si="0"/>
        <v>4.6715874054003549E-2</v>
      </c>
      <c r="D8" s="14">
        <f>B18+B19</f>
        <v>1169</v>
      </c>
      <c r="E8" s="19">
        <f t="shared" ref="E8:E11" si="1">B8-D8</f>
        <v>831</v>
      </c>
      <c r="F8" s="18">
        <f>E8</f>
        <v>831</v>
      </c>
      <c r="G8" s="17"/>
      <c r="H8" s="14"/>
      <c r="J8" s="13"/>
      <c r="X8" s="2"/>
    </row>
    <row r="9" spans="1:24">
      <c r="A9" s="14" t="s">
        <v>62</v>
      </c>
      <c r="B9" s="30">
        <v>1000</v>
      </c>
      <c r="C9" s="16">
        <f t="shared" si="0"/>
        <v>2.3357937027001775E-2</v>
      </c>
      <c r="D9" s="14">
        <f>B20+B23+B24</f>
        <v>902</v>
      </c>
      <c r="E9" s="19">
        <f t="shared" si="1"/>
        <v>98</v>
      </c>
      <c r="F9" s="18">
        <f t="shared" ref="F9:F11" si="2">E9</f>
        <v>98</v>
      </c>
      <c r="G9" s="17"/>
      <c r="H9" s="14"/>
      <c r="J9" s="13"/>
    </row>
    <row r="10" spans="1:24">
      <c r="A10" s="14" t="s">
        <v>63</v>
      </c>
      <c r="B10" s="30">
        <v>1000</v>
      </c>
      <c r="C10" s="16">
        <f t="shared" si="0"/>
        <v>2.3357937027001775E-2</v>
      </c>
      <c r="D10" s="14">
        <f>B25</f>
        <v>926</v>
      </c>
      <c r="E10" s="19">
        <f t="shared" si="1"/>
        <v>74</v>
      </c>
      <c r="F10" s="18">
        <f t="shared" si="2"/>
        <v>74</v>
      </c>
      <c r="G10" s="17"/>
      <c r="H10" s="14"/>
      <c r="J10" s="13"/>
    </row>
    <row r="11" spans="1:24">
      <c r="A11" s="14" t="s">
        <v>31</v>
      </c>
      <c r="B11" s="30">
        <v>1000</v>
      </c>
      <c r="C11" s="16">
        <f t="shared" si="0"/>
        <v>2.3357937027001775E-2</v>
      </c>
      <c r="D11" s="14">
        <f>B22</f>
        <v>1599</v>
      </c>
      <c r="E11" s="19">
        <f t="shared" si="1"/>
        <v>-599</v>
      </c>
      <c r="F11" s="18">
        <f t="shared" si="2"/>
        <v>-599</v>
      </c>
      <c r="G11" s="17"/>
      <c r="H11" s="14"/>
      <c r="J11" s="13"/>
    </row>
    <row r="12" spans="1:24">
      <c r="A12" s="14" t="s">
        <v>65</v>
      </c>
      <c r="B12" s="30">
        <v>200</v>
      </c>
      <c r="C12" s="16">
        <f>B12/$B$2</f>
        <v>4.6715874054003553E-3</v>
      </c>
      <c r="D12" s="14">
        <f>B26</f>
        <v>0</v>
      </c>
      <c r="E12" s="35">
        <f>B12-D12</f>
        <v>200</v>
      </c>
      <c r="F12" s="18">
        <f>E12</f>
        <v>200</v>
      </c>
      <c r="G12" s="17"/>
      <c r="H12" s="30">
        <f>累積儲蓄!C6</f>
        <v>-100</v>
      </c>
      <c r="J12" s="13"/>
    </row>
    <row r="13" spans="1:24">
      <c r="A13" s="14"/>
      <c r="B13" s="30">
        <f>SUM(B3:B11)</f>
        <v>42500</v>
      </c>
      <c r="C13" s="14"/>
      <c r="D13" s="23">
        <f>SUM(D8:D11)</f>
        <v>4596</v>
      </c>
      <c r="E13" s="24">
        <f>SUM(E3:E11)</f>
        <v>34404</v>
      </c>
      <c r="F13" s="25">
        <f>SUM(F3:F11)</f>
        <v>30404</v>
      </c>
      <c r="G13" s="25">
        <f>SUM(G3:G11)</f>
        <v>4000</v>
      </c>
      <c r="H13" s="14"/>
      <c r="J13" s="13"/>
      <c r="L13" s="1"/>
    </row>
    <row r="14" spans="1:24">
      <c r="A14" s="26"/>
      <c r="B14" s="27"/>
      <c r="C14" s="26"/>
      <c r="D14" s="26"/>
      <c r="E14" s="28"/>
      <c r="F14" s="45">
        <f>F13-F3</f>
        <v>404</v>
      </c>
      <c r="G14" s="26"/>
      <c r="L14" s="3"/>
    </row>
    <row r="15" spans="1:24">
      <c r="A15" s="26"/>
      <c r="B15" s="26"/>
      <c r="C15" s="26"/>
      <c r="D15" s="26"/>
      <c r="E15" s="26"/>
      <c r="F15" s="26"/>
      <c r="G15" s="26"/>
    </row>
    <row r="16" spans="1:24">
      <c r="A16" s="26"/>
      <c r="B16" s="39">
        <f>SUM(B8:B11)</f>
        <v>5000</v>
      </c>
      <c r="C16" s="26"/>
      <c r="D16" s="26"/>
      <c r="E16" s="26"/>
      <c r="F16" s="26"/>
      <c r="G16" s="26"/>
    </row>
    <row r="17" spans="1:8">
      <c r="A17" s="26"/>
      <c r="B17" s="26"/>
      <c r="C17" s="26"/>
      <c r="D17" s="26"/>
      <c r="E17" s="26"/>
      <c r="F17" s="26"/>
      <c r="G17" s="26"/>
    </row>
    <row r="18" spans="1:8">
      <c r="A18" s="26" t="s">
        <v>27</v>
      </c>
      <c r="B18" s="26">
        <v>885</v>
      </c>
      <c r="C18" s="26"/>
      <c r="D18" s="26"/>
      <c r="E18" s="26"/>
      <c r="F18" s="26"/>
      <c r="G18" s="26"/>
    </row>
    <row r="19" spans="1:8">
      <c r="A19" s="26" t="s">
        <v>67</v>
      </c>
      <c r="B19" s="26">
        <v>284</v>
      </c>
      <c r="C19" s="26"/>
      <c r="D19" s="26"/>
      <c r="E19" s="26"/>
      <c r="F19" s="26"/>
      <c r="G19" s="26"/>
    </row>
    <row r="20" spans="1:8">
      <c r="A20" s="26" t="s">
        <v>29</v>
      </c>
      <c r="B20" s="26">
        <v>702</v>
      </c>
      <c r="C20" s="26"/>
      <c r="D20" s="26"/>
      <c r="E20" s="26"/>
      <c r="F20" s="26"/>
      <c r="G20" s="26"/>
    </row>
    <row r="21" spans="1:8">
      <c r="A21" s="26" t="s">
        <v>30</v>
      </c>
      <c r="B21" s="26">
        <v>0</v>
      </c>
      <c r="C21" s="26"/>
      <c r="D21" s="26"/>
      <c r="E21" s="26"/>
      <c r="F21" s="26"/>
      <c r="G21" s="26"/>
    </row>
    <row r="22" spans="1:8">
      <c r="A22" s="26" t="s">
        <v>31</v>
      </c>
      <c r="B22" s="26">
        <v>1599</v>
      </c>
      <c r="C22" s="26"/>
      <c r="D22" s="26"/>
      <c r="E22" s="26"/>
      <c r="F22" s="26"/>
      <c r="G22" s="26"/>
    </row>
    <row r="23" spans="1:8">
      <c r="A23" s="26" t="s">
        <v>55</v>
      </c>
      <c r="B23" s="26">
        <v>200</v>
      </c>
      <c r="C23" s="26"/>
      <c r="D23" s="26"/>
      <c r="E23" s="26"/>
      <c r="F23" s="40"/>
      <c r="G23" s="40"/>
      <c r="H23" s="41"/>
    </row>
    <row r="24" spans="1:8">
      <c r="A24" s="26" t="s">
        <v>71</v>
      </c>
      <c r="B24" s="26">
        <v>0</v>
      </c>
      <c r="C24" s="26"/>
      <c r="D24" s="26"/>
      <c r="E24" s="26"/>
      <c r="F24" s="40"/>
      <c r="G24" s="42"/>
      <c r="H24" s="41"/>
    </row>
    <row r="25" spans="1:8">
      <c r="A25" s="26" t="s">
        <v>54</v>
      </c>
      <c r="B25" s="26">
        <v>926</v>
      </c>
      <c r="C25" s="26"/>
      <c r="D25" s="26"/>
      <c r="E25" s="26"/>
      <c r="F25" s="26"/>
      <c r="G25" s="26"/>
    </row>
    <row r="26" spans="1:8">
      <c r="A26" s="26" t="s">
        <v>99</v>
      </c>
      <c r="B26" s="26">
        <v>0</v>
      </c>
      <c r="C26" s="26"/>
      <c r="D26" s="26"/>
      <c r="E26" s="26"/>
      <c r="F26" s="26"/>
      <c r="G26" s="26"/>
    </row>
    <row r="27" spans="1:8">
      <c r="A27" s="26"/>
      <c r="B27" s="29">
        <f>SUM(B18:B26)</f>
        <v>4596</v>
      </c>
      <c r="C27" s="26"/>
      <c r="D27" s="26"/>
      <c r="E27" s="26"/>
      <c r="F27" s="26"/>
      <c r="G27" s="26"/>
    </row>
    <row r="28" spans="1:8">
      <c r="A28" s="26"/>
      <c r="B28" s="26"/>
      <c r="C28" s="26"/>
      <c r="D28" s="26"/>
      <c r="E28" s="26"/>
      <c r="F28" s="26"/>
      <c r="G28" s="26"/>
    </row>
    <row r="29" spans="1:8">
      <c r="A29" s="26"/>
      <c r="B29" s="26"/>
      <c r="C29" s="26"/>
      <c r="D29" s="26"/>
      <c r="E29" s="26"/>
      <c r="F29" s="26"/>
      <c r="G29" s="26"/>
    </row>
    <row r="30" spans="1:8">
      <c r="A30" s="26"/>
      <c r="B30" s="26"/>
      <c r="C30" s="26"/>
      <c r="D30" s="26"/>
      <c r="E30" s="26"/>
      <c r="F30" s="26"/>
      <c r="G30" s="26"/>
    </row>
    <row r="31" spans="1:8">
      <c r="A31" s="26"/>
      <c r="B31" s="26"/>
      <c r="C31" s="26"/>
      <c r="D31" s="26"/>
      <c r="E31" s="26"/>
      <c r="F31" s="26"/>
      <c r="G31" s="26"/>
    </row>
    <row r="32" spans="1:8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  <row r="34" spans="1:7">
      <c r="A34" s="26"/>
      <c r="B34" s="26"/>
      <c r="C34" s="26"/>
      <c r="D34" s="26"/>
      <c r="E34" s="26"/>
      <c r="F34" s="26"/>
      <c r="G34" s="26"/>
    </row>
  </sheetData>
  <phoneticPr fontId="2" type="noConversion"/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X34"/>
  <sheetViews>
    <sheetView workbookViewId="0">
      <selection activeCell="F14" sqref="F14"/>
    </sheetView>
  </sheetViews>
  <sheetFormatPr defaultRowHeight="16.5"/>
  <cols>
    <col min="1" max="1" width="9" style="11"/>
    <col min="2" max="2" width="9.625" style="11" bestFit="1" customWidth="1"/>
    <col min="3" max="3" width="0" style="11" hidden="1" customWidth="1"/>
    <col min="4" max="4" width="8.375" style="11" customWidth="1"/>
    <col min="5" max="5" width="10.125" style="11" customWidth="1"/>
    <col min="6" max="6" width="9.5" style="11" customWidth="1"/>
    <col min="7" max="7" width="9.375" style="11" customWidth="1"/>
    <col min="8" max="8" width="10.75" style="11" bestFit="1" customWidth="1"/>
    <col min="9" max="9" width="9" style="11"/>
    <col min="10" max="10" width="30.5" style="11" bestFit="1" customWidth="1"/>
    <col min="11" max="11" width="9" style="11"/>
    <col min="12" max="12" width="10.875" style="11" bestFit="1" customWidth="1"/>
    <col min="13" max="23" width="9" style="11"/>
    <col min="24" max="24" width="14.75" style="11" bestFit="1" customWidth="1"/>
    <col min="25" max="16384" width="9" style="11"/>
  </cols>
  <sheetData>
    <row r="2" spans="1:24">
      <c r="A2" s="31" t="s">
        <v>77</v>
      </c>
      <c r="B2" s="32">
        <v>42812</v>
      </c>
      <c r="C2" s="14"/>
      <c r="D2" s="15" t="s">
        <v>78</v>
      </c>
      <c r="E2" s="34" t="s">
        <v>79</v>
      </c>
      <c r="F2" s="15" t="s">
        <v>80</v>
      </c>
      <c r="G2" s="15" t="s">
        <v>81</v>
      </c>
      <c r="H2" s="33" t="s">
        <v>109</v>
      </c>
    </row>
    <row r="3" spans="1:24">
      <c r="A3" s="14" t="s">
        <v>61</v>
      </c>
      <c r="B3" s="30">
        <v>30000</v>
      </c>
      <c r="C3" s="16">
        <f>B3/$B$2</f>
        <v>0.70073811081005322</v>
      </c>
      <c r="D3" s="14"/>
      <c r="E3" s="22">
        <f>B3-D3</f>
        <v>30000</v>
      </c>
      <c r="F3" s="30">
        <f>B3</f>
        <v>30000</v>
      </c>
      <c r="G3" s="17"/>
      <c r="H3" s="30">
        <f>累積儲蓄!E3</f>
        <v>120000</v>
      </c>
      <c r="J3" s="13"/>
      <c r="X3" s="1"/>
    </row>
    <row r="4" spans="1:24">
      <c r="A4" s="14" t="s">
        <v>107</v>
      </c>
      <c r="B4" s="30">
        <v>1000</v>
      </c>
      <c r="C4" s="16">
        <f t="shared" ref="C4:C11" si="0">B4/$B$2</f>
        <v>2.3357937027001775E-2</v>
      </c>
      <c r="D4" s="14">
        <v>500</v>
      </c>
      <c r="E4" s="22">
        <f>B4-D4</f>
        <v>500</v>
      </c>
      <c r="F4" s="14"/>
      <c r="G4" s="37">
        <f>E4</f>
        <v>500</v>
      </c>
      <c r="H4" s="30">
        <f>累積儲蓄!E4</f>
        <v>1334</v>
      </c>
      <c r="J4" s="13"/>
      <c r="X4" s="1"/>
    </row>
    <row r="5" spans="1:24">
      <c r="A5" s="14" t="s">
        <v>108</v>
      </c>
      <c r="B5" s="30">
        <v>1000</v>
      </c>
      <c r="C5" s="16">
        <f t="shared" si="0"/>
        <v>2.3357937027001775E-2</v>
      </c>
      <c r="D5" s="14"/>
      <c r="E5" s="22">
        <f>B5-D5</f>
        <v>1000</v>
      </c>
      <c r="F5" s="18"/>
      <c r="G5" s="37">
        <f>E5</f>
        <v>1000</v>
      </c>
      <c r="H5" s="30">
        <f>累積儲蓄!E5</f>
        <v>3000</v>
      </c>
      <c r="J5" s="13"/>
      <c r="X5" s="2"/>
    </row>
    <row r="6" spans="1:24">
      <c r="A6" s="14" t="s">
        <v>84</v>
      </c>
      <c r="B6" s="30">
        <v>2500</v>
      </c>
      <c r="C6" s="16">
        <f>B6/$B$2</f>
        <v>5.8394842567504435E-2</v>
      </c>
      <c r="D6" s="14"/>
      <c r="E6" s="22">
        <f>B6-D6</f>
        <v>2500</v>
      </c>
      <c r="F6" s="14"/>
      <c r="G6" s="37">
        <f>B6</f>
        <v>2500</v>
      </c>
      <c r="H6" s="30">
        <f>累積儲蓄!E7</f>
        <v>7500</v>
      </c>
      <c r="J6" s="13"/>
    </row>
    <row r="7" spans="1:24">
      <c r="A7" s="14" t="s">
        <v>64</v>
      </c>
      <c r="B7" s="30">
        <v>3000</v>
      </c>
      <c r="C7" s="16">
        <f>B7/$B$2</f>
        <v>7.0073811081005327E-2</v>
      </c>
      <c r="D7" s="20">
        <v>3000</v>
      </c>
      <c r="E7" s="21"/>
      <c r="F7" s="18"/>
      <c r="G7" s="17"/>
      <c r="H7" s="14"/>
      <c r="J7" s="13"/>
    </row>
    <row r="8" spans="1:24">
      <c r="A8" s="14" t="s">
        <v>82</v>
      </c>
      <c r="B8" s="30">
        <v>2000</v>
      </c>
      <c r="C8" s="16">
        <f t="shared" si="0"/>
        <v>4.6715874054003549E-2</v>
      </c>
      <c r="D8" s="14">
        <f>B18+B19</f>
        <v>1169</v>
      </c>
      <c r="E8" s="19">
        <f t="shared" ref="E8:E11" si="1">B8-D8</f>
        <v>831</v>
      </c>
      <c r="F8" s="18">
        <f>E8</f>
        <v>831</v>
      </c>
      <c r="G8" s="17"/>
      <c r="H8" s="14"/>
      <c r="J8" s="13"/>
      <c r="X8" s="2"/>
    </row>
    <row r="9" spans="1:24">
      <c r="A9" s="14" t="s">
        <v>62</v>
      </c>
      <c r="B9" s="30">
        <v>1000</v>
      </c>
      <c r="C9" s="16">
        <f t="shared" si="0"/>
        <v>2.3357937027001775E-2</v>
      </c>
      <c r="D9" s="14">
        <f>B20+B23+B24</f>
        <v>902</v>
      </c>
      <c r="E9" s="19">
        <f t="shared" si="1"/>
        <v>98</v>
      </c>
      <c r="F9" s="18">
        <f t="shared" ref="F9:F11" si="2">E9</f>
        <v>98</v>
      </c>
      <c r="G9" s="17"/>
      <c r="H9" s="14"/>
      <c r="J9" s="13"/>
    </row>
    <row r="10" spans="1:24">
      <c r="A10" s="14" t="s">
        <v>63</v>
      </c>
      <c r="B10" s="30">
        <v>1000</v>
      </c>
      <c r="C10" s="16">
        <f t="shared" si="0"/>
        <v>2.3357937027001775E-2</v>
      </c>
      <c r="D10" s="14">
        <f>B25</f>
        <v>926</v>
      </c>
      <c r="E10" s="19">
        <f t="shared" si="1"/>
        <v>74</v>
      </c>
      <c r="F10" s="18">
        <f t="shared" si="2"/>
        <v>74</v>
      </c>
      <c r="G10" s="17"/>
      <c r="H10" s="14"/>
      <c r="J10" s="13"/>
    </row>
    <row r="11" spans="1:24">
      <c r="A11" s="14" t="s">
        <v>31</v>
      </c>
      <c r="B11" s="30">
        <v>1000</v>
      </c>
      <c r="C11" s="16">
        <f t="shared" si="0"/>
        <v>2.3357937027001775E-2</v>
      </c>
      <c r="D11" s="14">
        <f>B22</f>
        <v>1599</v>
      </c>
      <c r="E11" s="19">
        <f t="shared" si="1"/>
        <v>-599</v>
      </c>
      <c r="F11" s="18">
        <f t="shared" si="2"/>
        <v>-599</v>
      </c>
      <c r="G11" s="17"/>
      <c r="H11" s="14"/>
      <c r="J11" s="13"/>
    </row>
    <row r="12" spans="1:24">
      <c r="A12" s="14" t="s">
        <v>65</v>
      </c>
      <c r="B12" s="30">
        <v>200</v>
      </c>
      <c r="C12" s="16">
        <f>B12/$B$2</f>
        <v>4.6715874054003553E-3</v>
      </c>
      <c r="D12" s="14">
        <f>B26</f>
        <v>0</v>
      </c>
      <c r="E12" s="35">
        <f>B12-D12</f>
        <v>200</v>
      </c>
      <c r="F12" s="18"/>
      <c r="G12" s="17"/>
      <c r="H12" s="30">
        <f>累積儲蓄!C6</f>
        <v>-100</v>
      </c>
      <c r="J12" s="13"/>
    </row>
    <row r="13" spans="1:24">
      <c r="A13" s="14"/>
      <c r="B13" s="30">
        <f>SUM(B3:B11)</f>
        <v>42500</v>
      </c>
      <c r="C13" s="14"/>
      <c r="D13" s="23">
        <f>SUM(D8:D11)</f>
        <v>4596</v>
      </c>
      <c r="E13" s="24">
        <f>SUM(E3:E11)</f>
        <v>34404</v>
      </c>
      <c r="F13" s="25">
        <f>SUM(F3:F11)</f>
        <v>30404</v>
      </c>
      <c r="G13" s="25">
        <f>SUM(G3:G11)</f>
        <v>4000</v>
      </c>
      <c r="H13" s="14"/>
      <c r="J13" s="13"/>
      <c r="L13" s="1"/>
    </row>
    <row r="14" spans="1:24">
      <c r="A14" s="26"/>
      <c r="B14" s="27"/>
      <c r="C14" s="26"/>
      <c r="D14" s="26"/>
      <c r="E14" s="28"/>
      <c r="F14" s="45">
        <f>F13-F3</f>
        <v>404</v>
      </c>
      <c r="G14" s="26"/>
      <c r="L14" s="3"/>
    </row>
    <row r="15" spans="1:24">
      <c r="A15" s="26"/>
      <c r="B15" s="26"/>
      <c r="C15" s="26"/>
      <c r="D15" s="26"/>
      <c r="E15" s="26"/>
      <c r="F15" s="26"/>
      <c r="G15" s="26"/>
    </row>
    <row r="16" spans="1:24">
      <c r="A16" s="26"/>
      <c r="B16" s="39">
        <f>SUM(B8:B11)</f>
        <v>5000</v>
      </c>
      <c r="C16" s="26"/>
      <c r="D16" s="26"/>
      <c r="E16" s="26"/>
      <c r="F16" s="26"/>
      <c r="G16" s="26"/>
    </row>
    <row r="17" spans="1:8">
      <c r="A17" s="26"/>
      <c r="B17" s="26"/>
      <c r="C17" s="26"/>
      <c r="D17" s="26"/>
      <c r="E17" s="26"/>
      <c r="F17" s="26"/>
      <c r="G17" s="26"/>
    </row>
    <row r="18" spans="1:8">
      <c r="A18" s="26" t="s">
        <v>27</v>
      </c>
      <c r="B18" s="26">
        <v>885</v>
      </c>
      <c r="C18" s="26"/>
      <c r="D18" s="26"/>
      <c r="E18" s="26"/>
      <c r="F18" s="26"/>
      <c r="G18" s="26"/>
    </row>
    <row r="19" spans="1:8">
      <c r="A19" s="26" t="s">
        <v>67</v>
      </c>
      <c r="B19" s="26">
        <v>284</v>
      </c>
      <c r="C19" s="26"/>
      <c r="D19" s="26"/>
      <c r="E19" s="26"/>
      <c r="F19" s="26"/>
      <c r="G19" s="26"/>
    </row>
    <row r="20" spans="1:8">
      <c r="A20" s="26" t="s">
        <v>29</v>
      </c>
      <c r="B20" s="26">
        <v>702</v>
      </c>
      <c r="C20" s="26"/>
      <c r="D20" s="26"/>
      <c r="E20" s="26"/>
      <c r="F20" s="26"/>
      <c r="G20" s="26"/>
    </row>
    <row r="21" spans="1:8">
      <c r="A21" s="26" t="s">
        <v>30</v>
      </c>
      <c r="B21" s="26">
        <v>0</v>
      </c>
      <c r="C21" s="26"/>
      <c r="D21" s="26"/>
      <c r="E21" s="26"/>
      <c r="F21" s="26"/>
      <c r="G21" s="26"/>
    </row>
    <row r="22" spans="1:8">
      <c r="A22" s="26" t="s">
        <v>31</v>
      </c>
      <c r="B22" s="26">
        <v>1599</v>
      </c>
      <c r="C22" s="26"/>
      <c r="D22" s="26"/>
      <c r="E22" s="26"/>
      <c r="F22" s="26"/>
      <c r="G22" s="26"/>
    </row>
    <row r="23" spans="1:8">
      <c r="A23" s="26" t="s">
        <v>55</v>
      </c>
      <c r="B23" s="26">
        <v>200</v>
      </c>
      <c r="C23" s="26"/>
      <c r="D23" s="26"/>
      <c r="E23" s="26"/>
      <c r="F23" s="40"/>
      <c r="G23" s="40"/>
      <c r="H23" s="41"/>
    </row>
    <row r="24" spans="1:8">
      <c r="A24" s="26" t="s">
        <v>71</v>
      </c>
      <c r="B24" s="26">
        <v>0</v>
      </c>
      <c r="C24" s="26"/>
      <c r="D24" s="26"/>
      <c r="E24" s="26"/>
      <c r="F24" s="40"/>
      <c r="G24" s="42"/>
      <c r="H24" s="41"/>
    </row>
    <row r="25" spans="1:8">
      <c r="A25" s="26" t="s">
        <v>54</v>
      </c>
      <c r="B25" s="26">
        <v>926</v>
      </c>
      <c r="C25" s="26"/>
      <c r="D25" s="26"/>
      <c r="E25" s="26"/>
      <c r="F25" s="26"/>
      <c r="G25" s="26"/>
    </row>
    <row r="26" spans="1:8">
      <c r="A26" s="26" t="s">
        <v>99</v>
      </c>
      <c r="B26" s="26">
        <v>0</v>
      </c>
      <c r="C26" s="26"/>
      <c r="D26" s="26"/>
      <c r="E26" s="26"/>
      <c r="F26" s="26"/>
      <c r="G26" s="26"/>
    </row>
    <row r="27" spans="1:8">
      <c r="A27" s="26"/>
      <c r="B27" s="29">
        <f>SUM(B18:B26)</f>
        <v>4596</v>
      </c>
      <c r="C27" s="26"/>
      <c r="D27" s="26"/>
      <c r="E27" s="26"/>
      <c r="F27" s="26"/>
      <c r="G27" s="26"/>
    </row>
    <row r="28" spans="1:8">
      <c r="A28" s="26"/>
      <c r="B28" s="26"/>
      <c r="C28" s="26"/>
      <c r="D28" s="26"/>
      <c r="E28" s="26"/>
      <c r="F28" s="26"/>
      <c r="G28" s="26"/>
    </row>
    <row r="29" spans="1:8">
      <c r="A29" s="26"/>
      <c r="B29" s="26"/>
      <c r="C29" s="26"/>
      <c r="D29" s="26"/>
      <c r="E29" s="26"/>
      <c r="F29" s="26"/>
      <c r="G29" s="26"/>
    </row>
    <row r="30" spans="1:8">
      <c r="A30" s="26"/>
      <c r="B30" s="26"/>
      <c r="C30" s="26"/>
      <c r="D30" s="26"/>
      <c r="E30" s="26"/>
      <c r="F30" s="26"/>
      <c r="G30" s="26"/>
    </row>
    <row r="31" spans="1:8">
      <c r="A31" s="26"/>
      <c r="B31" s="26"/>
      <c r="C31" s="26"/>
      <c r="D31" s="26"/>
      <c r="E31" s="26"/>
      <c r="F31" s="26"/>
      <c r="G31" s="26"/>
    </row>
    <row r="32" spans="1:8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  <row r="34" spans="1:7">
      <c r="A34" s="26"/>
      <c r="B34" s="26"/>
      <c r="C34" s="26"/>
      <c r="D34" s="26"/>
      <c r="E34" s="26"/>
      <c r="F34" s="26"/>
      <c r="G34" s="26"/>
    </row>
  </sheetData>
  <phoneticPr fontId="2" type="noConversion"/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X34"/>
  <sheetViews>
    <sheetView tabSelected="1" workbookViewId="0">
      <selection activeCell="B2" sqref="B2"/>
    </sheetView>
  </sheetViews>
  <sheetFormatPr defaultRowHeight="16.5"/>
  <cols>
    <col min="1" max="1" width="9" style="11"/>
    <col min="2" max="2" width="9.625" style="11" bestFit="1" customWidth="1"/>
    <col min="3" max="3" width="0" style="11" hidden="1" customWidth="1"/>
    <col min="4" max="4" width="8.375" style="11" customWidth="1"/>
    <col min="5" max="5" width="10.125" style="11" customWidth="1"/>
    <col min="6" max="6" width="9.5" style="11" customWidth="1"/>
    <col min="7" max="7" width="9.375" style="11" customWidth="1"/>
    <col min="8" max="8" width="9.625" style="11" bestFit="1" customWidth="1"/>
    <col min="9" max="9" width="9" style="11"/>
    <col min="10" max="10" width="30.5" style="11" bestFit="1" customWidth="1"/>
    <col min="11" max="11" width="9" style="11"/>
    <col min="12" max="12" width="10.875" style="11" bestFit="1" customWidth="1"/>
    <col min="13" max="23" width="9" style="11"/>
    <col min="24" max="24" width="14.75" style="11" bestFit="1" customWidth="1"/>
    <col min="25" max="16384" width="9" style="11"/>
  </cols>
  <sheetData>
    <row r="2" spans="1:24">
      <c r="A2" s="31" t="s">
        <v>77</v>
      </c>
      <c r="B2" s="32">
        <v>43003</v>
      </c>
      <c r="C2" s="14"/>
      <c r="D2" s="15" t="s">
        <v>78</v>
      </c>
      <c r="E2" s="34" t="s">
        <v>79</v>
      </c>
      <c r="F2" s="15" t="s">
        <v>88</v>
      </c>
      <c r="G2" s="15" t="s">
        <v>81</v>
      </c>
      <c r="H2" s="33" t="s">
        <v>109</v>
      </c>
    </row>
    <row r="3" spans="1:24">
      <c r="A3" s="14" t="s">
        <v>61</v>
      </c>
      <c r="B3" s="30">
        <v>30000</v>
      </c>
      <c r="C3" s="16">
        <f>B3/$B$2</f>
        <v>0.69762574704090408</v>
      </c>
      <c r="D3" s="14"/>
      <c r="E3" s="22">
        <f>B3-D3</f>
        <v>30000</v>
      </c>
      <c r="F3" s="30">
        <f>B3</f>
        <v>30000</v>
      </c>
      <c r="G3" s="17"/>
      <c r="H3" s="30">
        <f>累積儲蓄!C3</f>
        <v>60000</v>
      </c>
      <c r="J3" s="13"/>
      <c r="X3" s="1"/>
    </row>
    <row r="4" spans="1:24">
      <c r="A4" s="14" t="s">
        <v>107</v>
      </c>
      <c r="B4" s="30">
        <v>1000</v>
      </c>
      <c r="C4" s="16">
        <f t="shared" ref="C4:C12" si="0">B4/$B$2</f>
        <v>2.3254191568030137E-2</v>
      </c>
      <c r="D4" s="14">
        <v>500</v>
      </c>
      <c r="E4" s="22">
        <f>B4-D4</f>
        <v>500</v>
      </c>
      <c r="F4" s="14"/>
      <c r="G4" s="37">
        <f>E4</f>
        <v>500</v>
      </c>
      <c r="H4" s="30">
        <f>累積儲蓄!C4</f>
        <v>334</v>
      </c>
      <c r="J4" s="13"/>
      <c r="X4" s="1"/>
    </row>
    <row r="5" spans="1:24">
      <c r="A5" s="14" t="s">
        <v>108</v>
      </c>
      <c r="B5" s="30">
        <v>1000</v>
      </c>
      <c r="C5" s="16">
        <f t="shared" si="0"/>
        <v>2.3254191568030137E-2</v>
      </c>
      <c r="D5" s="14"/>
      <c r="E5" s="22">
        <f>B5-D5</f>
        <v>1000</v>
      </c>
      <c r="F5" s="18"/>
      <c r="G5" s="37">
        <f>E5</f>
        <v>1000</v>
      </c>
      <c r="H5" s="30">
        <f>累積儲蓄!C5</f>
        <v>1000</v>
      </c>
      <c r="J5" s="13"/>
      <c r="X5" s="2"/>
    </row>
    <row r="6" spans="1:24">
      <c r="A6" s="14" t="s">
        <v>64</v>
      </c>
      <c r="B6" s="30">
        <v>3000</v>
      </c>
      <c r="C6" s="16">
        <f>B6/$B$2</f>
        <v>6.9762574704090419E-2</v>
      </c>
      <c r="D6" s="20">
        <v>3000</v>
      </c>
      <c r="E6" s="21"/>
      <c r="F6" s="18"/>
      <c r="G6" s="17"/>
      <c r="H6" s="14"/>
      <c r="J6" s="13"/>
    </row>
    <row r="7" spans="1:24">
      <c r="A7" s="14" t="s">
        <v>89</v>
      </c>
      <c r="B7" s="30">
        <v>2000</v>
      </c>
      <c r="C7" s="16">
        <f t="shared" si="0"/>
        <v>4.6508383136060275E-2</v>
      </c>
      <c r="D7" s="14">
        <f>B18+B19</f>
        <v>2145</v>
      </c>
      <c r="E7" s="19">
        <f t="shared" ref="E7:E12" si="1">B7-D7</f>
        <v>-145</v>
      </c>
      <c r="F7" s="18">
        <f>E7</f>
        <v>-145</v>
      </c>
      <c r="G7" s="17"/>
      <c r="H7" s="14"/>
      <c r="J7" s="13"/>
      <c r="X7" s="2"/>
    </row>
    <row r="8" spans="1:24">
      <c r="A8" s="14" t="s">
        <v>62</v>
      </c>
      <c r="B8" s="30">
        <v>1000</v>
      </c>
      <c r="C8" s="16">
        <f t="shared" si="0"/>
        <v>2.3254191568030137E-2</v>
      </c>
      <c r="D8" s="14">
        <f>B20+B23+B24</f>
        <v>3113</v>
      </c>
      <c r="E8" s="19">
        <f t="shared" si="1"/>
        <v>-2113</v>
      </c>
      <c r="F8" s="18">
        <f>E8</f>
        <v>-2113</v>
      </c>
      <c r="G8" s="17"/>
      <c r="H8" s="14"/>
      <c r="J8" s="13"/>
    </row>
    <row r="9" spans="1:24">
      <c r="A9" s="14" t="s">
        <v>63</v>
      </c>
      <c r="B9" s="30">
        <v>1000</v>
      </c>
      <c r="C9" s="16">
        <f t="shared" si="0"/>
        <v>2.3254191568030137E-2</v>
      </c>
      <c r="D9" s="14">
        <f>B25</f>
        <v>332</v>
      </c>
      <c r="E9" s="19">
        <f t="shared" si="1"/>
        <v>668</v>
      </c>
      <c r="F9" s="18">
        <f t="shared" ref="F9:F10" si="2">E9</f>
        <v>668</v>
      </c>
      <c r="G9" s="17"/>
      <c r="H9" s="14"/>
      <c r="J9" s="13"/>
    </row>
    <row r="10" spans="1:24">
      <c r="A10" s="14" t="s">
        <v>31</v>
      </c>
      <c r="B10" s="30">
        <v>1000</v>
      </c>
      <c r="C10" s="16">
        <f t="shared" si="0"/>
        <v>2.3254191568030137E-2</v>
      </c>
      <c r="D10" s="14">
        <f>B22</f>
        <v>980</v>
      </c>
      <c r="E10" s="19">
        <f t="shared" si="1"/>
        <v>20</v>
      </c>
      <c r="F10" s="18">
        <f t="shared" si="2"/>
        <v>20</v>
      </c>
      <c r="G10" s="17"/>
      <c r="H10" s="14"/>
      <c r="J10" s="13"/>
    </row>
    <row r="11" spans="1:24">
      <c r="A11" s="14" t="s">
        <v>65</v>
      </c>
      <c r="B11" s="30">
        <v>0</v>
      </c>
      <c r="C11" s="16">
        <f t="shared" si="0"/>
        <v>0</v>
      </c>
      <c r="D11" s="14">
        <f>B26</f>
        <v>0</v>
      </c>
      <c r="E11" s="35">
        <v>0</v>
      </c>
      <c r="F11" s="18"/>
      <c r="G11" s="17"/>
      <c r="H11" s="30">
        <f>累積儲蓄!C6</f>
        <v>-100</v>
      </c>
      <c r="J11" s="13"/>
    </row>
    <row r="12" spans="1:24">
      <c r="A12" s="14" t="s">
        <v>91</v>
      </c>
      <c r="B12" s="30">
        <v>2500</v>
      </c>
      <c r="C12" s="16">
        <f t="shared" si="0"/>
        <v>5.8135478920075347E-2</v>
      </c>
      <c r="D12" s="14"/>
      <c r="E12" s="22">
        <f t="shared" si="1"/>
        <v>2500</v>
      </c>
      <c r="F12" s="14"/>
      <c r="G12" s="37">
        <f>B12</f>
        <v>2500</v>
      </c>
      <c r="H12" s="30">
        <f>累積儲蓄!C7</f>
        <v>2500</v>
      </c>
      <c r="J12" s="13"/>
    </row>
    <row r="13" spans="1:24">
      <c r="A13" s="14"/>
      <c r="B13" s="30">
        <f>SUM(B3:B12)</f>
        <v>42500</v>
      </c>
      <c r="C13" s="14"/>
      <c r="D13" s="23">
        <f>SUM(D7:D11)</f>
        <v>6570</v>
      </c>
      <c r="E13" s="24">
        <f>SUM(E3:E12)</f>
        <v>32430</v>
      </c>
      <c r="F13" s="25">
        <f>SUM(F3:F12)</f>
        <v>28430</v>
      </c>
      <c r="G13" s="25">
        <f>SUM(G3:G12)</f>
        <v>4000</v>
      </c>
      <c r="H13" s="14"/>
      <c r="J13" s="13"/>
      <c r="L13" s="1"/>
    </row>
    <row r="14" spans="1:24">
      <c r="A14" s="26"/>
      <c r="B14" s="27"/>
      <c r="C14" s="26"/>
      <c r="D14" s="26"/>
      <c r="E14" s="28"/>
      <c r="F14" s="45">
        <f>F13-F3</f>
        <v>-1570</v>
      </c>
      <c r="G14" s="26"/>
      <c r="L14" s="3"/>
    </row>
    <row r="15" spans="1:24">
      <c r="A15" s="26"/>
      <c r="B15" s="26"/>
      <c r="C15" s="26"/>
      <c r="D15" s="26"/>
      <c r="E15" s="26"/>
      <c r="F15" s="26"/>
      <c r="G15" s="26"/>
    </row>
    <row r="16" spans="1:24">
      <c r="A16" s="26"/>
      <c r="B16" s="39">
        <f>SUM(B7:B10)</f>
        <v>5000</v>
      </c>
      <c r="C16" s="26"/>
      <c r="D16" s="26"/>
      <c r="E16" s="26"/>
      <c r="F16" s="26"/>
      <c r="G16" s="26"/>
    </row>
    <row r="17" spans="1:8">
      <c r="A17" s="26"/>
      <c r="B17" s="26"/>
      <c r="C17" s="26"/>
      <c r="D17" s="26"/>
      <c r="E17" s="26"/>
      <c r="F17" s="26"/>
      <c r="G17" s="26"/>
    </row>
    <row r="18" spans="1:8">
      <c r="A18" s="26" t="s">
        <v>27</v>
      </c>
      <c r="B18" s="26">
        <v>1945</v>
      </c>
      <c r="C18" s="26"/>
      <c r="D18" s="26"/>
      <c r="E18" s="26"/>
      <c r="F18" s="26"/>
      <c r="G18" s="26"/>
    </row>
    <row r="19" spans="1:8">
      <c r="A19" s="26" t="s">
        <v>94</v>
      </c>
      <c r="B19" s="26">
        <v>200</v>
      </c>
      <c r="C19" s="26"/>
      <c r="D19" s="26"/>
      <c r="E19" s="26"/>
      <c r="F19" s="26"/>
      <c r="G19" s="26"/>
    </row>
    <row r="20" spans="1:8">
      <c r="A20" s="26" t="s">
        <v>29</v>
      </c>
      <c r="B20" s="26">
        <v>2165</v>
      </c>
      <c r="C20" s="26"/>
      <c r="D20" s="26"/>
      <c r="E20" s="26"/>
      <c r="F20" s="26"/>
      <c r="G20" s="26"/>
    </row>
    <row r="21" spans="1:8">
      <c r="A21" s="26" t="s">
        <v>30</v>
      </c>
      <c r="B21" s="26">
        <v>14</v>
      </c>
      <c r="C21" s="26"/>
      <c r="D21" s="26"/>
      <c r="E21" s="26"/>
      <c r="F21" s="26"/>
      <c r="G21" s="26"/>
    </row>
    <row r="22" spans="1:8">
      <c r="A22" s="26" t="s">
        <v>31</v>
      </c>
      <c r="B22" s="26">
        <v>980</v>
      </c>
      <c r="C22" s="26"/>
      <c r="D22" s="26"/>
      <c r="E22" s="26"/>
      <c r="F22" s="26"/>
      <c r="G22" s="26"/>
    </row>
    <row r="23" spans="1:8">
      <c r="A23" s="26" t="s">
        <v>55</v>
      </c>
      <c r="B23" s="26">
        <v>449</v>
      </c>
      <c r="C23" s="26"/>
      <c r="D23" s="26"/>
      <c r="E23" s="26"/>
      <c r="F23" s="40"/>
      <c r="G23" s="40"/>
      <c r="H23" s="41"/>
    </row>
    <row r="24" spans="1:8">
      <c r="A24" s="26" t="s">
        <v>97</v>
      </c>
      <c r="B24" s="26">
        <v>499</v>
      </c>
      <c r="C24" s="26"/>
      <c r="D24" s="26"/>
      <c r="E24" s="26"/>
      <c r="F24" s="40"/>
      <c r="G24" s="42"/>
      <c r="H24" s="41"/>
    </row>
    <row r="25" spans="1:8">
      <c r="A25" s="26" t="s">
        <v>98</v>
      </c>
      <c r="B25" s="26">
        <v>332</v>
      </c>
      <c r="C25" s="26"/>
      <c r="D25" s="26"/>
      <c r="E25" s="26"/>
      <c r="F25" s="26"/>
      <c r="G25" s="26"/>
    </row>
    <row r="26" spans="1:8">
      <c r="A26" s="26" t="s">
        <v>99</v>
      </c>
      <c r="B26" s="26"/>
      <c r="C26" s="26"/>
      <c r="D26" s="26"/>
      <c r="E26" s="26"/>
      <c r="F26" s="26"/>
      <c r="G26" s="26"/>
    </row>
    <row r="27" spans="1:8">
      <c r="A27" s="26"/>
      <c r="B27" s="29">
        <f>SUM(B18:B26)</f>
        <v>6584</v>
      </c>
      <c r="C27" s="26"/>
      <c r="D27" s="26"/>
      <c r="E27" s="26"/>
      <c r="F27" s="26"/>
      <c r="G27" s="26"/>
    </row>
    <row r="28" spans="1:8">
      <c r="A28" s="26"/>
      <c r="B28" s="26"/>
      <c r="C28" s="26"/>
      <c r="D28" s="26"/>
      <c r="E28" s="26"/>
      <c r="F28" s="26"/>
      <c r="G28" s="26"/>
    </row>
    <row r="29" spans="1:8">
      <c r="A29" s="26"/>
      <c r="B29" s="26"/>
      <c r="C29" s="26"/>
      <c r="D29" s="26"/>
      <c r="E29" s="26"/>
      <c r="F29" s="26"/>
      <c r="G29" s="26"/>
    </row>
    <row r="30" spans="1:8">
      <c r="A30" s="26"/>
      <c r="B30" s="26"/>
      <c r="C30" s="26"/>
      <c r="D30" s="26"/>
      <c r="E30" s="26"/>
      <c r="F30" s="26"/>
      <c r="G30" s="26"/>
    </row>
    <row r="31" spans="1:8">
      <c r="A31" s="26"/>
      <c r="B31" s="26"/>
      <c r="C31" s="26"/>
      <c r="D31" s="26"/>
      <c r="E31" s="26"/>
      <c r="F31" s="26"/>
      <c r="G31" s="26"/>
    </row>
    <row r="32" spans="1:8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  <row r="34" spans="1:7">
      <c r="A34" s="26"/>
      <c r="B34" s="26"/>
      <c r="C34" s="26"/>
      <c r="D34" s="26"/>
      <c r="E34" s="26"/>
      <c r="F34" s="26"/>
      <c r="G34" s="26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X36"/>
  <sheetViews>
    <sheetView workbookViewId="0">
      <selection activeCell="B2" sqref="B2"/>
    </sheetView>
  </sheetViews>
  <sheetFormatPr defaultRowHeight="16.5"/>
  <cols>
    <col min="1" max="1" width="9" style="11"/>
    <col min="2" max="2" width="10.625" style="11" customWidth="1"/>
    <col min="3" max="3" width="10.625" style="11" hidden="1" customWidth="1"/>
    <col min="4" max="8" width="10.625" style="11" customWidth="1"/>
    <col min="9" max="9" width="9" style="11"/>
    <col min="10" max="10" width="30.5" style="11" bestFit="1" customWidth="1"/>
    <col min="11" max="11" width="9" style="11"/>
    <col min="12" max="12" width="10.875" style="11" bestFit="1" customWidth="1"/>
    <col min="13" max="23" width="9" style="11"/>
    <col min="24" max="24" width="14.75" style="11" bestFit="1" customWidth="1"/>
    <col min="25" max="16384" width="9" style="11"/>
  </cols>
  <sheetData>
    <row r="2" spans="1:24">
      <c r="A2" s="31" t="s">
        <v>86</v>
      </c>
      <c r="B2" s="32">
        <v>42812</v>
      </c>
      <c r="C2" s="14"/>
      <c r="D2" s="15" t="s">
        <v>87</v>
      </c>
      <c r="E2" s="34" t="s">
        <v>79</v>
      </c>
      <c r="F2" s="15" t="s">
        <v>88</v>
      </c>
      <c r="G2" s="15" t="s">
        <v>101</v>
      </c>
      <c r="H2" s="33" t="s">
        <v>109</v>
      </c>
    </row>
    <row r="3" spans="1:24">
      <c r="A3" s="14" t="s">
        <v>61</v>
      </c>
      <c r="B3" s="30">
        <v>30000</v>
      </c>
      <c r="C3" s="16">
        <f>B3/$B$2</f>
        <v>0.70073811081005322</v>
      </c>
      <c r="D3" s="14"/>
      <c r="E3" s="22">
        <f>B3-D3</f>
        <v>30000</v>
      </c>
      <c r="F3" s="30">
        <f>B3</f>
        <v>30000</v>
      </c>
      <c r="G3" s="17"/>
      <c r="H3" s="30">
        <f>累積儲蓄!C3</f>
        <v>60000</v>
      </c>
      <c r="J3" s="13"/>
      <c r="X3" s="1"/>
    </row>
    <row r="4" spans="1:24">
      <c r="A4" s="14" t="s">
        <v>107</v>
      </c>
      <c r="B4" s="30">
        <v>1000</v>
      </c>
      <c r="C4" s="16">
        <f t="shared" ref="C4:C13" si="0">B4/$B$2</f>
        <v>2.3357937027001775E-2</v>
      </c>
      <c r="D4" s="14">
        <v>666</v>
      </c>
      <c r="E4" s="22">
        <f>B4-D4</f>
        <v>334</v>
      </c>
      <c r="F4" s="22"/>
      <c r="G4" s="37">
        <f>E4</f>
        <v>334</v>
      </c>
      <c r="H4" s="30">
        <f>累積儲蓄!C4</f>
        <v>334</v>
      </c>
      <c r="J4" s="13"/>
      <c r="X4" s="1"/>
    </row>
    <row r="5" spans="1:24">
      <c r="A5" s="14" t="s">
        <v>108</v>
      </c>
      <c r="B5" s="30">
        <v>1000</v>
      </c>
      <c r="C5" s="16">
        <f t="shared" si="0"/>
        <v>2.3357937027001775E-2</v>
      </c>
      <c r="D5" s="14"/>
      <c r="E5" s="22">
        <f>B5-D5</f>
        <v>1000</v>
      </c>
      <c r="F5" s="18"/>
      <c r="G5" s="37">
        <f>B5</f>
        <v>1000</v>
      </c>
      <c r="H5" s="30">
        <f>累積儲蓄!C5</f>
        <v>1000</v>
      </c>
      <c r="J5" s="13"/>
      <c r="X5" s="2"/>
    </row>
    <row r="6" spans="1:24">
      <c r="A6" s="14" t="s">
        <v>64</v>
      </c>
      <c r="B6" s="30">
        <v>3000</v>
      </c>
      <c r="C6" s="16">
        <f>B6/$B$2</f>
        <v>7.0073811081005327E-2</v>
      </c>
      <c r="D6" s="20">
        <v>3000</v>
      </c>
      <c r="E6" s="21"/>
      <c r="F6" s="18"/>
      <c r="G6" s="17"/>
      <c r="H6" s="14"/>
      <c r="J6" s="13"/>
    </row>
    <row r="7" spans="1:24">
      <c r="A7" s="14" t="s">
        <v>89</v>
      </c>
      <c r="B7" s="44">
        <v>2000</v>
      </c>
      <c r="C7" s="16">
        <f t="shared" si="0"/>
        <v>4.6715874054003549E-2</v>
      </c>
      <c r="D7" s="14">
        <f>B19+B20</f>
        <v>1925</v>
      </c>
      <c r="E7" s="19">
        <f t="shared" ref="E7:E13" si="1">B7-D7</f>
        <v>75</v>
      </c>
      <c r="F7" s="18">
        <f>E7</f>
        <v>75</v>
      </c>
      <c r="G7" s="17"/>
      <c r="H7" s="14"/>
      <c r="J7" s="13"/>
      <c r="X7" s="2"/>
    </row>
    <row r="8" spans="1:24">
      <c r="A8" s="14" t="s">
        <v>62</v>
      </c>
      <c r="B8" s="44">
        <v>1000</v>
      </c>
      <c r="C8" s="16">
        <f t="shared" si="0"/>
        <v>2.3357937027001775E-2</v>
      </c>
      <c r="D8" s="14">
        <f>B21+B22+B24+B25+B26</f>
        <v>1058</v>
      </c>
      <c r="E8" s="19">
        <f t="shared" si="1"/>
        <v>-58</v>
      </c>
      <c r="F8" s="18">
        <f t="shared" ref="F8:F10" si="2">E8</f>
        <v>-58</v>
      </c>
      <c r="G8" s="17"/>
      <c r="H8" s="14"/>
      <c r="J8" s="13"/>
    </row>
    <row r="9" spans="1:24">
      <c r="A9" s="14" t="s">
        <v>63</v>
      </c>
      <c r="B9" s="44">
        <v>1000</v>
      </c>
      <c r="C9" s="16">
        <f t="shared" si="0"/>
        <v>2.3357937027001775E-2</v>
      </c>
      <c r="D9" s="14">
        <f>B27</f>
        <v>2082</v>
      </c>
      <c r="E9" s="19">
        <f t="shared" si="1"/>
        <v>-1082</v>
      </c>
      <c r="F9" s="18">
        <f t="shared" si="2"/>
        <v>-1082</v>
      </c>
      <c r="G9" s="17"/>
      <c r="H9" s="14"/>
      <c r="J9" s="13"/>
    </row>
    <row r="10" spans="1:24">
      <c r="A10" s="14" t="s">
        <v>90</v>
      </c>
      <c r="B10" s="44">
        <v>1000</v>
      </c>
      <c r="C10" s="16">
        <f t="shared" si="0"/>
        <v>2.3357937027001775E-2</v>
      </c>
      <c r="D10" s="14">
        <f>B23</f>
        <v>499</v>
      </c>
      <c r="E10" s="19">
        <f t="shared" si="1"/>
        <v>501</v>
      </c>
      <c r="F10" s="18">
        <f t="shared" si="2"/>
        <v>501</v>
      </c>
      <c r="G10" s="17"/>
      <c r="H10" s="14"/>
      <c r="J10" s="13"/>
    </row>
    <row r="11" spans="1:24">
      <c r="A11" s="14" t="s">
        <v>65</v>
      </c>
      <c r="B11" s="30">
        <v>200</v>
      </c>
      <c r="C11" s="16">
        <f t="shared" si="0"/>
        <v>4.6715874054003553E-3</v>
      </c>
      <c r="D11" s="14">
        <f>B28</f>
        <v>0</v>
      </c>
      <c r="E11" s="35">
        <f t="shared" si="1"/>
        <v>200</v>
      </c>
      <c r="G11" s="18">
        <f>E11</f>
        <v>200</v>
      </c>
      <c r="H11" s="30">
        <f>累積儲蓄!C6</f>
        <v>-100</v>
      </c>
      <c r="J11" s="13"/>
    </row>
    <row r="12" spans="1:24">
      <c r="A12" s="14" t="s">
        <v>91</v>
      </c>
      <c r="B12" s="30">
        <v>2500</v>
      </c>
      <c r="C12" s="16">
        <f t="shared" si="0"/>
        <v>5.8394842567504435E-2</v>
      </c>
      <c r="D12" s="14"/>
      <c r="E12" s="22">
        <f t="shared" si="1"/>
        <v>2500</v>
      </c>
      <c r="F12" s="14"/>
      <c r="G12" s="37">
        <f>B12</f>
        <v>2500</v>
      </c>
      <c r="H12" s="30">
        <f>累積儲蓄!C7</f>
        <v>2500</v>
      </c>
      <c r="J12" s="13"/>
    </row>
    <row r="13" spans="1:24">
      <c r="A13" s="14" t="s">
        <v>92</v>
      </c>
      <c r="B13" s="30">
        <v>500</v>
      </c>
      <c r="C13" s="16">
        <f t="shared" si="0"/>
        <v>1.1678968513500887E-2</v>
      </c>
      <c r="D13" s="14"/>
      <c r="E13" s="22">
        <f t="shared" si="1"/>
        <v>500</v>
      </c>
      <c r="F13" s="18">
        <f>B13</f>
        <v>500</v>
      </c>
      <c r="G13" s="37"/>
      <c r="H13" s="30"/>
      <c r="J13" s="13"/>
    </row>
    <row r="14" spans="1:24">
      <c r="A14" s="14"/>
      <c r="B14" s="30">
        <f>SUM(B3:B13)</f>
        <v>43200</v>
      </c>
      <c r="C14" s="14"/>
      <c r="D14" s="23">
        <f>SUM(D7:D11)</f>
        <v>5564</v>
      </c>
      <c r="E14" s="24">
        <f>SUM(E3:E13)</f>
        <v>33970</v>
      </c>
      <c r="F14" s="25">
        <f>SUM(F3:F13)</f>
        <v>29936</v>
      </c>
      <c r="G14" s="25">
        <f>SUM(G3:G13)</f>
        <v>4034</v>
      </c>
      <c r="H14" s="14"/>
      <c r="J14" s="13"/>
      <c r="L14" s="1"/>
    </row>
    <row r="15" spans="1:24">
      <c r="A15" s="26"/>
      <c r="B15" s="27"/>
      <c r="C15" s="26"/>
      <c r="D15" s="26"/>
      <c r="E15" s="28"/>
      <c r="F15" s="27"/>
      <c r="G15" s="26"/>
      <c r="L15" s="3"/>
    </row>
    <row r="16" spans="1:24">
      <c r="A16" s="26"/>
      <c r="B16" s="26"/>
      <c r="C16" s="26"/>
      <c r="D16" s="26"/>
      <c r="E16" s="26"/>
      <c r="F16" s="26"/>
      <c r="G16" s="26"/>
    </row>
    <row r="17" spans="1:8">
      <c r="A17" s="26"/>
      <c r="B17" s="43">
        <f>SUM(B7:B10)</f>
        <v>5000</v>
      </c>
      <c r="C17" s="26"/>
      <c r="D17" s="26"/>
      <c r="E17" s="26"/>
      <c r="F17" s="26"/>
      <c r="G17" s="26"/>
    </row>
    <row r="18" spans="1:8">
      <c r="A18" s="26"/>
      <c r="B18" s="26"/>
      <c r="C18" s="26"/>
      <c r="D18" s="26"/>
      <c r="E18" s="26"/>
      <c r="F18" s="26"/>
      <c r="G18" s="26"/>
    </row>
    <row r="19" spans="1:8">
      <c r="A19" s="14" t="s">
        <v>93</v>
      </c>
      <c r="B19" s="14">
        <v>1575</v>
      </c>
      <c r="C19" s="26"/>
      <c r="D19" s="26"/>
      <c r="E19" s="26"/>
      <c r="F19" s="26"/>
      <c r="G19" s="26"/>
    </row>
    <row r="20" spans="1:8">
      <c r="A20" s="14" t="s">
        <v>94</v>
      </c>
      <c r="B20" s="14">
        <v>350</v>
      </c>
      <c r="C20" s="26"/>
      <c r="D20" s="26"/>
      <c r="E20" s="26"/>
      <c r="F20" s="26"/>
      <c r="G20" s="26"/>
    </row>
    <row r="21" spans="1:8">
      <c r="A21" s="14" t="s">
        <v>95</v>
      </c>
      <c r="B21" s="14">
        <v>858</v>
      </c>
      <c r="C21" s="26"/>
      <c r="D21" s="26"/>
      <c r="E21" s="26"/>
      <c r="F21" s="26"/>
      <c r="G21" s="26"/>
    </row>
    <row r="22" spans="1:8">
      <c r="A22" s="14" t="s">
        <v>110</v>
      </c>
      <c r="B22" s="14">
        <v>0</v>
      </c>
      <c r="C22" s="26"/>
      <c r="D22" s="26"/>
      <c r="E22" s="26"/>
      <c r="F22" s="26"/>
      <c r="G22" s="26"/>
    </row>
    <row r="23" spans="1:8">
      <c r="A23" s="14" t="s">
        <v>90</v>
      </c>
      <c r="B23" s="14">
        <v>499</v>
      </c>
      <c r="C23" s="26"/>
      <c r="D23" s="26"/>
      <c r="E23" s="26"/>
      <c r="F23" s="26"/>
      <c r="G23" s="26"/>
    </row>
    <row r="24" spans="1:8">
      <c r="A24" s="14" t="s">
        <v>96</v>
      </c>
      <c r="B24" s="14">
        <v>0</v>
      </c>
      <c r="C24" s="26"/>
      <c r="D24" s="26"/>
      <c r="E24" s="40"/>
      <c r="F24" s="40"/>
      <c r="G24" s="40"/>
      <c r="H24" s="41"/>
    </row>
    <row r="25" spans="1:8">
      <c r="A25" s="14" t="s">
        <v>3</v>
      </c>
      <c r="B25" s="14">
        <v>100</v>
      </c>
      <c r="C25" s="26"/>
      <c r="D25" s="26"/>
      <c r="E25" s="40"/>
      <c r="F25" s="40"/>
      <c r="G25" s="40"/>
      <c r="H25" s="41"/>
    </row>
    <row r="26" spans="1:8">
      <c r="A26" s="14" t="s">
        <v>97</v>
      </c>
      <c r="B26" s="14">
        <v>100</v>
      </c>
      <c r="C26" s="26"/>
      <c r="D26" s="26"/>
      <c r="E26" s="40"/>
      <c r="F26" s="40"/>
      <c r="G26" s="42"/>
      <c r="H26" s="41"/>
    </row>
    <row r="27" spans="1:8">
      <c r="A27" s="14" t="s">
        <v>98</v>
      </c>
      <c r="B27" s="14">
        <v>2082</v>
      </c>
      <c r="C27" s="26"/>
      <c r="D27" s="26"/>
      <c r="E27" s="40"/>
      <c r="F27" s="40"/>
      <c r="G27" s="40"/>
      <c r="H27" s="41"/>
    </row>
    <row r="28" spans="1:8">
      <c r="A28" s="14" t="s">
        <v>99</v>
      </c>
      <c r="B28" s="14">
        <v>0</v>
      </c>
      <c r="C28" s="26"/>
      <c r="D28" s="26"/>
      <c r="E28" s="40"/>
      <c r="F28" s="40"/>
      <c r="G28" s="40"/>
      <c r="H28" s="41"/>
    </row>
    <row r="29" spans="1:8">
      <c r="A29" s="26"/>
      <c r="B29" s="29">
        <f>SUM(B19:B28)</f>
        <v>5564</v>
      </c>
      <c r="C29" s="26"/>
      <c r="D29" s="26"/>
      <c r="E29" s="40"/>
      <c r="F29" s="40"/>
      <c r="G29" s="40"/>
      <c r="H29" s="41"/>
    </row>
    <row r="30" spans="1:8">
      <c r="A30" s="26"/>
      <c r="B30" s="26"/>
      <c r="C30" s="26"/>
      <c r="D30" s="26"/>
      <c r="E30" s="26"/>
      <c r="F30" s="26"/>
      <c r="G30" s="26"/>
    </row>
    <row r="31" spans="1:8">
      <c r="A31" s="26"/>
      <c r="B31" s="26"/>
      <c r="C31" s="26"/>
      <c r="D31" s="26"/>
      <c r="E31" s="26"/>
      <c r="F31" s="26"/>
      <c r="G31" s="26"/>
    </row>
    <row r="32" spans="1:8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  <row r="34" spans="1:7">
      <c r="A34" s="26"/>
      <c r="B34" s="26"/>
      <c r="C34" s="26"/>
      <c r="D34" s="26"/>
      <c r="E34" s="26"/>
      <c r="F34" s="26"/>
      <c r="G34" s="26"/>
    </row>
    <row r="35" spans="1:7">
      <c r="A35" s="26"/>
      <c r="B35" s="26"/>
      <c r="C35" s="26"/>
      <c r="D35" s="26"/>
      <c r="E35" s="26"/>
      <c r="F35" s="26"/>
      <c r="G35" s="26"/>
    </row>
    <row r="36" spans="1:7">
      <c r="A36" s="26"/>
      <c r="B36" s="26"/>
      <c r="C36" s="26"/>
      <c r="D36" s="26"/>
      <c r="E36" s="26"/>
      <c r="F36" s="26"/>
      <c r="G36" s="26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M27" sqref="M27"/>
    </sheetView>
  </sheetViews>
  <sheetFormatPr defaultRowHeight="16.5"/>
  <cols>
    <col min="2" max="2" width="9.625" bestFit="1" customWidth="1"/>
    <col min="3" max="3" width="8.375" customWidth="1"/>
    <col min="4" max="4" width="10.125" customWidth="1"/>
    <col min="5" max="5" width="9.5" customWidth="1"/>
    <col min="6" max="6" width="9.375" customWidth="1"/>
    <col min="9" max="9" width="30.5" bestFit="1" customWidth="1"/>
    <col min="11" max="11" width="10.875" bestFit="1" customWidth="1"/>
    <col min="23" max="23" width="14.75" bestFit="1" customWidth="1"/>
  </cols>
  <sheetData>
    <row r="1" spans="1:23" s="11" customFormat="1"/>
    <row r="2" spans="1:23">
      <c r="A2" s="31" t="s">
        <v>77</v>
      </c>
      <c r="B2" s="32">
        <v>39069</v>
      </c>
      <c r="C2" s="15" t="s">
        <v>78</v>
      </c>
      <c r="D2" s="15" t="s">
        <v>79</v>
      </c>
      <c r="E2" s="15" t="s">
        <v>80</v>
      </c>
      <c r="F2" s="15" t="s">
        <v>81</v>
      </c>
      <c r="G2" s="33" t="s">
        <v>109</v>
      </c>
      <c r="L2" s="11"/>
    </row>
    <row r="3" spans="1:23">
      <c r="A3" s="14" t="s">
        <v>59</v>
      </c>
      <c r="B3" s="14">
        <v>0</v>
      </c>
      <c r="C3" s="14"/>
      <c r="D3" s="22">
        <f t="shared" ref="D3:D8" si="0">B3-C3</f>
        <v>0</v>
      </c>
      <c r="E3" s="14"/>
      <c r="F3" s="17">
        <f>D3</f>
        <v>0</v>
      </c>
      <c r="G3" s="30">
        <f>F3</f>
        <v>0</v>
      </c>
      <c r="I3" s="13"/>
      <c r="W3" s="1"/>
    </row>
    <row r="4" spans="1:23">
      <c r="A4" s="14" t="s">
        <v>60</v>
      </c>
      <c r="B4" s="14">
        <v>0</v>
      </c>
      <c r="C4" s="14"/>
      <c r="D4" s="22">
        <f t="shared" si="0"/>
        <v>0</v>
      </c>
      <c r="E4" s="14"/>
      <c r="F4" s="17">
        <f t="shared" ref="F4:F13" si="1">D4</f>
        <v>0</v>
      </c>
      <c r="G4" s="30"/>
      <c r="I4" s="13"/>
      <c r="W4" s="1"/>
    </row>
    <row r="5" spans="1:23">
      <c r="A5" s="14" t="s">
        <v>61</v>
      </c>
      <c r="B5" s="14">
        <v>30000</v>
      </c>
      <c r="C5" s="14"/>
      <c r="D5" s="22">
        <f t="shared" si="0"/>
        <v>30000</v>
      </c>
      <c r="E5" s="18">
        <f>D5</f>
        <v>30000</v>
      </c>
      <c r="F5" s="17"/>
      <c r="G5" s="30"/>
      <c r="I5" s="13"/>
      <c r="W5" s="2"/>
    </row>
    <row r="6" spans="1:23" s="11" customFormat="1">
      <c r="A6" s="14" t="s">
        <v>82</v>
      </c>
      <c r="B6" s="14">
        <v>2300</v>
      </c>
      <c r="C6" s="14">
        <f>B19+B20</f>
        <v>2211</v>
      </c>
      <c r="D6" s="19">
        <f t="shared" si="0"/>
        <v>89</v>
      </c>
      <c r="E6" s="18">
        <f t="shared" ref="E6:E11" si="2">D6</f>
        <v>89</v>
      </c>
      <c r="F6" s="17"/>
      <c r="G6" s="14"/>
      <c r="I6" s="13"/>
      <c r="W6" s="2"/>
    </row>
    <row r="7" spans="1:23">
      <c r="A7" s="14" t="s">
        <v>62</v>
      </c>
      <c r="B7" s="14">
        <v>2100</v>
      </c>
      <c r="C7" s="14">
        <f>B21+B24+B25</f>
        <v>2075</v>
      </c>
      <c r="D7" s="19">
        <f t="shared" si="0"/>
        <v>25</v>
      </c>
      <c r="E7" s="18">
        <f t="shared" si="2"/>
        <v>25</v>
      </c>
      <c r="F7" s="17"/>
      <c r="G7" s="14"/>
      <c r="H7" s="11"/>
      <c r="I7" s="13"/>
    </row>
    <row r="8" spans="1:23">
      <c r="A8" s="14" t="s">
        <v>63</v>
      </c>
      <c r="B8" s="14">
        <v>700</v>
      </c>
      <c r="C8" s="14">
        <f>B26</f>
        <v>628</v>
      </c>
      <c r="D8" s="19">
        <f t="shared" si="0"/>
        <v>72</v>
      </c>
      <c r="E8" s="18">
        <f t="shared" si="2"/>
        <v>72</v>
      </c>
      <c r="F8" s="17"/>
      <c r="G8" s="14"/>
      <c r="H8" s="11"/>
      <c r="I8" s="13"/>
    </row>
    <row r="9" spans="1:23">
      <c r="A9" s="14" t="s">
        <v>64</v>
      </c>
      <c r="B9" s="14">
        <v>3000</v>
      </c>
      <c r="C9" s="14">
        <f>B9</f>
        <v>3000</v>
      </c>
      <c r="D9" s="19">
        <v>0</v>
      </c>
      <c r="E9" s="18">
        <f t="shared" si="2"/>
        <v>0</v>
      </c>
      <c r="F9" s="17"/>
      <c r="G9" s="14"/>
      <c r="H9" s="11"/>
      <c r="I9" s="13"/>
    </row>
    <row r="10" spans="1:23" s="11" customFormat="1">
      <c r="A10" s="14" t="s">
        <v>83</v>
      </c>
      <c r="B10" s="14">
        <v>500</v>
      </c>
      <c r="C10" s="14">
        <v>481</v>
      </c>
      <c r="D10" s="19">
        <f>B10-C10</f>
        <v>19</v>
      </c>
      <c r="E10" s="18">
        <f t="shared" si="2"/>
        <v>19</v>
      </c>
      <c r="F10" s="17"/>
      <c r="G10" s="14"/>
      <c r="I10" s="13"/>
    </row>
    <row r="11" spans="1:23">
      <c r="A11" s="14" t="s">
        <v>65</v>
      </c>
      <c r="B11" s="14">
        <v>300</v>
      </c>
      <c r="C11" s="14">
        <v>609</v>
      </c>
      <c r="D11" s="19">
        <f>B11-C11</f>
        <v>-309</v>
      </c>
      <c r="E11" s="18">
        <f t="shared" si="2"/>
        <v>-309</v>
      </c>
      <c r="F11" s="17"/>
      <c r="G11" s="30"/>
      <c r="H11" s="11"/>
      <c r="I11" s="13"/>
    </row>
    <row r="12" spans="1:23" s="11" customFormat="1">
      <c r="A12" s="14" t="s">
        <v>84</v>
      </c>
      <c r="B12" s="14">
        <v>0</v>
      </c>
      <c r="C12" s="14"/>
      <c r="D12" s="22">
        <f>B12-C12</f>
        <v>0</v>
      </c>
      <c r="E12" s="14"/>
      <c r="F12" s="17">
        <f t="shared" si="1"/>
        <v>0</v>
      </c>
      <c r="G12" s="30"/>
      <c r="I12" s="13"/>
    </row>
    <row r="13" spans="1:23" s="11" customFormat="1">
      <c r="A13" s="14" t="s">
        <v>85</v>
      </c>
      <c r="B13" s="38">
        <f>B2-SUM(B3:B12)</f>
        <v>169</v>
      </c>
      <c r="C13" s="14"/>
      <c r="D13" s="22">
        <f>B13-C13</f>
        <v>169</v>
      </c>
      <c r="E13" s="14"/>
      <c r="F13" s="17">
        <f t="shared" si="1"/>
        <v>169</v>
      </c>
      <c r="G13" s="30"/>
      <c r="I13" s="13"/>
    </row>
    <row r="14" spans="1:23">
      <c r="A14" s="14"/>
      <c r="B14" s="14">
        <f>SUM(B3:B13)</f>
        <v>39069</v>
      </c>
      <c r="C14" s="14">
        <f>SUM(C3:C13)-3000</f>
        <v>6004</v>
      </c>
      <c r="D14" s="24">
        <f>SUM(D3:D13)</f>
        <v>30065</v>
      </c>
      <c r="E14" s="25">
        <f>SUM(E3:E13)</f>
        <v>29896</v>
      </c>
      <c r="F14" s="25">
        <f>SUM(F3:F13)</f>
        <v>169</v>
      </c>
      <c r="G14" s="14"/>
      <c r="H14" s="11"/>
      <c r="I14" s="13"/>
      <c r="K14" s="1"/>
    </row>
    <row r="15" spans="1:23">
      <c r="A15" s="11"/>
      <c r="B15" s="12"/>
      <c r="D15" s="11"/>
      <c r="E15" s="12"/>
      <c r="F15" s="11"/>
      <c r="K15" s="3"/>
    </row>
    <row r="16" spans="1:23">
      <c r="D16" s="2"/>
    </row>
    <row r="17" spans="1:3">
      <c r="C17" s="11"/>
    </row>
    <row r="19" spans="1:3">
      <c r="A19" s="11" t="s">
        <v>66</v>
      </c>
      <c r="B19">
        <v>2174</v>
      </c>
    </row>
    <row r="20" spans="1:3">
      <c r="A20" s="11" t="s">
        <v>67</v>
      </c>
      <c r="B20">
        <v>37</v>
      </c>
    </row>
    <row r="21" spans="1:3">
      <c r="A21" s="11" t="s">
        <v>68</v>
      </c>
      <c r="B21">
        <v>1338</v>
      </c>
    </row>
    <row r="22" spans="1:3" s="11" customFormat="1">
      <c r="A22" s="11" t="s">
        <v>73</v>
      </c>
      <c r="B22" s="11">
        <v>609</v>
      </c>
    </row>
    <row r="23" spans="1:3">
      <c r="A23" s="11" t="s">
        <v>69</v>
      </c>
      <c r="B23">
        <v>481</v>
      </c>
    </row>
    <row r="24" spans="1:3">
      <c r="A24" s="11" t="s">
        <v>70</v>
      </c>
      <c r="B24">
        <v>149</v>
      </c>
    </row>
    <row r="25" spans="1:3">
      <c r="A25" s="11" t="s">
        <v>71</v>
      </c>
      <c r="B25">
        <v>588</v>
      </c>
    </row>
    <row r="26" spans="1:3">
      <c r="A26" s="11" t="s">
        <v>72</v>
      </c>
      <c r="B26">
        <v>628</v>
      </c>
    </row>
    <row r="27" spans="1:3">
      <c r="B27">
        <f>SUM(B19:B26)</f>
        <v>6004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31" sqref="E31"/>
    </sheetView>
  </sheetViews>
  <sheetFormatPr defaultRowHeight="16.5"/>
  <cols>
    <col min="2" max="2" width="9.5" style="1" customWidth="1"/>
    <col min="6" max="7" width="10.875" customWidth="1"/>
  </cols>
  <sheetData>
    <row r="2" spans="1:7">
      <c r="A2" t="s">
        <v>0</v>
      </c>
      <c r="B2" s="1">
        <f>48000*(29/31)</f>
        <v>44903.225806451614</v>
      </c>
      <c r="F2" t="s">
        <v>5</v>
      </c>
      <c r="G2" s="2">
        <f>B6*12+B2*2</f>
        <v>100606.45161290323</v>
      </c>
    </row>
    <row r="3" spans="1:7">
      <c r="A3" t="s">
        <v>2</v>
      </c>
      <c r="B3" s="1">
        <v>20000</v>
      </c>
      <c r="C3" s="4">
        <f>B3/$B$2</f>
        <v>0.4454022988505747</v>
      </c>
    </row>
    <row r="4" spans="1:7">
      <c r="A4" t="s">
        <v>57</v>
      </c>
      <c r="B4" s="1">
        <v>10000</v>
      </c>
      <c r="C4" s="4">
        <f t="shared" ref="C4:C15" si="0">B4/$B$2</f>
        <v>0.22270114942528735</v>
      </c>
    </row>
    <row r="5" spans="1:7">
      <c r="A5" t="s">
        <v>1</v>
      </c>
      <c r="B5" s="1">
        <f>B2*0.06</f>
        <v>2694.1935483870966</v>
      </c>
      <c r="C5" s="4">
        <f t="shared" si="0"/>
        <v>0.06</v>
      </c>
    </row>
    <row r="6" spans="1:7">
      <c r="A6" t="s">
        <v>38</v>
      </c>
      <c r="B6" s="1">
        <v>900</v>
      </c>
      <c r="C6" s="4">
        <f t="shared" si="0"/>
        <v>2.004310344827586E-2</v>
      </c>
    </row>
    <row r="7" spans="1:7">
      <c r="A7" t="s">
        <v>52</v>
      </c>
      <c r="B7" s="1">
        <v>2926</v>
      </c>
      <c r="C7" s="4">
        <f t="shared" si="0"/>
        <v>6.5162356321839074E-2</v>
      </c>
    </row>
    <row r="8" spans="1:7">
      <c r="A8" s="1" t="s">
        <v>56</v>
      </c>
      <c r="B8" s="1">
        <v>2502</v>
      </c>
      <c r="C8" s="4">
        <f t="shared" si="0"/>
        <v>5.5719827586206895E-2</v>
      </c>
    </row>
    <row r="9" spans="1:7">
      <c r="A9" t="s">
        <v>53</v>
      </c>
      <c r="B9" s="1">
        <v>1399</v>
      </c>
      <c r="C9" s="4">
        <f t="shared" si="0"/>
        <v>3.11558908045977E-2</v>
      </c>
    </row>
    <row r="10" spans="1:7">
      <c r="A10" t="s">
        <v>4</v>
      </c>
      <c r="B10" s="1">
        <v>500</v>
      </c>
      <c r="C10" s="4">
        <f t="shared" si="0"/>
        <v>1.1135057471264368E-2</v>
      </c>
    </row>
    <row r="11" spans="1:7">
      <c r="A11" t="s">
        <v>51</v>
      </c>
      <c r="B11" s="1">
        <v>306</v>
      </c>
      <c r="C11" s="4">
        <f t="shared" si="0"/>
        <v>6.8146551724137926E-3</v>
      </c>
    </row>
    <row r="12" spans="1:7">
      <c r="A12" t="s">
        <v>54</v>
      </c>
      <c r="B12" s="1">
        <v>248</v>
      </c>
      <c r="C12" s="4">
        <f t="shared" si="0"/>
        <v>5.522988505747126E-3</v>
      </c>
    </row>
    <row r="13" spans="1:7">
      <c r="A13" t="s">
        <v>3</v>
      </c>
      <c r="B13" s="1">
        <v>150</v>
      </c>
      <c r="C13" s="4">
        <f t="shared" si="0"/>
        <v>3.3405172413793101E-3</v>
      </c>
    </row>
    <row r="14" spans="1:7">
      <c r="A14" t="s">
        <v>55</v>
      </c>
      <c r="B14" s="1">
        <v>100</v>
      </c>
      <c r="C14" s="4">
        <f t="shared" si="0"/>
        <v>2.2270114942528735E-3</v>
      </c>
    </row>
    <row r="15" spans="1:7">
      <c r="A15" t="s">
        <v>58</v>
      </c>
      <c r="B15" s="1">
        <f>B2-SUM(B3:B14)</f>
        <v>3178.0322580645152</v>
      </c>
      <c r="C15" s="4">
        <f t="shared" si="0"/>
        <v>7.0775143678160901E-2</v>
      </c>
    </row>
  </sheetData>
  <autoFilter ref="A1:G1">
    <sortState ref="A2:G15">
      <sortCondition descending="1" ref="B1"/>
    </sortState>
  </autoFilter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5"/>
  <sheetViews>
    <sheetView topLeftCell="A10" workbookViewId="0">
      <selection activeCell="L24" sqref="L24"/>
    </sheetView>
  </sheetViews>
  <sheetFormatPr defaultRowHeight="16.5"/>
  <cols>
    <col min="1" max="1" width="12.75" bestFit="1" customWidth="1"/>
    <col min="2" max="2" width="10.375" hidden="1" customWidth="1"/>
    <col min="3" max="3" width="7.625" bestFit="1" customWidth="1"/>
    <col min="4" max="4" width="25.5" customWidth="1"/>
    <col min="5" max="5" width="5.875" bestFit="1" customWidth="1"/>
    <col min="6" max="6" width="9.375" customWidth="1"/>
    <col min="7" max="7" width="6.875" hidden="1" customWidth="1"/>
    <col min="8" max="8" width="9.75" hidden="1" customWidth="1"/>
    <col min="9" max="9" width="7" hidden="1" customWidth="1"/>
    <col min="10" max="10" width="0" hidden="1" customWidth="1"/>
  </cols>
  <sheetData>
    <row r="1" spans="1:12">
      <c r="A1" s="10" t="s">
        <v>26</v>
      </c>
      <c r="B1" s="10" t="s">
        <v>25</v>
      </c>
      <c r="C1" s="10" t="s">
        <v>24</v>
      </c>
      <c r="D1" s="10" t="s">
        <v>23</v>
      </c>
      <c r="E1" s="10" t="s">
        <v>22</v>
      </c>
      <c r="F1" s="10" t="s">
        <v>21</v>
      </c>
      <c r="L1" s="9" t="s">
        <v>20</v>
      </c>
    </row>
    <row r="2" spans="1:12">
      <c r="A2" s="7">
        <v>44046</v>
      </c>
      <c r="B2" s="6">
        <v>0.51250000000000007</v>
      </c>
      <c r="C2" s="5" t="s">
        <v>11</v>
      </c>
      <c r="D2" s="5" t="s">
        <v>19</v>
      </c>
      <c r="E2" s="5">
        <v>65</v>
      </c>
      <c r="F2" s="5">
        <v>39</v>
      </c>
      <c r="G2" s="5"/>
      <c r="H2" s="5"/>
      <c r="I2" s="5"/>
      <c r="J2" s="5">
        <f t="shared" ref="J2:J23" si="0">E2-F2</f>
        <v>26</v>
      </c>
      <c r="K2" s="5"/>
      <c r="L2" s="8">
        <f>SUM(F2:F35)</f>
        <v>1005</v>
      </c>
    </row>
    <row r="3" spans="1:12">
      <c r="A3" s="7">
        <v>44047</v>
      </c>
      <c r="B3" s="6">
        <v>0.50277777777777777</v>
      </c>
      <c r="C3" s="5" t="s">
        <v>11</v>
      </c>
      <c r="D3" s="5" t="s">
        <v>18</v>
      </c>
      <c r="E3" s="5">
        <v>65</v>
      </c>
      <c r="F3" s="5">
        <v>40</v>
      </c>
      <c r="G3" s="5"/>
      <c r="H3" s="5"/>
      <c r="I3" s="5"/>
      <c r="J3" s="5">
        <f t="shared" si="0"/>
        <v>25</v>
      </c>
      <c r="K3" s="5"/>
      <c r="L3" s="5"/>
    </row>
    <row r="4" spans="1:12">
      <c r="A4" s="7">
        <v>44048</v>
      </c>
      <c r="B4" s="6">
        <v>0.50416666666666665</v>
      </c>
      <c r="C4" s="5" t="s">
        <v>11</v>
      </c>
      <c r="D4" s="5" t="s">
        <v>17</v>
      </c>
      <c r="E4" s="5">
        <v>60</v>
      </c>
      <c r="F4" s="5">
        <v>35</v>
      </c>
      <c r="G4" s="5"/>
      <c r="H4" s="5"/>
      <c r="I4" s="5"/>
      <c r="J4" s="5">
        <f t="shared" si="0"/>
        <v>25</v>
      </c>
      <c r="K4" s="5"/>
      <c r="L4" s="5"/>
    </row>
    <row r="5" spans="1:12">
      <c r="A5" s="7">
        <v>44049</v>
      </c>
      <c r="B5" s="6">
        <v>0.48888888888888887</v>
      </c>
      <c r="C5" s="5" t="s">
        <v>11</v>
      </c>
      <c r="D5" s="5" t="s">
        <v>16</v>
      </c>
      <c r="E5" s="5">
        <v>51</v>
      </c>
      <c r="F5" s="5">
        <v>25</v>
      </c>
      <c r="G5" s="5"/>
      <c r="H5" s="5"/>
      <c r="I5" s="5"/>
      <c r="J5" s="5">
        <f t="shared" si="0"/>
        <v>26</v>
      </c>
      <c r="K5" s="5"/>
      <c r="L5" s="5"/>
    </row>
    <row r="6" spans="1:12">
      <c r="A6" s="7">
        <v>44050</v>
      </c>
      <c r="B6" s="6">
        <v>0.50763888888888886</v>
      </c>
      <c r="C6" s="5" t="s">
        <v>11</v>
      </c>
      <c r="D6" s="5" t="s">
        <v>10</v>
      </c>
      <c r="E6" s="5">
        <v>42</v>
      </c>
      <c r="F6" s="5">
        <v>17</v>
      </c>
      <c r="G6" s="5"/>
      <c r="H6" s="5"/>
      <c r="I6" s="5"/>
      <c r="J6" s="5">
        <f t="shared" si="0"/>
        <v>25</v>
      </c>
      <c r="K6" s="5"/>
      <c r="L6" s="5"/>
    </row>
    <row r="7" spans="1:12">
      <c r="A7" s="7">
        <v>44050</v>
      </c>
      <c r="B7" s="6">
        <v>0.63680555555555551</v>
      </c>
      <c r="C7" s="5" t="s">
        <v>8</v>
      </c>
      <c r="D7" s="5" t="s">
        <v>10</v>
      </c>
      <c r="E7" s="5">
        <v>54</v>
      </c>
      <c r="F7" s="5">
        <v>29</v>
      </c>
      <c r="G7" s="5"/>
      <c r="H7" s="5"/>
      <c r="I7" s="5"/>
      <c r="J7" s="5">
        <f t="shared" si="0"/>
        <v>25</v>
      </c>
      <c r="K7" s="5"/>
      <c r="L7" s="5"/>
    </row>
    <row r="8" spans="1:12">
      <c r="A8" s="7">
        <v>44053</v>
      </c>
      <c r="B8" s="6">
        <v>0.50763888888888886</v>
      </c>
      <c r="C8" s="5" t="s">
        <v>11</v>
      </c>
      <c r="D8" s="5" t="s">
        <v>15</v>
      </c>
      <c r="E8" s="5">
        <v>60</v>
      </c>
      <c r="F8" s="5">
        <v>35</v>
      </c>
      <c r="G8" s="5">
        <v>0</v>
      </c>
      <c r="H8" s="5" t="s">
        <v>14</v>
      </c>
      <c r="I8" s="5">
        <v>1</v>
      </c>
      <c r="J8" s="5">
        <f t="shared" si="0"/>
        <v>25</v>
      </c>
    </row>
    <row r="9" spans="1:12">
      <c r="A9" s="7">
        <v>44053</v>
      </c>
      <c r="B9" s="6">
        <v>0.71319444444444446</v>
      </c>
      <c r="C9" s="5" t="s">
        <v>8</v>
      </c>
      <c r="D9" s="5" t="s">
        <v>13</v>
      </c>
      <c r="E9" s="5">
        <v>75</v>
      </c>
      <c r="F9" s="5">
        <v>50</v>
      </c>
      <c r="J9" s="5">
        <f t="shared" si="0"/>
        <v>25</v>
      </c>
    </row>
    <row r="10" spans="1:12">
      <c r="A10" s="7">
        <v>44054</v>
      </c>
      <c r="B10" s="6">
        <v>0.50138888888888888</v>
      </c>
      <c r="C10" s="5" t="s">
        <v>11</v>
      </c>
      <c r="D10" s="5" t="s">
        <v>10</v>
      </c>
      <c r="E10" s="5">
        <v>50</v>
      </c>
      <c r="F10" s="5">
        <v>25</v>
      </c>
      <c r="G10" s="5">
        <v>0</v>
      </c>
      <c r="H10" s="5" t="s">
        <v>9</v>
      </c>
      <c r="I10" s="5">
        <v>1</v>
      </c>
      <c r="J10" s="5">
        <f t="shared" si="0"/>
        <v>25</v>
      </c>
    </row>
    <row r="11" spans="1:12">
      <c r="A11" s="7">
        <v>44055</v>
      </c>
      <c r="B11" s="6">
        <v>0.50347222222222221</v>
      </c>
      <c r="C11" s="5" t="s">
        <v>11</v>
      </c>
      <c r="D11" s="5" t="s">
        <v>10</v>
      </c>
      <c r="E11" s="5">
        <v>49</v>
      </c>
      <c r="F11" s="5">
        <v>24</v>
      </c>
      <c r="G11" s="5">
        <v>0</v>
      </c>
      <c r="H11" s="5" t="s">
        <v>9</v>
      </c>
      <c r="I11" s="5">
        <v>1</v>
      </c>
      <c r="J11" s="5">
        <f t="shared" si="0"/>
        <v>25</v>
      </c>
    </row>
    <row r="12" spans="1:12">
      <c r="A12" s="7">
        <v>44056</v>
      </c>
      <c r="B12" s="6">
        <v>0.52152777777777781</v>
      </c>
      <c r="C12" s="5" t="s">
        <v>11</v>
      </c>
      <c r="D12" s="5" t="s">
        <v>10</v>
      </c>
      <c r="E12" s="5">
        <v>43</v>
      </c>
      <c r="F12" s="5">
        <v>18</v>
      </c>
      <c r="G12" s="5">
        <v>0</v>
      </c>
      <c r="H12" s="5" t="s">
        <v>9</v>
      </c>
      <c r="I12" s="5">
        <v>1</v>
      </c>
      <c r="J12" s="5">
        <f t="shared" si="0"/>
        <v>25</v>
      </c>
    </row>
    <row r="13" spans="1:12">
      <c r="A13" s="7">
        <v>44056</v>
      </c>
      <c r="B13" s="6">
        <v>0.71736111111111101</v>
      </c>
      <c r="C13" s="5" t="s">
        <v>8</v>
      </c>
      <c r="D13" s="5" t="s">
        <v>10</v>
      </c>
      <c r="E13" s="5">
        <v>50</v>
      </c>
      <c r="F13" s="5">
        <v>25</v>
      </c>
      <c r="G13" s="5">
        <v>0</v>
      </c>
      <c r="H13" s="5" t="s">
        <v>6</v>
      </c>
      <c r="I13" s="5">
        <v>1</v>
      </c>
      <c r="J13" s="5">
        <f t="shared" si="0"/>
        <v>25</v>
      </c>
    </row>
    <row r="14" spans="1:12">
      <c r="A14" s="7">
        <v>44057</v>
      </c>
      <c r="B14" s="6">
        <v>0.49305555555555558</v>
      </c>
      <c r="C14" s="5" t="s">
        <v>11</v>
      </c>
      <c r="D14" s="5" t="s">
        <v>12</v>
      </c>
      <c r="E14" s="5">
        <v>65</v>
      </c>
      <c r="F14" s="5">
        <v>39</v>
      </c>
      <c r="G14" s="5">
        <v>0</v>
      </c>
      <c r="J14" s="5">
        <f t="shared" si="0"/>
        <v>26</v>
      </c>
    </row>
    <row r="15" spans="1:12">
      <c r="A15" s="7">
        <v>44060</v>
      </c>
      <c r="B15" s="6">
        <v>0.50555555555555554</v>
      </c>
      <c r="C15" s="5" t="s">
        <v>11</v>
      </c>
      <c r="D15" s="5" t="s">
        <v>10</v>
      </c>
      <c r="E15" s="5">
        <v>43</v>
      </c>
      <c r="F15" s="5">
        <v>18</v>
      </c>
      <c r="G15" s="5">
        <v>0</v>
      </c>
      <c r="H15" s="5" t="s">
        <v>9</v>
      </c>
      <c r="I15" s="5">
        <v>1</v>
      </c>
      <c r="J15" s="5">
        <f t="shared" si="0"/>
        <v>25</v>
      </c>
    </row>
    <row r="16" spans="1:12">
      <c r="A16" s="7">
        <v>44060</v>
      </c>
      <c r="B16" s="6">
        <v>0.71736111111111101</v>
      </c>
      <c r="C16" s="5" t="s">
        <v>8</v>
      </c>
      <c r="D16" s="5" t="s">
        <v>7</v>
      </c>
      <c r="E16" s="5">
        <v>65</v>
      </c>
      <c r="F16" s="5">
        <v>40</v>
      </c>
      <c r="G16" s="5">
        <v>0</v>
      </c>
      <c r="H16" s="5" t="s">
        <v>6</v>
      </c>
      <c r="I16" s="5">
        <v>1</v>
      </c>
      <c r="J16" s="5">
        <f t="shared" si="0"/>
        <v>25</v>
      </c>
    </row>
    <row r="17" spans="1:10">
      <c r="A17" s="7">
        <v>44061</v>
      </c>
      <c r="B17" s="6">
        <v>0.50277777777777777</v>
      </c>
      <c r="C17" s="5" t="s">
        <v>11</v>
      </c>
      <c r="D17" s="5" t="s">
        <v>10</v>
      </c>
      <c r="E17" s="5">
        <v>48</v>
      </c>
      <c r="F17" s="5">
        <v>23</v>
      </c>
      <c r="G17" s="5">
        <v>0</v>
      </c>
      <c r="H17" s="5" t="s">
        <v>9</v>
      </c>
      <c r="I17" s="5">
        <v>1</v>
      </c>
      <c r="J17" s="5">
        <f t="shared" si="0"/>
        <v>25</v>
      </c>
    </row>
    <row r="18" spans="1:10">
      <c r="A18" s="7">
        <v>44061</v>
      </c>
      <c r="B18" s="6">
        <v>0.72499999999999998</v>
      </c>
      <c r="C18" s="5" t="s">
        <v>8</v>
      </c>
      <c r="D18" s="5" t="s">
        <v>10</v>
      </c>
      <c r="E18" s="5">
        <v>54</v>
      </c>
      <c r="F18" s="5">
        <v>29</v>
      </c>
      <c r="G18" s="5">
        <v>0</v>
      </c>
      <c r="H18" s="5" t="s">
        <v>39</v>
      </c>
      <c r="I18" s="5">
        <v>1</v>
      </c>
      <c r="J18" s="5">
        <f t="shared" si="0"/>
        <v>25</v>
      </c>
    </row>
    <row r="19" spans="1:10">
      <c r="A19" s="7">
        <v>44062</v>
      </c>
      <c r="B19" s="6">
        <v>0.50624999999999998</v>
      </c>
      <c r="C19" s="5" t="s">
        <v>11</v>
      </c>
      <c r="D19" s="5" t="s">
        <v>10</v>
      </c>
      <c r="E19" s="5">
        <v>55</v>
      </c>
      <c r="F19" s="5">
        <v>30</v>
      </c>
      <c r="G19" s="5">
        <v>0</v>
      </c>
      <c r="H19" s="5" t="s">
        <v>9</v>
      </c>
      <c r="I19" s="5">
        <v>1</v>
      </c>
      <c r="J19" s="5">
        <f t="shared" si="0"/>
        <v>25</v>
      </c>
    </row>
    <row r="20" spans="1:10">
      <c r="A20" s="7">
        <v>44062</v>
      </c>
      <c r="B20" s="6">
        <v>0.78194444444444444</v>
      </c>
      <c r="C20" s="5" t="s">
        <v>8</v>
      </c>
      <c r="D20" s="5" t="s">
        <v>40</v>
      </c>
      <c r="E20" s="5">
        <v>30</v>
      </c>
      <c r="F20" s="5">
        <v>5</v>
      </c>
      <c r="G20" s="5">
        <v>0</v>
      </c>
      <c r="H20" s="5" t="s">
        <v>39</v>
      </c>
      <c r="I20" s="5">
        <v>1</v>
      </c>
      <c r="J20" s="5">
        <f t="shared" si="0"/>
        <v>25</v>
      </c>
    </row>
    <row r="21" spans="1:10">
      <c r="A21" s="7">
        <v>44063</v>
      </c>
      <c r="B21" s="6">
        <v>0.50138888888888888</v>
      </c>
      <c r="C21" s="5" t="s">
        <v>11</v>
      </c>
      <c r="D21" s="5" t="s">
        <v>41</v>
      </c>
      <c r="E21" s="5">
        <v>65</v>
      </c>
      <c r="F21" s="5">
        <v>40</v>
      </c>
      <c r="G21" s="5">
        <v>0</v>
      </c>
      <c r="H21" s="5" t="s">
        <v>6</v>
      </c>
      <c r="I21" s="5">
        <v>1</v>
      </c>
      <c r="J21" s="5">
        <f t="shared" si="0"/>
        <v>25</v>
      </c>
    </row>
    <row r="22" spans="1:10">
      <c r="A22" s="7">
        <v>44063</v>
      </c>
      <c r="B22" s="6">
        <v>0.71875</v>
      </c>
      <c r="C22" s="5" t="s">
        <v>8</v>
      </c>
      <c r="D22" s="5" t="s">
        <v>10</v>
      </c>
      <c r="E22" s="5">
        <v>51</v>
      </c>
      <c r="F22" s="5">
        <v>26</v>
      </c>
      <c r="G22" s="5">
        <v>0</v>
      </c>
      <c r="H22" s="5" t="s">
        <v>42</v>
      </c>
      <c r="I22" s="5">
        <v>1</v>
      </c>
      <c r="J22" s="5">
        <f t="shared" si="0"/>
        <v>25</v>
      </c>
    </row>
    <row r="23" spans="1:10">
      <c r="A23" s="7">
        <v>44067</v>
      </c>
      <c r="B23" s="6">
        <v>0.50347222222222221</v>
      </c>
      <c r="C23" s="5" t="s">
        <v>11</v>
      </c>
      <c r="D23" s="5" t="s">
        <v>43</v>
      </c>
      <c r="E23" s="5">
        <v>60</v>
      </c>
      <c r="F23" s="5">
        <v>35</v>
      </c>
      <c r="G23" s="5">
        <v>0</v>
      </c>
      <c r="H23" s="5" t="s">
        <v>14</v>
      </c>
      <c r="I23" s="5">
        <v>1</v>
      </c>
      <c r="J23" s="5">
        <f t="shared" si="0"/>
        <v>25</v>
      </c>
    </row>
    <row r="24" spans="1:10">
      <c r="A24" s="7">
        <v>44067</v>
      </c>
      <c r="B24" s="6">
        <v>0.71458333333333324</v>
      </c>
      <c r="C24" s="5" t="s">
        <v>8</v>
      </c>
      <c r="D24" s="5" t="s">
        <v>44</v>
      </c>
      <c r="E24" s="5">
        <v>65</v>
      </c>
      <c r="F24" s="5">
        <v>40</v>
      </c>
      <c r="G24" s="5">
        <v>0</v>
      </c>
      <c r="H24" s="5" t="s">
        <v>6</v>
      </c>
      <c r="I24" s="5">
        <v>1</v>
      </c>
      <c r="J24" s="5"/>
    </row>
    <row r="25" spans="1:10">
      <c r="A25" s="7">
        <v>44068</v>
      </c>
      <c r="B25" s="6">
        <v>0.50138888888888888</v>
      </c>
      <c r="C25" s="5" t="s">
        <v>11</v>
      </c>
      <c r="D25" s="5" t="s">
        <v>10</v>
      </c>
      <c r="E25" s="5">
        <v>60</v>
      </c>
      <c r="F25" s="5">
        <v>35</v>
      </c>
      <c r="G25" s="5">
        <v>0</v>
      </c>
      <c r="H25" s="5" t="s">
        <v>6</v>
      </c>
      <c r="I25" s="5">
        <v>1</v>
      </c>
      <c r="J25" s="5"/>
    </row>
    <row r="26" spans="1:10">
      <c r="A26" s="7">
        <v>44068</v>
      </c>
      <c r="B26" s="6">
        <v>0.71805555555555556</v>
      </c>
      <c r="C26" s="5" t="s">
        <v>8</v>
      </c>
      <c r="D26" s="5" t="s">
        <v>10</v>
      </c>
      <c r="E26" s="5">
        <v>42</v>
      </c>
      <c r="F26" s="5">
        <v>17</v>
      </c>
      <c r="G26" s="5">
        <v>0</v>
      </c>
      <c r="H26" s="5" t="s">
        <v>45</v>
      </c>
      <c r="I26" s="5">
        <v>1</v>
      </c>
      <c r="J26" s="5"/>
    </row>
    <row r="27" spans="1:10">
      <c r="A27" s="7">
        <v>44069</v>
      </c>
      <c r="B27" s="6">
        <v>0.50347222222222221</v>
      </c>
      <c r="C27" s="5" t="s">
        <v>11</v>
      </c>
      <c r="D27" s="5" t="s">
        <v>46</v>
      </c>
      <c r="E27" s="5">
        <v>70</v>
      </c>
      <c r="F27" s="5">
        <v>45</v>
      </c>
      <c r="G27" s="5">
        <v>0</v>
      </c>
      <c r="H27" s="5" t="s">
        <v>14</v>
      </c>
      <c r="I27" s="5">
        <v>1</v>
      </c>
      <c r="J27" s="5"/>
    </row>
    <row r="28" spans="1:10">
      <c r="A28" s="7">
        <v>44069</v>
      </c>
      <c r="B28" s="6">
        <v>0.71597222222222223</v>
      </c>
      <c r="C28" s="5" t="s">
        <v>8</v>
      </c>
      <c r="D28" s="5" t="s">
        <v>10</v>
      </c>
      <c r="E28" s="5">
        <v>42</v>
      </c>
      <c r="F28" s="5">
        <v>17</v>
      </c>
      <c r="G28" s="5">
        <v>0</v>
      </c>
      <c r="H28" s="5" t="s">
        <v>45</v>
      </c>
      <c r="I28" s="5">
        <v>1</v>
      </c>
      <c r="J28" s="5"/>
    </row>
    <row r="29" spans="1:10">
      <c r="A29" s="7">
        <v>44070</v>
      </c>
      <c r="B29" s="6">
        <v>0.4916666666666667</v>
      </c>
      <c r="C29" s="5" t="s">
        <v>11</v>
      </c>
      <c r="D29" s="5" t="s">
        <v>47</v>
      </c>
      <c r="E29" s="5">
        <v>99</v>
      </c>
      <c r="F29" s="5">
        <v>74</v>
      </c>
      <c r="G29" s="5">
        <v>0</v>
      </c>
      <c r="H29" s="5" t="s">
        <v>48</v>
      </c>
      <c r="I29" s="5">
        <v>1</v>
      </c>
      <c r="J29" s="5"/>
    </row>
    <row r="30" spans="1:10">
      <c r="A30" s="7">
        <v>44070</v>
      </c>
      <c r="B30" s="6">
        <v>0.72638888888888886</v>
      </c>
      <c r="C30" s="5" t="s">
        <v>8</v>
      </c>
      <c r="D30" s="5" t="s">
        <v>10</v>
      </c>
      <c r="E30" s="5">
        <v>59</v>
      </c>
      <c r="F30" s="5">
        <v>34</v>
      </c>
      <c r="G30" s="5">
        <v>0</v>
      </c>
      <c r="H30" s="5" t="s">
        <v>39</v>
      </c>
      <c r="I30" s="5">
        <v>1</v>
      </c>
      <c r="J30" s="5"/>
    </row>
    <row r="31" spans="1:10">
      <c r="A31" s="7">
        <v>44071</v>
      </c>
      <c r="B31" s="6">
        <v>0.4993055555555555</v>
      </c>
      <c r="C31" s="5" t="s">
        <v>11</v>
      </c>
      <c r="D31" s="5" t="s">
        <v>49</v>
      </c>
      <c r="E31" s="5">
        <v>52</v>
      </c>
      <c r="F31" s="5">
        <v>27</v>
      </c>
      <c r="G31" s="5">
        <v>0</v>
      </c>
      <c r="H31" s="5" t="s">
        <v>50</v>
      </c>
      <c r="I31" s="5">
        <v>1</v>
      </c>
      <c r="J31" s="5"/>
    </row>
    <row r="32" spans="1:10">
      <c r="A32" s="7">
        <v>44074</v>
      </c>
      <c r="B32" s="6">
        <v>0.50416666666666665</v>
      </c>
      <c r="C32" s="5" t="s">
        <v>11</v>
      </c>
      <c r="D32" s="5" t="s">
        <v>46</v>
      </c>
      <c r="E32" s="5">
        <v>70</v>
      </c>
      <c r="F32" s="5">
        <v>45</v>
      </c>
      <c r="G32" s="5">
        <v>0</v>
      </c>
      <c r="H32" s="5" t="s">
        <v>14</v>
      </c>
      <c r="I32" s="5">
        <v>1</v>
      </c>
      <c r="J32" s="5"/>
    </row>
    <row r="33" spans="1:10">
      <c r="A33" s="7">
        <v>44074</v>
      </c>
      <c r="B33" s="6">
        <v>0.72638888888888886</v>
      </c>
      <c r="C33" s="5" t="s">
        <v>8</v>
      </c>
      <c r="D33" s="5" t="s">
        <v>10</v>
      </c>
      <c r="E33" s="5">
        <v>49</v>
      </c>
      <c r="F33" s="5">
        <v>24</v>
      </c>
      <c r="G33" s="5">
        <v>0</v>
      </c>
      <c r="H33" s="5" t="s">
        <v>45</v>
      </c>
      <c r="I33" s="5">
        <v>1</v>
      </c>
      <c r="J33" s="5"/>
    </row>
    <row r="34" spans="1:10">
      <c r="J34" s="5"/>
    </row>
    <row r="35" spans="1:10">
      <c r="J35" s="5"/>
    </row>
    <row r="36" spans="1:10">
      <c r="E36">
        <f t="shared" ref="E36:F36" si="1">SUM(E2:E35)</f>
        <v>1808</v>
      </c>
      <c r="F36">
        <f t="shared" si="1"/>
        <v>1005</v>
      </c>
      <c r="J36" s="5"/>
    </row>
    <row r="37" spans="1:10">
      <c r="J37" s="5"/>
    </row>
    <row r="38" spans="1:10">
      <c r="J38" s="5"/>
    </row>
    <row r="39" spans="1:10">
      <c r="J39" s="5"/>
    </row>
    <row r="40" spans="1:10">
      <c r="J40" s="5"/>
    </row>
    <row r="41" spans="1:10">
      <c r="J41" s="5"/>
    </row>
    <row r="42" spans="1:10">
      <c r="J42" s="5"/>
    </row>
    <row r="43" spans="1:10">
      <c r="J43" s="5"/>
    </row>
    <row r="44" spans="1:10">
      <c r="J44" s="5"/>
    </row>
    <row r="45" spans="1:10">
      <c r="J45" s="5"/>
    </row>
    <row r="46" spans="1:10">
      <c r="J46" s="5"/>
    </row>
    <row r="47" spans="1:10">
      <c r="J47" s="5"/>
    </row>
    <row r="48" spans="1:10">
      <c r="J48" s="5"/>
    </row>
    <row r="49" spans="10:10">
      <c r="J49" s="5"/>
    </row>
    <row r="50" spans="10:10">
      <c r="J50" s="5"/>
    </row>
    <row r="51" spans="10:10">
      <c r="J51" s="5"/>
    </row>
    <row r="52" spans="10:10">
      <c r="J52" s="5"/>
    </row>
    <row r="53" spans="10:10">
      <c r="J53" s="5"/>
    </row>
    <row r="54" spans="10:10">
      <c r="J54" s="5"/>
    </row>
    <row r="55" spans="10:10">
      <c r="J55" s="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16" sqref="J16"/>
    </sheetView>
  </sheetViews>
  <sheetFormatPr defaultRowHeight="16.5"/>
  <cols>
    <col min="2" max="2" width="9.5" style="1" customWidth="1"/>
    <col min="5" max="5" width="8.875" style="1" customWidth="1"/>
  </cols>
  <sheetData>
    <row r="1" spans="1:10">
      <c r="A1" s="47" t="s">
        <v>35</v>
      </c>
      <c r="B1" s="47"/>
      <c r="D1" s="47" t="s">
        <v>36</v>
      </c>
      <c r="E1" s="47"/>
    </row>
    <row r="2" spans="1:10">
      <c r="A2" t="s">
        <v>27</v>
      </c>
      <c r="B2" s="1">
        <v>1335</v>
      </c>
      <c r="D2" t="s">
        <v>34</v>
      </c>
      <c r="E2" s="1">
        <v>2000</v>
      </c>
    </row>
    <row r="3" spans="1:10">
      <c r="A3" t="s">
        <v>28</v>
      </c>
      <c r="B3" s="1">
        <v>121</v>
      </c>
    </row>
    <row r="4" spans="1:10">
      <c r="A4" t="s">
        <v>29</v>
      </c>
      <c r="B4" s="1">
        <v>2828</v>
      </c>
    </row>
    <row r="5" spans="1:10">
      <c r="A5" t="s">
        <v>30</v>
      </c>
      <c r="B5" s="1">
        <v>2000</v>
      </c>
    </row>
    <row r="6" spans="1:10">
      <c r="A6" t="s">
        <v>31</v>
      </c>
      <c r="B6" s="1">
        <v>899</v>
      </c>
    </row>
    <row r="13" spans="1:10">
      <c r="A13" t="s">
        <v>37</v>
      </c>
      <c r="B13" s="1">
        <f>SUM(B2:B12)</f>
        <v>7183</v>
      </c>
      <c r="D13" t="s">
        <v>37</v>
      </c>
      <c r="E13" s="1">
        <f>SUM(E2:E12)</f>
        <v>2000</v>
      </c>
    </row>
    <row r="14" spans="1:10">
      <c r="I14" t="s">
        <v>32</v>
      </c>
      <c r="J14" s="1">
        <f>'8月規劃'!C15</f>
        <v>7.0775143678160901E-2</v>
      </c>
    </row>
    <row r="15" spans="1:10">
      <c r="I15" t="s">
        <v>33</v>
      </c>
      <c r="J15" s="1">
        <f>$J$14-B13+E13</f>
        <v>-5182.9292248563215</v>
      </c>
    </row>
    <row r="16" spans="1:10">
      <c r="J16">
        <f>J15/(30-18)</f>
        <v>-431.91076873802677</v>
      </c>
    </row>
  </sheetData>
  <mergeCells count="2">
    <mergeCell ref="A1:B1"/>
    <mergeCell ref="D1:E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累積儲蓄</vt:lpstr>
      <vt:lpstr>1月規劃</vt:lpstr>
      <vt:lpstr>12月規劃</vt:lpstr>
      <vt:lpstr>11月規劃</vt:lpstr>
      <vt:lpstr>10月規劃</vt:lpstr>
      <vt:lpstr>9月規劃</vt:lpstr>
      <vt:lpstr>8月規劃</vt:lpstr>
      <vt:lpstr>餐費</vt:lpstr>
      <vt:lpstr>Sheet3</vt:lpstr>
    </vt:vector>
  </TitlesOfParts>
  <Company>AUO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cIANtINGhUANG</dc:creator>
  <cp:lastModifiedBy>cIANtINGhUANG</cp:lastModifiedBy>
  <cp:lastPrinted>2021-01-04T05:44:54Z</cp:lastPrinted>
  <dcterms:created xsi:type="dcterms:W3CDTF">2020-08-13T06:21:44Z</dcterms:created>
  <dcterms:modified xsi:type="dcterms:W3CDTF">2021-01-04T06:27:32Z</dcterms:modified>
</cp:coreProperties>
</file>