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timwr\Documents\Data Analytics Class Files\Finals\Lesson 14 Project CIS114DE Excel Spreadsheet TIM2163352\"/>
    </mc:Choice>
  </mc:AlternateContent>
  <xr:revisionPtr revIDLastSave="0" documentId="13_ncr:1_{B6ACCB8F-C03B-4CC0-9401-5D2A59B012DD}" xr6:coauthVersionLast="47" xr6:coauthVersionMax="47" xr10:uidLastSave="{00000000-0000-0000-0000-000000000000}"/>
  <bookViews>
    <workbookView xWindow="11550" yWindow="900" windowWidth="24450" windowHeight="15510" firstSheet="1" activeTab="9" xr2:uid="{D4173ADA-4DB5-4285-8E4F-63D47D1E55DE}"/>
  </bookViews>
  <sheets>
    <sheet name="Southbend" sheetId="4" r:id="rId1"/>
    <sheet name="Bloomington" sheetId="1" r:id="rId2"/>
    <sheet name="FortWayne" sheetId="2" r:id="rId3"/>
    <sheet name="Evansville" sheetId="3" r:id="rId4"/>
    <sheet name="AllLocations" sheetId="7" r:id="rId5"/>
    <sheet name="LookUps" sheetId="5" r:id="rId6"/>
    <sheet name="NewWingLoan" sheetId="10" r:id="rId7"/>
    <sheet name="Exhibits" sheetId="12" r:id="rId8"/>
    <sheet name="Donors" sheetId="25" r:id="rId9"/>
    <sheet name="Donations" sheetId="26" r:id="rId10"/>
  </sheets>
  <definedNames>
    <definedName name="Slicer_Type">#N/A</definedName>
    <definedName name="Tickets">LookUps!$A$4:$C$11</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25" l="1"/>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51" i="25"/>
  <c r="E52" i="25"/>
  <c r="E5" i="25"/>
  <c r="E12" i="7"/>
  <c r="C6" i="7"/>
  <c r="C7" i="7"/>
  <c r="C8" i="7"/>
  <c r="C9" i="7"/>
  <c r="C10" i="7"/>
  <c r="C11" i="7"/>
  <c r="C5" i="7"/>
  <c r="D13" i="10" l="1"/>
  <c r="E13" i="10"/>
  <c r="F13" i="10"/>
  <c r="G13" i="10" s="1"/>
  <c r="C14" i="10" s="1"/>
  <c r="G14" i="10" s="1"/>
  <c r="C15" i="10" s="1"/>
  <c r="G15" i="10" s="1"/>
  <c r="C16" i="10" s="1"/>
  <c r="G16" i="10" s="1"/>
  <c r="C17" i="10" s="1"/>
  <c r="G17" i="10" s="1"/>
  <c r="C18" i="10" s="1"/>
  <c r="G18" i="10" s="1"/>
  <c r="C19" i="10" s="1"/>
  <c r="G19" i="10" s="1"/>
  <c r="C20" i="10" s="1"/>
  <c r="G20" i="10" s="1"/>
  <c r="C21" i="10" s="1"/>
  <c r="G21" i="10" s="1"/>
  <c r="C22" i="10" s="1"/>
  <c r="G22" i="10" s="1"/>
  <c r="C23" i="10" s="1"/>
  <c r="G23" i="10" s="1"/>
  <c r="C24" i="10" s="1"/>
  <c r="G24" i="10" s="1"/>
  <c r="C25" i="10" s="1"/>
  <c r="G25" i="10" s="1"/>
  <c r="C26" i="10" s="1"/>
  <c r="G26" i="10" s="1"/>
  <c r="C27" i="10" s="1"/>
  <c r="G27" i="10" s="1"/>
  <c r="C28" i="10" s="1"/>
  <c r="G28" i="10" s="1"/>
  <c r="C29" i="10" s="1"/>
  <c r="G29" i="10" s="1"/>
  <c r="C30" i="10" s="1"/>
  <c r="G30" i="10" s="1"/>
  <c r="C31" i="10" s="1"/>
  <c r="G31" i="10" s="1"/>
  <c r="C32" i="10" s="1"/>
  <c r="G32" i="10" s="1"/>
  <c r="C33" i="10" s="1"/>
  <c r="G33" i="10" s="1"/>
  <c r="C34" i="10" s="1"/>
  <c r="G34" i="10" s="1"/>
  <c r="C35" i="10" s="1"/>
  <c r="G35" i="10" s="1"/>
  <c r="C36" i="10" s="1"/>
  <c r="G36" i="10" s="1"/>
  <c r="C37" i="10" s="1"/>
  <c r="G37" i="10" s="1"/>
  <c r="C38" i="10" s="1"/>
  <c r="G38" i="10" s="1"/>
  <c r="C39" i="10" s="1"/>
  <c r="G39" i="10" s="1"/>
  <c r="C40" i="10" s="1"/>
  <c r="G40" i="10" s="1"/>
  <c r="C41" i="10" s="1"/>
  <c r="G41" i="10" s="1"/>
  <c r="C42" i="10" s="1"/>
  <c r="G42" i="10" s="1"/>
  <c r="C43" i="10" s="1"/>
  <c r="G43" i="10" s="1"/>
  <c r="C44" i="10" s="1"/>
  <c r="G44" i="10" s="1"/>
  <c r="C45" i="10" s="1"/>
  <c r="G45" i="10" s="1"/>
  <c r="C46" i="10" s="1"/>
  <c r="G46" i="10" s="1"/>
  <c r="C47" i="10" s="1"/>
  <c r="G47" i="10" s="1"/>
  <c r="C48" i="10" s="1"/>
  <c r="G48" i="10" s="1"/>
  <c r="C49" i="10" s="1"/>
  <c r="G49" i="10" s="1"/>
  <c r="C50" i="10" s="1"/>
  <c r="G50" i="10" s="1"/>
  <c r="C51" i="10" s="1"/>
  <c r="G51" i="10" s="1"/>
  <c r="C52" i="10" s="1"/>
  <c r="G52" i="10" s="1"/>
  <c r="C53" i="10" s="1"/>
  <c r="G53" i="10" s="1"/>
  <c r="C54" i="10" s="1"/>
  <c r="G54" i="10" s="1"/>
  <c r="C55" i="10" s="1"/>
  <c r="G55" i="10" s="1"/>
  <c r="C56" i="10" s="1"/>
  <c r="G56" i="10" s="1"/>
  <c r="C57" i="10" s="1"/>
  <c r="G57" i="10" s="1"/>
  <c r="C58" i="10" s="1"/>
  <c r="G58" i="10" s="1"/>
  <c r="C59" i="10" s="1"/>
  <c r="G59" i="10" s="1"/>
  <c r="C60" i="10" s="1"/>
  <c r="G60" i="10" s="1"/>
  <c r="C61" i="10" s="1"/>
  <c r="G61" i="10" s="1"/>
  <c r="C62" i="10" s="1"/>
  <c r="G62" i="10" s="1"/>
  <c r="C63" i="10" s="1"/>
  <c r="G63" i="10" s="1"/>
  <c r="C64" i="10" s="1"/>
  <c r="G64" i="10" s="1"/>
  <c r="C65" i="10" s="1"/>
  <c r="G65" i="10" s="1"/>
  <c r="C66" i="10" s="1"/>
  <c r="G66" i="10" s="1"/>
  <c r="C67" i="10" s="1"/>
  <c r="G67" i="10" s="1"/>
  <c r="C68" i="10" s="1"/>
  <c r="G68" i="10" s="1"/>
  <c r="C69" i="10" s="1"/>
  <c r="G69" i="10" s="1"/>
  <c r="C70" i="10" s="1"/>
  <c r="G70" i="10" s="1"/>
  <c r="C71" i="10" s="1"/>
  <c r="G71" i="10" s="1"/>
  <c r="C72" i="10" s="1"/>
  <c r="G72" i="10" s="1"/>
  <c r="C73" i="10" s="1"/>
  <c r="G73" i="10" s="1"/>
  <c r="C74" i="10" s="1"/>
  <c r="G74" i="10" s="1"/>
  <c r="C75" i="10" s="1"/>
  <c r="G75" i="10" s="1"/>
  <c r="C76" i="10" s="1"/>
  <c r="G76" i="10" s="1"/>
  <c r="C77" i="10" s="1"/>
  <c r="G77" i="10" s="1"/>
  <c r="C78" i="10" s="1"/>
  <c r="G78" i="10" s="1"/>
  <c r="C79" i="10" s="1"/>
  <c r="G79" i="10" s="1"/>
  <c r="C80" i="10" s="1"/>
  <c r="G80" i="10" s="1"/>
  <c r="C81" i="10" s="1"/>
  <c r="G81" i="10" s="1"/>
  <c r="C82" i="10" s="1"/>
  <c r="G82" i="10" s="1"/>
  <c r="C83" i="10" s="1"/>
  <c r="G83" i="10" s="1"/>
  <c r="C84" i="10" s="1"/>
  <c r="G84" i="10" s="1"/>
  <c r="C85" i="10" s="1"/>
  <c r="G85" i="10" s="1"/>
  <c r="C86" i="10" s="1"/>
  <c r="G86" i="10" s="1"/>
  <c r="C87" i="10" s="1"/>
  <c r="G87" i="10" s="1"/>
  <c r="C88" i="10" s="1"/>
  <c r="G88" i="10" s="1"/>
  <c r="C89" i="10" s="1"/>
  <c r="G89" i="10" s="1"/>
  <c r="C90" i="10" s="1"/>
  <c r="G90" i="10" s="1"/>
  <c r="C91" i="10" s="1"/>
  <c r="G91" i="10" s="1"/>
  <c r="C92" i="10" s="1"/>
  <c r="G92" i="10" s="1"/>
  <c r="C93" i="10" s="1"/>
  <c r="G93" i="10" s="1"/>
  <c r="C94" i="10" s="1"/>
  <c r="G94" i="10" s="1"/>
  <c r="C95" i="10" s="1"/>
  <c r="G95" i="10" s="1"/>
  <c r="C96" i="10" s="1"/>
  <c r="G96" i="10" s="1"/>
  <c r="C97" i="10" s="1"/>
  <c r="G97" i="10" s="1"/>
  <c r="C98" i="10" s="1"/>
  <c r="G98" i="10" s="1"/>
  <c r="C99" i="10" s="1"/>
  <c r="G99" i="10" s="1"/>
  <c r="C100" i="10" s="1"/>
  <c r="G100" i="10" s="1"/>
  <c r="C101" i="10" s="1"/>
  <c r="G101" i="10" s="1"/>
  <c r="C102" i="10" s="1"/>
  <c r="G102" i="10" s="1"/>
  <c r="C103" i="10" s="1"/>
  <c r="G103" i="10" s="1"/>
  <c r="C104" i="10" s="1"/>
  <c r="G104" i="10" s="1"/>
  <c r="C105" i="10" s="1"/>
  <c r="G105" i="10" s="1"/>
  <c r="C106" i="10" s="1"/>
  <c r="G106" i="10" s="1"/>
  <c r="C107" i="10" s="1"/>
  <c r="G107" i="10" s="1"/>
  <c r="C108" i="10" s="1"/>
  <c r="G108" i="10" s="1"/>
  <c r="C109" i="10" s="1"/>
  <c r="G109" i="10" s="1"/>
  <c r="C110" i="10" s="1"/>
  <c r="G110" i="10" s="1"/>
  <c r="C111" i="10" s="1"/>
  <c r="G111" i="10" s="1"/>
  <c r="C112" i="10" s="1"/>
  <c r="G112" i="10" s="1"/>
  <c r="C113" i="10" s="1"/>
  <c r="G113" i="10" s="1"/>
  <c r="C114" i="10" s="1"/>
  <c r="G114" i="10" s="1"/>
  <c r="C115" i="10" s="1"/>
  <c r="G115" i="10" s="1"/>
  <c r="C116" i="10" s="1"/>
  <c r="G116" i="10" s="1"/>
  <c r="C117" i="10" s="1"/>
  <c r="G117" i="10" s="1"/>
  <c r="C118" i="10" s="1"/>
  <c r="G118" i="10" s="1"/>
  <c r="C119" i="10" s="1"/>
  <c r="G119" i="10" s="1"/>
  <c r="C120" i="10" s="1"/>
  <c r="G120" i="10" s="1"/>
  <c r="C121" i="10" s="1"/>
  <c r="G121" i="10" s="1"/>
  <c r="C122" i="10" s="1"/>
  <c r="G122" i="10" s="1"/>
  <c r="C123" i="10" s="1"/>
  <c r="G123" i="10" s="1"/>
  <c r="C124" i="10" s="1"/>
  <c r="G124" i="10" s="1"/>
  <c r="C125" i="10" s="1"/>
  <c r="G125" i="10" s="1"/>
  <c r="C126" i="10" s="1"/>
  <c r="G126" i="10" s="1"/>
  <c r="C127" i="10" s="1"/>
  <c r="G127" i="10" s="1"/>
  <c r="C128" i="10" s="1"/>
  <c r="G128" i="10" s="1"/>
  <c r="C129" i="10" s="1"/>
  <c r="G129" i="10" s="1"/>
  <c r="C130" i="10" s="1"/>
  <c r="G130" i="10" s="1"/>
  <c r="C131" i="10" s="1"/>
  <c r="G131" i="10" s="1"/>
  <c r="D14" i="10"/>
  <c r="E14" i="10"/>
  <c r="F14" i="10"/>
  <c r="D15" i="10"/>
  <c r="E15" i="10"/>
  <c r="F15" i="10"/>
  <c r="D16" i="10"/>
  <c r="E16" i="10"/>
  <c r="F16" i="10"/>
  <c r="D17" i="10"/>
  <c r="E17" i="10"/>
  <c r="F17" i="10"/>
  <c r="D18" i="10"/>
  <c r="E18" i="10"/>
  <c r="F18" i="10"/>
  <c r="D19" i="10"/>
  <c r="E19" i="10"/>
  <c r="F19" i="10"/>
  <c r="D20" i="10"/>
  <c r="E20" i="10"/>
  <c r="F20" i="10"/>
  <c r="D21" i="10"/>
  <c r="E21" i="10"/>
  <c r="F21" i="10"/>
  <c r="D22" i="10"/>
  <c r="E22" i="10"/>
  <c r="F22" i="10"/>
  <c r="D23" i="10"/>
  <c r="E23" i="10"/>
  <c r="F23" i="10"/>
  <c r="D24" i="10"/>
  <c r="E24" i="10"/>
  <c r="F24" i="10"/>
  <c r="D25" i="10"/>
  <c r="E25" i="10"/>
  <c r="F25" i="10"/>
  <c r="D26" i="10"/>
  <c r="E26" i="10"/>
  <c r="F26" i="10"/>
  <c r="D27" i="10"/>
  <c r="E27" i="10"/>
  <c r="F27" i="10"/>
  <c r="D28" i="10"/>
  <c r="E28" i="10"/>
  <c r="F28" i="10"/>
  <c r="D29" i="10"/>
  <c r="E29" i="10"/>
  <c r="F29" i="10"/>
  <c r="D30" i="10"/>
  <c r="E30" i="10"/>
  <c r="F30" i="10"/>
  <c r="D31" i="10"/>
  <c r="E31" i="10"/>
  <c r="F31" i="10"/>
  <c r="D32" i="10"/>
  <c r="E32" i="10"/>
  <c r="F32" i="10"/>
  <c r="D33" i="10"/>
  <c r="E33" i="10"/>
  <c r="F33" i="10"/>
  <c r="D34" i="10"/>
  <c r="E34" i="10"/>
  <c r="F34" i="10"/>
  <c r="D35" i="10"/>
  <c r="E35" i="10"/>
  <c r="F35" i="10"/>
  <c r="D36" i="10"/>
  <c r="E36" i="10"/>
  <c r="F36" i="10"/>
  <c r="D37" i="10"/>
  <c r="E37" i="10"/>
  <c r="F37" i="10"/>
  <c r="D38" i="10"/>
  <c r="E38" i="10"/>
  <c r="F38" i="10"/>
  <c r="D39" i="10"/>
  <c r="E39" i="10"/>
  <c r="F39" i="10"/>
  <c r="D40" i="10"/>
  <c r="E40" i="10"/>
  <c r="F40" i="10"/>
  <c r="D41" i="10"/>
  <c r="E41" i="10"/>
  <c r="F41" i="10"/>
  <c r="D42" i="10"/>
  <c r="E42" i="10"/>
  <c r="F42" i="10"/>
  <c r="D43" i="10"/>
  <c r="E43" i="10"/>
  <c r="F43" i="10"/>
  <c r="D44" i="10"/>
  <c r="E44" i="10"/>
  <c r="F44" i="10"/>
  <c r="D45" i="10"/>
  <c r="E45" i="10"/>
  <c r="F45" i="10"/>
  <c r="D46" i="10"/>
  <c r="E46" i="10"/>
  <c r="F46" i="10"/>
  <c r="D47" i="10"/>
  <c r="E47" i="10"/>
  <c r="F47" i="10"/>
  <c r="D48" i="10"/>
  <c r="E48" i="10"/>
  <c r="F48" i="10"/>
  <c r="D49" i="10"/>
  <c r="E49" i="10"/>
  <c r="F49" i="10"/>
  <c r="D50" i="10"/>
  <c r="E50" i="10"/>
  <c r="F50" i="10"/>
  <c r="D51" i="10"/>
  <c r="E51" i="10"/>
  <c r="F51" i="10"/>
  <c r="D52" i="10"/>
  <c r="E52" i="10"/>
  <c r="F52" i="10"/>
  <c r="D53" i="10"/>
  <c r="E53" i="10"/>
  <c r="F53" i="10"/>
  <c r="D54" i="10"/>
  <c r="E54" i="10"/>
  <c r="F54" i="10"/>
  <c r="D55" i="10"/>
  <c r="E55" i="10"/>
  <c r="F55" i="10"/>
  <c r="D56" i="10"/>
  <c r="E56" i="10"/>
  <c r="F56" i="10"/>
  <c r="D57" i="10"/>
  <c r="E57" i="10"/>
  <c r="F57" i="10"/>
  <c r="D58" i="10"/>
  <c r="E58" i="10"/>
  <c r="F58" i="10"/>
  <c r="D59" i="10"/>
  <c r="E59" i="10"/>
  <c r="F59" i="10"/>
  <c r="D60" i="10"/>
  <c r="E60" i="10"/>
  <c r="F60" i="10"/>
  <c r="D61" i="10"/>
  <c r="E61" i="10"/>
  <c r="F61" i="10"/>
  <c r="D62" i="10"/>
  <c r="E62" i="10"/>
  <c r="F62" i="10"/>
  <c r="D63" i="10"/>
  <c r="E63" i="10"/>
  <c r="F63" i="10"/>
  <c r="D64" i="10"/>
  <c r="E64" i="10"/>
  <c r="F64" i="10"/>
  <c r="D65" i="10"/>
  <c r="E65" i="10"/>
  <c r="F65" i="10"/>
  <c r="D66" i="10"/>
  <c r="E66" i="10"/>
  <c r="F66" i="10"/>
  <c r="D67" i="10"/>
  <c r="E67" i="10"/>
  <c r="F67" i="10"/>
  <c r="D68" i="10"/>
  <c r="E68" i="10"/>
  <c r="F68" i="10"/>
  <c r="D69" i="10"/>
  <c r="E69" i="10"/>
  <c r="F69" i="10"/>
  <c r="D70" i="10"/>
  <c r="E70" i="10"/>
  <c r="F70" i="10"/>
  <c r="D71" i="10"/>
  <c r="E71" i="10"/>
  <c r="F71" i="10"/>
  <c r="D72" i="10"/>
  <c r="E72" i="10"/>
  <c r="F72" i="10"/>
  <c r="D73" i="10"/>
  <c r="E73" i="10"/>
  <c r="F73" i="10"/>
  <c r="D74" i="10"/>
  <c r="E74" i="10"/>
  <c r="F74" i="10"/>
  <c r="D75" i="10"/>
  <c r="E75" i="10"/>
  <c r="F75" i="10"/>
  <c r="D76" i="10"/>
  <c r="E76" i="10"/>
  <c r="F76" i="10"/>
  <c r="D77" i="10"/>
  <c r="E77" i="10"/>
  <c r="F77" i="10"/>
  <c r="D78" i="10"/>
  <c r="E78" i="10"/>
  <c r="F78" i="10"/>
  <c r="D79" i="10"/>
  <c r="E79" i="10"/>
  <c r="F79" i="10"/>
  <c r="D80" i="10"/>
  <c r="E80" i="10"/>
  <c r="F80" i="10"/>
  <c r="D81" i="10"/>
  <c r="E81" i="10"/>
  <c r="F81" i="10"/>
  <c r="D82" i="10"/>
  <c r="E82" i="10"/>
  <c r="F82" i="10"/>
  <c r="D83" i="10"/>
  <c r="E83" i="10"/>
  <c r="F83" i="10"/>
  <c r="D84" i="10"/>
  <c r="E84" i="10"/>
  <c r="F84" i="10"/>
  <c r="D85" i="10"/>
  <c r="E85" i="10"/>
  <c r="F85" i="10"/>
  <c r="D86" i="10"/>
  <c r="E86" i="10"/>
  <c r="F86" i="10"/>
  <c r="D87" i="10"/>
  <c r="E87" i="10"/>
  <c r="F87" i="10"/>
  <c r="D88" i="10"/>
  <c r="E88" i="10"/>
  <c r="F88" i="10"/>
  <c r="D89" i="10"/>
  <c r="E89" i="10"/>
  <c r="F89" i="10"/>
  <c r="D90" i="10"/>
  <c r="E90" i="10"/>
  <c r="F90" i="10"/>
  <c r="D91" i="10"/>
  <c r="E91" i="10"/>
  <c r="F91" i="10"/>
  <c r="D92" i="10"/>
  <c r="E92" i="10"/>
  <c r="F92" i="10"/>
  <c r="D93" i="10"/>
  <c r="E93" i="10"/>
  <c r="F93" i="10"/>
  <c r="D94" i="10"/>
  <c r="E94" i="10"/>
  <c r="F94" i="10"/>
  <c r="D95" i="10"/>
  <c r="E95" i="10"/>
  <c r="F95" i="10"/>
  <c r="D96" i="10"/>
  <c r="E96" i="10"/>
  <c r="F96" i="10"/>
  <c r="D97" i="10"/>
  <c r="E97" i="10"/>
  <c r="F97" i="10"/>
  <c r="D98" i="10"/>
  <c r="E98" i="10"/>
  <c r="F98" i="10"/>
  <c r="D99" i="10"/>
  <c r="E99" i="10"/>
  <c r="F99" i="10"/>
  <c r="D100" i="10"/>
  <c r="E100" i="10"/>
  <c r="F100" i="10"/>
  <c r="D101" i="10"/>
  <c r="E101" i="10"/>
  <c r="F101" i="10"/>
  <c r="D102" i="10"/>
  <c r="E102" i="10"/>
  <c r="F102" i="10"/>
  <c r="D103" i="10"/>
  <c r="E103" i="10"/>
  <c r="F103" i="10"/>
  <c r="D104" i="10"/>
  <c r="E104" i="10"/>
  <c r="F104" i="10"/>
  <c r="D105" i="10"/>
  <c r="E105" i="10"/>
  <c r="F105" i="10"/>
  <c r="D106" i="10"/>
  <c r="E106" i="10"/>
  <c r="F106" i="10"/>
  <c r="D107" i="10"/>
  <c r="E107" i="10"/>
  <c r="F107" i="10"/>
  <c r="D108" i="10"/>
  <c r="E108" i="10"/>
  <c r="F108" i="10"/>
  <c r="D109" i="10"/>
  <c r="E109" i="10"/>
  <c r="F109" i="10"/>
  <c r="D110" i="10"/>
  <c r="E110" i="10"/>
  <c r="F110" i="10"/>
  <c r="D111" i="10"/>
  <c r="E111" i="10"/>
  <c r="F111" i="10"/>
  <c r="D112" i="10"/>
  <c r="E112" i="10"/>
  <c r="F112" i="10"/>
  <c r="D113" i="10"/>
  <c r="E113" i="10"/>
  <c r="F113" i="10"/>
  <c r="D114" i="10"/>
  <c r="E114" i="10"/>
  <c r="F114" i="10"/>
  <c r="D115" i="10"/>
  <c r="E115" i="10"/>
  <c r="F115" i="10"/>
  <c r="D116" i="10"/>
  <c r="E116" i="10"/>
  <c r="F116" i="10"/>
  <c r="D117" i="10"/>
  <c r="E117" i="10"/>
  <c r="F117" i="10"/>
  <c r="D118" i="10"/>
  <c r="E118" i="10"/>
  <c r="F118" i="10"/>
  <c r="D119" i="10"/>
  <c r="E119" i="10"/>
  <c r="F119" i="10"/>
  <c r="D120" i="10"/>
  <c r="E120" i="10"/>
  <c r="F120" i="10"/>
  <c r="D121" i="10"/>
  <c r="E121" i="10"/>
  <c r="F121" i="10"/>
  <c r="D122" i="10"/>
  <c r="E122" i="10"/>
  <c r="F122" i="10"/>
  <c r="D123" i="10"/>
  <c r="E123" i="10"/>
  <c r="F123" i="10"/>
  <c r="D124" i="10"/>
  <c r="E124" i="10"/>
  <c r="F124" i="10"/>
  <c r="D125" i="10"/>
  <c r="E125" i="10"/>
  <c r="F125" i="10"/>
  <c r="D126" i="10"/>
  <c r="E126" i="10"/>
  <c r="F126" i="10"/>
  <c r="D127" i="10"/>
  <c r="E127" i="10"/>
  <c r="F127" i="10"/>
  <c r="D128" i="10"/>
  <c r="E128" i="10"/>
  <c r="F128" i="10"/>
  <c r="D129" i="10"/>
  <c r="E129" i="10"/>
  <c r="F129" i="10"/>
  <c r="D130" i="10"/>
  <c r="E130" i="10"/>
  <c r="F130" i="10"/>
  <c r="D131" i="10"/>
  <c r="E131" i="10"/>
  <c r="F131" i="10"/>
  <c r="C13" i="10"/>
  <c r="G12" i="10"/>
  <c r="F12" i="10"/>
  <c r="E12" i="10"/>
  <c r="D12" i="10"/>
  <c r="C12" i="10"/>
  <c r="G8" i="10"/>
  <c r="G7" i="10"/>
  <c r="G6" i="10"/>
  <c r="J4" i="12"/>
  <c r="J5" i="12"/>
  <c r="J6" i="12"/>
  <c r="J7" i="12"/>
  <c r="J8" i="12"/>
  <c r="J9" i="12"/>
  <c r="J10" i="12"/>
  <c r="J11" i="12"/>
  <c r="J12" i="12"/>
  <c r="H4" i="12"/>
  <c r="H5" i="12"/>
  <c r="H6" i="12"/>
  <c r="H7" i="12"/>
  <c r="H8" i="12"/>
  <c r="H9" i="12"/>
  <c r="H10" i="12"/>
  <c r="H11" i="12"/>
  <c r="H12" i="12"/>
  <c r="E6" i="1"/>
  <c r="E7" i="1"/>
  <c r="E8" i="1"/>
  <c r="E9" i="1"/>
  <c r="E10" i="1"/>
  <c r="E11" i="1"/>
  <c r="E6" i="2"/>
  <c r="E7" i="2"/>
  <c r="E8" i="2"/>
  <c r="E9" i="2"/>
  <c r="E10" i="2"/>
  <c r="E11" i="2"/>
  <c r="E6" i="3"/>
  <c r="E7" i="3"/>
  <c r="E8" i="3"/>
  <c r="E9" i="3"/>
  <c r="E10" i="3"/>
  <c r="E11" i="3"/>
  <c r="E6" i="7"/>
  <c r="E7" i="7"/>
  <c r="E8" i="7"/>
  <c r="E9" i="7"/>
  <c r="E10" i="7"/>
  <c r="E11" i="7"/>
  <c r="E6" i="4"/>
  <c r="E7" i="4"/>
  <c r="E8" i="4"/>
  <c r="E9" i="4"/>
  <c r="E10" i="4"/>
  <c r="E11" i="4"/>
  <c r="E5" i="1"/>
  <c r="E5" i="2"/>
  <c r="E5" i="3"/>
  <c r="E5" i="7"/>
  <c r="E5" i="4"/>
  <c r="D6" i="1"/>
  <c r="D7" i="1"/>
  <c r="D8" i="1"/>
  <c r="D9" i="1"/>
  <c r="D10" i="1"/>
  <c r="D11" i="1"/>
  <c r="D6" i="2"/>
  <c r="D7" i="2"/>
  <c r="D8" i="2"/>
  <c r="D9" i="2"/>
  <c r="D10" i="2"/>
  <c r="D11" i="2"/>
  <c r="D6" i="3"/>
  <c r="D7" i="3"/>
  <c r="D8" i="3"/>
  <c r="D9" i="3"/>
  <c r="D10" i="3"/>
  <c r="D11" i="3"/>
  <c r="D6" i="7"/>
  <c r="D7" i="7"/>
  <c r="D8" i="7"/>
  <c r="D9" i="7"/>
  <c r="D10" i="7"/>
  <c r="D11" i="7"/>
  <c r="D6" i="4"/>
  <c r="D7" i="4"/>
  <c r="D8" i="4"/>
  <c r="D9" i="4"/>
  <c r="D10" i="4"/>
  <c r="D11" i="4"/>
  <c r="D5" i="1"/>
  <c r="D5" i="2"/>
  <c r="D5" i="3"/>
  <c r="D5" i="7"/>
  <c r="D5" i="4"/>
  <c r="G5" i="10"/>
  <c r="E53" i="25" l="1"/>
  <c r="B6" i="1"/>
  <c r="B7" i="1"/>
  <c r="B8" i="1"/>
  <c r="B9" i="1"/>
  <c r="B10" i="1"/>
  <c r="B11" i="1"/>
  <c r="B6" i="2"/>
  <c r="B7" i="2"/>
  <c r="B8" i="2"/>
  <c r="B9" i="2"/>
  <c r="B10" i="2"/>
  <c r="B11" i="2"/>
  <c r="B6" i="3"/>
  <c r="B7" i="3"/>
  <c r="B8" i="3"/>
  <c r="B9" i="3"/>
  <c r="B10" i="3"/>
  <c r="B11" i="3"/>
  <c r="B6" i="7"/>
  <c r="B7" i="7"/>
  <c r="B8" i="7"/>
  <c r="B9" i="7"/>
  <c r="B10" i="7"/>
  <c r="B11" i="7"/>
  <c r="B6" i="4"/>
  <c r="B7" i="4"/>
  <c r="B8" i="4"/>
  <c r="B9" i="4"/>
  <c r="B10" i="4"/>
  <c r="B11" i="4"/>
  <c r="B5" i="1"/>
  <c r="B5" i="2"/>
  <c r="B5" i="3"/>
  <c r="B5" i="7"/>
  <c r="B5" i="4"/>
</calcChain>
</file>

<file path=xl/sharedStrings.xml><?xml version="1.0" encoding="utf-8"?>
<sst xmlns="http://schemas.openxmlformats.org/spreadsheetml/2006/main" count="269" uniqueCount="81">
  <si>
    <t>TicketType</t>
  </si>
  <si>
    <t>Family</t>
  </si>
  <si>
    <t>Grandparent</t>
  </si>
  <si>
    <t>Adult</t>
  </si>
  <si>
    <t>Child</t>
  </si>
  <si>
    <t>Ticket</t>
  </si>
  <si>
    <t>Individual</t>
  </si>
  <si>
    <t>Yearly</t>
  </si>
  <si>
    <t>1-Day</t>
  </si>
  <si>
    <t>2020 Quantity</t>
  </si>
  <si>
    <t>Price</t>
  </si>
  <si>
    <t>Total</t>
  </si>
  <si>
    <t>2020 Ticket Sales</t>
  </si>
  <si>
    <t>Children's Science Museum</t>
  </si>
  <si>
    <t>Senior</t>
  </si>
  <si>
    <t>PremiumPlus</t>
  </si>
  <si>
    <t>Date</t>
  </si>
  <si>
    <t>Locations</t>
  </si>
  <si>
    <t>Southbend</t>
  </si>
  <si>
    <t>Bloomington</t>
  </si>
  <si>
    <t>FortWayne</t>
  </si>
  <si>
    <t>Evansville</t>
  </si>
  <si>
    <t>Amount</t>
  </si>
  <si>
    <t>Input Variables</t>
  </si>
  <si>
    <t>Calculated Values</t>
  </si>
  <si>
    <t>Amount of Loan</t>
  </si>
  <si>
    <t>Number of Payments</t>
  </si>
  <si>
    <t>Interest Rate</t>
  </si>
  <si>
    <t>Term of Loan (years)</t>
  </si>
  <si>
    <t>Total of Payments</t>
  </si>
  <si>
    <t>Payments per Year</t>
  </si>
  <si>
    <t>Total Interest Paid</t>
  </si>
  <si>
    <t>Starting Date of Loan</t>
  </si>
  <si>
    <t>Period</t>
  </si>
  <si>
    <t>Beginning Balance</t>
  </si>
  <si>
    <t>Payment</t>
  </si>
  <si>
    <t>Interest</t>
  </si>
  <si>
    <t>Principal</t>
  </si>
  <si>
    <t>Remaining Balance</t>
  </si>
  <si>
    <t>New Wing Loan</t>
  </si>
  <si>
    <t>ExhibitName</t>
  </si>
  <si>
    <t>Status</t>
  </si>
  <si>
    <t>Progress</t>
  </si>
  <si>
    <t>Cars, Trucks, Boats!</t>
  </si>
  <si>
    <t>PM01</t>
  </si>
  <si>
    <t>Not Started</t>
  </si>
  <si>
    <t>Type</t>
  </si>
  <si>
    <t>The Impact of Children</t>
  </si>
  <si>
    <t>PM05</t>
  </si>
  <si>
    <t>PM02</t>
  </si>
  <si>
    <t>In Progress</t>
  </si>
  <si>
    <t>PM04</t>
  </si>
  <si>
    <t>PM03</t>
  </si>
  <si>
    <t>DateStarted</t>
  </si>
  <si>
    <t>ExhibitID</t>
  </si>
  <si>
    <t>Rotating</t>
  </si>
  <si>
    <t>Egypt and the Pyramids</t>
  </si>
  <si>
    <t>Children Around the World</t>
  </si>
  <si>
    <t>Oceans</t>
  </si>
  <si>
    <t>Dino Dig</t>
  </si>
  <si>
    <t>You Star in a Movie</t>
  </si>
  <si>
    <t>Magnets Attract</t>
  </si>
  <si>
    <t>Permanent</t>
  </si>
  <si>
    <t>Seasonal</t>
  </si>
  <si>
    <t>Seasons &amp; Our Climate</t>
  </si>
  <si>
    <t>ExhibitType</t>
  </si>
  <si>
    <t>DateEnded</t>
  </si>
  <si>
    <t>Length(months)</t>
  </si>
  <si>
    <t>ManagerID</t>
  </si>
  <si>
    <t>Long Rotating</t>
  </si>
  <si>
    <t>Corporate</t>
  </si>
  <si>
    <t>Frequency</t>
  </si>
  <si>
    <t>Recurring</t>
  </si>
  <si>
    <t>No</t>
  </si>
  <si>
    <t>Yes</t>
  </si>
  <si>
    <t>Donations</t>
  </si>
  <si>
    <t>Total Donation</t>
  </si>
  <si>
    <t>Monthly Payment</t>
  </si>
  <si>
    <t>Row Labels</t>
  </si>
  <si>
    <t>Grand Total</t>
  </si>
  <si>
    <t>Sum of Total Donation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</si>
</sst>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quot;$&quot;#,##0.00"/>
    <numFmt numFmtId="166" formatCode="&quot;$&quot;#,##0"/>
    <numFmt numFmtId="167" formatCode="_(* #,##0_);_(* \(#,##0\);_(* &quot;-&quot;??_);_(@_)"/>
    <numFmt numFmtId="168" formatCode="0.0"/>
  </numFmts>
  <fonts count="11" x14ac:knownFonts="1">
    <font>
      <sz val="11"/>
      <color theme="1"/>
      <name val="Gill Sans MT"/>
      <family val="2"/>
      <scheme val="minor"/>
    </font>
    <font>
      <sz val="12"/>
      <color theme="1"/>
      <name val="Gill Sans MT"/>
      <family val="2"/>
      <scheme val="minor"/>
    </font>
    <font>
      <sz val="11"/>
      <color theme="1"/>
      <name val="Gill Sans MT"/>
      <family val="2"/>
      <scheme val="minor"/>
    </font>
    <font>
      <sz val="18"/>
      <color theme="3"/>
      <name val="Impact"/>
      <family val="2"/>
      <scheme val="major"/>
    </font>
    <font>
      <b/>
      <sz val="11"/>
      <color theme="1"/>
      <name val="Gill Sans MT"/>
      <family val="2"/>
      <scheme val="minor"/>
    </font>
    <font>
      <sz val="11"/>
      <color theme="0"/>
      <name val="Gill Sans MT"/>
      <family val="2"/>
      <scheme val="minor"/>
    </font>
    <font>
      <sz val="10"/>
      <name val="Arial"/>
      <family val="2"/>
    </font>
    <font>
      <b/>
      <sz val="10"/>
      <name val="Gill Sans MT"/>
      <family val="2"/>
      <scheme val="minor"/>
    </font>
    <font>
      <b/>
      <sz val="11"/>
      <name val="Gill Sans MT"/>
      <family val="2"/>
      <scheme val="minor"/>
    </font>
    <font>
      <sz val="11"/>
      <name val="Gill Sans MT"/>
      <family val="2"/>
      <scheme val="minor"/>
    </font>
    <font>
      <b/>
      <sz val="12"/>
      <color theme="0"/>
      <name val="Gill Sans MT"/>
      <family val="2"/>
      <scheme val="minor"/>
    </font>
  </fonts>
  <fills count="5">
    <fill>
      <patternFill patternType="none"/>
    </fill>
    <fill>
      <patternFill patternType="gray125"/>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s>
  <borders count="3">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s>
  <cellStyleXfs count="11">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5"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6" fillId="0" borderId="0"/>
    <xf numFmtId="0" fontId="1" fillId="0" borderId="0"/>
    <xf numFmtId="44" fontId="1" fillId="0" borderId="0" applyFont="0" applyFill="0" applyBorder="0" applyAlignment="0" applyProtection="0"/>
  </cellStyleXfs>
  <cellXfs count="55">
    <xf numFmtId="0" fontId="0" fillId="0" borderId="0" xfId="0"/>
    <xf numFmtId="0" fontId="3" fillId="0" borderId="0" xfId="4"/>
    <xf numFmtId="0" fontId="5" fillId="2" borderId="0" xfId="5"/>
    <xf numFmtId="44" fontId="0" fillId="0" borderId="0" xfId="2" applyFont="1"/>
    <xf numFmtId="164" fontId="0" fillId="0" borderId="0" xfId="0" applyNumberFormat="1"/>
    <xf numFmtId="14" fontId="0" fillId="0" borderId="0" xfId="0" applyNumberFormat="1"/>
    <xf numFmtId="165" fontId="0" fillId="0" borderId="0" xfId="0" applyNumberFormat="1"/>
    <xf numFmtId="166" fontId="0" fillId="0" borderId="0" xfId="0" applyNumberFormat="1"/>
    <xf numFmtId="10" fontId="0" fillId="0" borderId="0" xfId="0" applyNumberFormat="1"/>
    <xf numFmtId="165" fontId="0" fillId="0" borderId="0" xfId="1" applyNumberFormat="1" applyFont="1"/>
    <xf numFmtId="0" fontId="0" fillId="0" borderId="0" xfId="0" quotePrefix="1"/>
    <xf numFmtId="8" fontId="0" fillId="0" borderId="0" xfId="0" applyNumberFormat="1"/>
    <xf numFmtId="0" fontId="5" fillId="2" borderId="0" xfId="5" applyAlignment="1">
      <alignment horizontal="center" wrapText="1"/>
    </xf>
    <xf numFmtId="0" fontId="7" fillId="0" borderId="0" xfId="0" applyFont="1"/>
    <xf numFmtId="9" fontId="2" fillId="0" borderId="0" xfId="0" applyNumberFormat="1" applyFont="1"/>
    <xf numFmtId="0" fontId="5" fillId="2" borderId="1" xfId="5" applyBorder="1"/>
    <xf numFmtId="0" fontId="5" fillId="2" borderId="1" xfId="5" applyBorder="1" applyAlignment="1">
      <alignment horizontal="center" wrapText="1"/>
    </xf>
    <xf numFmtId="0" fontId="0" fillId="0" borderId="0" xfId="0"/>
    <xf numFmtId="0" fontId="5" fillId="0" borderId="0" xfId="5" applyFill="1" applyBorder="1" applyAlignment="1">
      <alignment horizontal="center" wrapText="1"/>
    </xf>
    <xf numFmtId="0" fontId="0" fillId="0" borderId="0" xfId="0" applyFill="1" applyBorder="1"/>
    <xf numFmtId="10" fontId="0" fillId="0" borderId="0" xfId="0" applyNumberFormat="1" applyFill="1" applyBorder="1"/>
    <xf numFmtId="44" fontId="0" fillId="0" borderId="0" xfId="2" applyFont="1" applyFill="1" applyBorder="1"/>
    <xf numFmtId="0" fontId="5" fillId="0" borderId="0" xfId="5" applyFill="1" applyBorder="1"/>
    <xf numFmtId="9" fontId="0" fillId="0" borderId="0" xfId="3" applyFont="1" applyFill="1" applyBorder="1"/>
    <xf numFmtId="0" fontId="2" fillId="0" borderId="0" xfId="7" applyFill="1" applyBorder="1" applyAlignment="1">
      <alignment horizontal="center"/>
    </xf>
    <xf numFmtId="0" fontId="2" fillId="0" borderId="0" xfId="7" applyFill="1" applyBorder="1" applyAlignment="1">
      <alignment horizontal="center" wrapText="1"/>
    </xf>
    <xf numFmtId="0" fontId="9" fillId="0" borderId="0" xfId="0" applyFont="1" applyFill="1" applyBorder="1"/>
    <xf numFmtId="167" fontId="8" fillId="0" borderId="0" xfId="1" applyNumberFormat="1" applyFont="1" applyFill="1" applyBorder="1"/>
    <xf numFmtId="1" fontId="9" fillId="0" borderId="0" xfId="0" applyNumberFormat="1" applyFont="1" applyFill="1" applyBorder="1"/>
    <xf numFmtId="168" fontId="4" fillId="0" borderId="0" xfId="0" applyNumberFormat="1" applyFont="1" applyFill="1" applyBorder="1"/>
    <xf numFmtId="0" fontId="4" fillId="0" borderId="0" xfId="0" applyFont="1" applyFill="1" applyBorder="1"/>
    <xf numFmtId="0" fontId="1" fillId="0" borderId="0" xfId="9"/>
    <xf numFmtId="0" fontId="1" fillId="0" borderId="0" xfId="9" applyAlignment="1">
      <alignment horizontal="right"/>
    </xf>
    <xf numFmtId="0" fontId="1" fillId="0" borderId="0" xfId="9" applyBorder="1"/>
    <xf numFmtId="0" fontId="1" fillId="0" borderId="0" xfId="9" applyBorder="1" applyAlignment="1">
      <alignment horizontal="right"/>
    </xf>
    <xf numFmtId="0" fontId="0" fillId="0" borderId="0" xfId="0"/>
    <xf numFmtId="14" fontId="9" fillId="0" borderId="0" xfId="5" applyNumberFormat="1" applyFont="1" applyFill="1" applyAlignment="1">
      <alignment horizontal="right" wrapText="1"/>
    </xf>
    <xf numFmtId="0" fontId="0" fillId="0" borderId="0" xfId="0"/>
    <xf numFmtId="0" fontId="10" fillId="2" borderId="0" xfId="5" applyFont="1" applyAlignment="1">
      <alignment horizontal="center"/>
    </xf>
    <xf numFmtId="165" fontId="1" fillId="0" borderId="0" xfId="9" applyNumberFormat="1" applyBorder="1"/>
    <xf numFmtId="0" fontId="0" fillId="0" borderId="0" xfId="0"/>
    <xf numFmtId="0" fontId="5" fillId="2" borderId="0" xfId="5" applyAlignment="1">
      <alignment horizontal="right"/>
    </xf>
    <xf numFmtId="0" fontId="0" fillId="0" borderId="0" xfId="0" pivotButton="1"/>
    <xf numFmtId="0" fontId="0" fillId="0" borderId="0" xfId="0" applyAlignment="1">
      <alignment horizontal="left"/>
    </xf>
    <xf numFmtId="0" fontId="0" fillId="0" borderId="0" xfId="0" applyNumberFormat="1"/>
    <xf numFmtId="0" fontId="3" fillId="0" borderId="0" xfId="4" applyAlignment="1">
      <alignment horizontal="center"/>
    </xf>
    <xf numFmtId="0" fontId="2" fillId="3" borderId="0" xfId="6" applyAlignment="1">
      <alignment horizontal="center"/>
    </xf>
    <xf numFmtId="0" fontId="0" fillId="0" borderId="0" xfId="0"/>
    <xf numFmtId="0" fontId="0" fillId="3" borderId="0" xfId="6" applyFont="1" applyAlignment="1">
      <alignment horizontal="center"/>
    </xf>
    <xf numFmtId="0" fontId="5" fillId="2" borderId="0" xfId="5" applyAlignment="1">
      <alignment horizontal="center"/>
    </xf>
    <xf numFmtId="0" fontId="2" fillId="0" borderId="0" xfId="7" applyFill="1" applyBorder="1" applyAlignment="1">
      <alignment horizontal="center"/>
    </xf>
    <xf numFmtId="0" fontId="1" fillId="0" borderId="2" xfId="9" applyBorder="1"/>
    <xf numFmtId="165" fontId="0" fillId="0" borderId="2" xfId="10" applyNumberFormat="1" applyFont="1" applyFill="1" applyBorder="1"/>
    <xf numFmtId="0" fontId="1" fillId="0" borderId="2" xfId="9" applyBorder="1" applyAlignment="1">
      <alignment horizontal="right"/>
    </xf>
    <xf numFmtId="165" fontId="1" fillId="0" borderId="2" xfId="9" applyNumberFormat="1" applyBorder="1"/>
  </cellXfs>
  <cellStyles count="11">
    <cellStyle name="40% - Accent3" xfId="6" builtinId="39"/>
    <cellStyle name="60% - Accent3" xfId="7" builtinId="40"/>
    <cellStyle name="Accent3" xfId="5" builtinId="37"/>
    <cellStyle name="Comma" xfId="1" builtinId="3"/>
    <cellStyle name="Currency" xfId="2" builtinId="4"/>
    <cellStyle name="Currency 2" xfId="10" xr:uid="{73DE07B3-D8F3-8646-B93F-C213B93001C9}"/>
    <cellStyle name="Normal" xfId="0" builtinId="0"/>
    <cellStyle name="Normal 2" xfId="8" xr:uid="{FD6AFB0C-1027-4830-91D0-1C1072F33C71}"/>
    <cellStyle name="Normal 3" xfId="9" xr:uid="{C9AFA938-8EAB-3849-8F2D-9BAB78B81F6D}"/>
    <cellStyle name="Percent" xfId="3" builtinId="5"/>
    <cellStyle name="Title" xfId="4" builtinId="15"/>
  </cellStyles>
  <dxfs count="13">
    <dxf>
      <numFmt numFmtId="0" formatCode="General"/>
    </dxf>
    <dxf>
      <font>
        <b val="0"/>
        <i val="0"/>
        <strike val="0"/>
        <condense val="0"/>
        <extend val="0"/>
        <outline val="0"/>
        <shadow val="0"/>
        <u val="none"/>
        <vertAlign val="baseline"/>
        <sz val="11"/>
        <color theme="1"/>
        <name val="Gill Sans MT"/>
        <family val="2"/>
        <scheme val="minor"/>
      </font>
    </dxf>
    <dxf>
      <font>
        <b val="0"/>
        <i val="0"/>
        <strike val="0"/>
        <condense val="0"/>
        <extend val="0"/>
        <outline val="0"/>
        <shadow val="0"/>
        <u val="none"/>
        <vertAlign val="baseline"/>
        <sz val="11"/>
        <color theme="1"/>
        <name val="Gill Sans MT"/>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Gill Sans MT"/>
        <scheme val="minor"/>
      </font>
      <fill>
        <patternFill patternType="none">
          <fgColor indexed="64"/>
          <bgColor indexed="65"/>
        </patternFill>
      </fill>
    </dxf>
    <dxf>
      <font>
        <b val="0"/>
        <i val="0"/>
        <strike val="0"/>
        <condense val="0"/>
        <extend val="0"/>
        <outline val="0"/>
        <shadow val="0"/>
        <u val="none"/>
        <vertAlign val="baseline"/>
        <sz val="11"/>
        <color theme="1"/>
        <name val="Gill Sans MT"/>
        <scheme val="minor"/>
      </font>
      <fill>
        <patternFill patternType="none">
          <fgColor indexed="64"/>
          <bgColor indexed="65"/>
        </patternFill>
      </fill>
    </dxf>
    <dxf>
      <font>
        <b val="0"/>
        <i val="0"/>
        <strike val="0"/>
        <condense val="0"/>
        <extend val="0"/>
        <outline val="0"/>
        <shadow val="0"/>
        <u val="none"/>
        <vertAlign val="baseline"/>
        <sz val="11"/>
        <color theme="1"/>
        <name val="Gill Sans MT"/>
        <scheme val="minor"/>
      </font>
      <fill>
        <patternFill patternType="none">
          <fgColor indexed="64"/>
          <bgColor indexed="65"/>
        </patternFill>
      </fill>
    </dxf>
    <dxf>
      <font>
        <b val="0"/>
        <i val="0"/>
        <strike val="0"/>
        <condense val="0"/>
        <extend val="0"/>
        <outline val="0"/>
        <shadow val="0"/>
        <u val="none"/>
        <vertAlign val="baseline"/>
        <sz val="11"/>
        <color theme="1"/>
        <name val="Gill Sans MT"/>
        <scheme val="minor"/>
      </font>
      <fill>
        <patternFill patternType="none">
          <fgColor indexed="64"/>
          <bgColor indexed="65"/>
        </patternFill>
      </fill>
    </dxf>
    <dxf>
      <font>
        <b val="0"/>
        <i val="0"/>
        <strike val="0"/>
        <condense val="0"/>
        <extend val="0"/>
        <outline val="0"/>
        <shadow val="0"/>
        <u val="none"/>
        <vertAlign val="baseline"/>
        <sz val="11"/>
        <color theme="1"/>
        <name val="Gill Sans MT"/>
        <scheme val="minor"/>
      </font>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Gill Sans MT"/>
        <scheme val="minor"/>
      </font>
      <fill>
        <patternFill patternType="none">
          <fgColor indexed="64"/>
          <bgColor indexed="65"/>
        </patternFill>
      </fill>
    </dxf>
    <dxf>
      <border outline="0">
        <bottom style="double">
          <color indexed="64"/>
        </bottom>
      </border>
    </dxf>
    <dxf>
      <alignment horizontal="center" vertical="bottom" textRotation="0" wrapText="1" indent="0" justifyLastLine="0" shrinkToFit="0" readingOrder="0"/>
    </dxf>
    <dxf>
      <font>
        <b/>
        <i val="0"/>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5"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[FinalProject_ChildrensMuseum_TIM2163352.xlsx]Donations!PivotTable2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Donations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Donations!$B$4</c:f>
              <c:strCache>
                <c:ptCount val="1"/>
                <c:pt idx="0">
                  <c:v>Total</c:v>
                </c:pt>
              </c:strCache>
            </c:strRef>
          </c:tx>
          <c:spPr>
            <a:solidFill>
              <a:schemeClr val="accent1"/>
            </a:solidFill>
            <a:ln>
              <a:noFill/>
            </a:ln>
            <a:effectLst/>
          </c:spPr>
          <c:invertIfNegative val="0"/>
          <c:cat>
            <c:strRef>
              <c:f>Donations!$A$5:$A$7</c:f>
              <c:strCache>
                <c:ptCount val="2"/>
                <c:pt idx="0">
                  <c:v>Corporate</c:v>
                </c:pt>
                <c:pt idx="1">
                  <c:v>Individual</c:v>
                </c:pt>
              </c:strCache>
            </c:strRef>
          </c:cat>
          <c:val>
            <c:numRef>
              <c:f>Donations!$B$5:$B$7</c:f>
              <c:numCache>
                <c:formatCode>General</c:formatCode>
                <c:ptCount val="2"/>
                <c:pt idx="0">
                  <c:v>206979</c:v>
                </c:pt>
                <c:pt idx="1">
                  <c:v>17089</c:v>
                </c:pt>
              </c:numCache>
            </c:numRef>
          </c:val>
          <c:extLst>
            <c:ext xmlns:c16="http://schemas.microsoft.com/office/drawing/2014/chart" uri="{C3380CC4-5D6E-409C-BE32-E72D297353CC}">
              <c16:uniqueId val="{00000000-A29B-42D9-836B-979E96245C52}"/>
            </c:ext>
          </c:extLst>
        </c:ser>
        <c:dLbls>
          <c:showLegendKey val="0"/>
          <c:showVal val="0"/>
          <c:showCatName val="0"/>
          <c:showSerName val="0"/>
          <c:showPercent val="0"/>
          <c:showBubbleSize val="0"/>
        </c:dLbls>
        <c:gapWidth val="219"/>
        <c:overlap val="-27"/>
        <c:axId val="1156879231"/>
        <c:axId val="1156880479"/>
      </c:barChart>
      <c:catAx>
        <c:axId val="115687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Type</a:t>
                </a:r>
                <a:r>
                  <a:rPr lang="en-US" baseline="0"/>
                  <a:t> of Donors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880479"/>
        <c:crosses val="autoZero"/>
        <c:auto val="1"/>
        <c:lblAlgn val="ctr"/>
        <c:lblOffset val="100"/>
        <c:noMultiLvlLbl val="0"/>
      </c:catAx>
      <c:valAx>
        <c:axId val="115688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87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[FinalProject_ChildrensMuseum_TIM2163352.xlsx]Donations!PivotTable2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Donations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Donations!$B$4</c:f>
              <c:strCache>
                <c:ptCount val="1"/>
                <c:pt idx="0">
                  <c:v>Total</c:v>
                </c:pt>
              </c:strCache>
            </c:strRef>
          </c:tx>
          <c:spPr>
            <a:solidFill>
              <a:schemeClr val="accent1"/>
            </a:solidFill>
            <a:ln>
              <a:noFill/>
            </a:ln>
            <a:effectLst/>
          </c:spPr>
          <c:invertIfNegative val="0"/>
          <c:cat>
            <c:strRef>
              <c:f>Donations!$A$5:$A$7</c:f>
              <c:strCache>
                <c:ptCount val="2"/>
                <c:pt idx="0">
                  <c:v>Corporate</c:v>
                </c:pt>
                <c:pt idx="1">
                  <c:v>Individual</c:v>
                </c:pt>
              </c:strCache>
            </c:strRef>
          </c:cat>
          <c:val>
            <c:numRef>
              <c:f>Donations!$B$5:$B$7</c:f>
              <c:numCache>
                <c:formatCode>General</c:formatCode>
                <c:ptCount val="2"/>
                <c:pt idx="0">
                  <c:v>206979</c:v>
                </c:pt>
                <c:pt idx="1">
                  <c:v>17089</c:v>
                </c:pt>
              </c:numCache>
            </c:numRef>
          </c:val>
          <c:extLst>
            <c:ext xmlns:c16="http://schemas.microsoft.com/office/drawing/2014/chart" uri="{C3380CC4-5D6E-409C-BE32-E72D297353CC}">
              <c16:uniqueId val="{00000000-A29B-42D9-836B-979E96245C52}"/>
            </c:ext>
          </c:extLst>
        </c:ser>
        <c:dLbls>
          <c:showLegendKey val="0"/>
          <c:showVal val="0"/>
          <c:showCatName val="0"/>
          <c:showSerName val="0"/>
          <c:showPercent val="0"/>
          <c:showBubbleSize val="0"/>
        </c:dLbls>
        <c:gapWidth val="219"/>
        <c:overlap val="-27"/>
        <c:axId val="1156879231"/>
        <c:axId val="1156880479"/>
      </c:barChart>
      <c:catAx>
        <c:axId val="115687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Type</a:t>
                </a:r>
                <a:r>
                  <a:rPr lang="en-US" baseline="0"/>
                  <a:t> of Donors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880479"/>
        <c:crosses val="autoZero"/>
        <c:auto val="1"/>
        <c:lblAlgn val="ctr"/>
        <c:lblOffset val="100"/>
        <c:noMultiLvlLbl val="0"/>
      </c:catAx>
      <c:valAx>
        <c:axId val="115688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87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8</xdr:row>
      <xdr:rowOff>61912</xdr:rowOff>
    </xdr:from>
    <xdr:to>
      <xdr:col>4</xdr:col>
      <xdr:colOff>419100</xdr:colOff>
      <xdr:row>20</xdr:row>
      <xdr:rowOff>176212</xdr:rowOff>
    </xdr:to>
    <xdr:graphicFrame macro="">
      <xdr:nvGraphicFramePr>
        <xdr:cNvPr id="2" name="Chart 1">
          <a:extLst>
            <a:ext uri="{FF2B5EF4-FFF2-40B4-BE49-F238E27FC236}">
              <a16:creationId xmlns:a16="http://schemas.microsoft.com/office/drawing/2014/main" id="{54AAF1F8-D747-4EC8-8DC1-69A7B05E2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22</xdr:row>
      <xdr:rowOff>1</xdr:rowOff>
    </xdr:from>
    <xdr:to>
      <xdr:col>2</xdr:col>
      <xdr:colOff>0</xdr:colOff>
      <xdr:row>27</xdr:row>
      <xdr:rowOff>0</xdr:rowOff>
    </xdr:to>
    <mc:AlternateContent xmlns:mc="http://schemas.openxmlformats.org/markup-compatibility/2006" xmlns:a14="http://schemas.microsoft.com/office/drawing/2010/main">
      <mc:Choice Requires="a14">
        <xdr:graphicFrame macro="">
          <xdr:nvGraphicFramePr>
            <xdr:cNvPr id="3" name="Type">
              <a:extLst>
                <a:ext uri="{FF2B5EF4-FFF2-40B4-BE49-F238E27FC236}">
                  <a16:creationId xmlns:a16="http://schemas.microsoft.com/office/drawing/2014/main" id="{1D412BA6-11A0-4F7F-B3D7-7E8A0002CBED}"/>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0" y="4819651"/>
              <a:ext cx="2609850" cy="1095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219074</xdr:rowOff>
    </xdr:from>
    <xdr:to>
      <xdr:col>5</xdr:col>
      <xdr:colOff>0</xdr:colOff>
      <xdr:row>20</xdr:row>
      <xdr:rowOff>219074</xdr:rowOff>
    </xdr:to>
    <xdr:graphicFrame macro="">
      <xdr:nvGraphicFramePr>
        <xdr:cNvPr id="4" name="Chart 3">
          <a:extLst>
            <a:ext uri="{FF2B5EF4-FFF2-40B4-BE49-F238E27FC236}">
              <a16:creationId xmlns:a16="http://schemas.microsoft.com/office/drawing/2014/main" id="{9627848B-D425-4C6B-BD7E-E48691F99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 Wright" refreshedDate="44658.879725462961" createdVersion="7" refreshedVersion="7" minRefreshableVersion="3" recordCount="48" xr:uid="{B96FB60C-E300-44C6-A28F-D980F8160199}">
  <cacheSource type="worksheet">
    <worksheetSource ref="A4:E52" sheet="Donors"/>
  </cacheSource>
  <cacheFields count="5">
    <cacheField name="Type" numFmtId="0">
      <sharedItems count="2">
        <s v="Corporate"/>
        <s v="Individual"/>
      </sharedItems>
    </cacheField>
    <cacheField name="Recurring" numFmtId="0">
      <sharedItems count="2">
        <s v="Yes"/>
        <s v="No"/>
      </sharedItems>
    </cacheField>
    <cacheField name="Amount" numFmtId="165">
      <sharedItems containsSemiMixedTypes="0" containsString="0" containsNumber="1" containsInteger="1" minValue="100" maxValue="30000"/>
    </cacheField>
    <cacheField name="Frequency" numFmtId="0">
      <sharedItems containsSemiMixedTypes="0" containsString="0" containsNumber="1" containsInteger="1" minValue="1" maxValue="12"/>
    </cacheField>
    <cacheField name="Total Donation" numFmtId="165">
      <sharedItems containsSemiMixedTypes="0" containsString="0" containsNumber="1" containsInteger="1" minValue="106" maxValue="30001"/>
    </cacheField>
  </cacheFields>
  <extLst>
    <ext xmlns:x14="http://schemas.microsoft.com/office/spreadsheetml/2009/9/main" uri="{725AE2AE-9491-48be-B2B4-4EB974FC3084}">
      <x14:pivotCacheDefinition pivotCacheId="1089665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n v="2500"/>
    <n v="4"/>
    <n v="2504"/>
  </r>
  <r>
    <x v="1"/>
    <x v="0"/>
    <n v="750"/>
    <n v="2"/>
    <n v="752"/>
  </r>
  <r>
    <x v="1"/>
    <x v="0"/>
    <n v="1250"/>
    <n v="4"/>
    <n v="1254"/>
  </r>
  <r>
    <x v="1"/>
    <x v="0"/>
    <n v="350"/>
    <n v="12"/>
    <n v="362"/>
  </r>
  <r>
    <x v="1"/>
    <x v="0"/>
    <n v="100"/>
    <n v="6"/>
    <n v="106"/>
  </r>
  <r>
    <x v="1"/>
    <x v="1"/>
    <n v="1000"/>
    <n v="1"/>
    <n v="1001"/>
  </r>
  <r>
    <x v="1"/>
    <x v="0"/>
    <n v="1500"/>
    <n v="3"/>
    <n v="1503"/>
  </r>
  <r>
    <x v="0"/>
    <x v="0"/>
    <n v="15000"/>
    <n v="4"/>
    <n v="15004"/>
  </r>
  <r>
    <x v="0"/>
    <x v="0"/>
    <n v="10500"/>
    <n v="4"/>
    <n v="10504"/>
  </r>
  <r>
    <x v="1"/>
    <x v="0"/>
    <n v="750"/>
    <n v="12"/>
    <n v="762"/>
  </r>
  <r>
    <x v="1"/>
    <x v="0"/>
    <n v="1250"/>
    <n v="6"/>
    <n v="1256"/>
  </r>
  <r>
    <x v="1"/>
    <x v="0"/>
    <n v="350"/>
    <n v="12"/>
    <n v="362"/>
  </r>
  <r>
    <x v="0"/>
    <x v="1"/>
    <n v="10000"/>
    <n v="1"/>
    <n v="10001"/>
  </r>
  <r>
    <x v="1"/>
    <x v="0"/>
    <n v="1000"/>
    <n v="2"/>
    <n v="1002"/>
  </r>
  <r>
    <x v="0"/>
    <x v="0"/>
    <n v="1500"/>
    <n v="1"/>
    <n v="1501"/>
  </r>
  <r>
    <x v="0"/>
    <x v="0"/>
    <n v="500"/>
    <n v="4"/>
    <n v="504"/>
  </r>
  <r>
    <x v="0"/>
    <x v="0"/>
    <n v="2500"/>
    <n v="4"/>
    <n v="2504"/>
  </r>
  <r>
    <x v="1"/>
    <x v="0"/>
    <n v="750"/>
    <n v="2"/>
    <n v="752"/>
  </r>
  <r>
    <x v="0"/>
    <x v="0"/>
    <n v="25000"/>
    <n v="4"/>
    <n v="25004"/>
  </r>
  <r>
    <x v="0"/>
    <x v="0"/>
    <n v="13500"/>
    <n v="2"/>
    <n v="13502"/>
  </r>
  <r>
    <x v="0"/>
    <x v="1"/>
    <n v="10000"/>
    <n v="4"/>
    <n v="10004"/>
  </r>
  <r>
    <x v="1"/>
    <x v="1"/>
    <n v="1000"/>
    <n v="1"/>
    <n v="1001"/>
  </r>
  <r>
    <x v="1"/>
    <x v="0"/>
    <n v="1500"/>
    <n v="3"/>
    <n v="1503"/>
  </r>
  <r>
    <x v="0"/>
    <x v="0"/>
    <n v="1500"/>
    <n v="12"/>
    <n v="1512"/>
  </r>
  <r>
    <x v="0"/>
    <x v="0"/>
    <n v="2500"/>
    <n v="4"/>
    <n v="2504"/>
  </r>
  <r>
    <x v="0"/>
    <x v="1"/>
    <n v="17500"/>
    <n v="2"/>
    <n v="17502"/>
  </r>
  <r>
    <x v="1"/>
    <x v="1"/>
    <n v="1250"/>
    <n v="4"/>
    <n v="1254"/>
  </r>
  <r>
    <x v="0"/>
    <x v="0"/>
    <n v="23500"/>
    <n v="2"/>
    <n v="23502"/>
  </r>
  <r>
    <x v="1"/>
    <x v="1"/>
    <n v="100"/>
    <n v="6"/>
    <n v="106"/>
  </r>
  <r>
    <x v="0"/>
    <x v="0"/>
    <n v="11000"/>
    <n v="1"/>
    <n v="11001"/>
  </r>
  <r>
    <x v="0"/>
    <x v="1"/>
    <n v="30000"/>
    <n v="1"/>
    <n v="30001"/>
  </r>
  <r>
    <x v="0"/>
    <x v="0"/>
    <n v="1500"/>
    <n v="12"/>
    <n v="1512"/>
  </r>
  <r>
    <x v="0"/>
    <x v="0"/>
    <n v="2500"/>
    <n v="4"/>
    <n v="2504"/>
  </r>
  <r>
    <x v="0"/>
    <x v="0"/>
    <n v="750"/>
    <n v="2"/>
    <n v="752"/>
  </r>
  <r>
    <x v="0"/>
    <x v="0"/>
    <n v="1250"/>
    <n v="4"/>
    <n v="1254"/>
  </r>
  <r>
    <x v="0"/>
    <x v="1"/>
    <n v="13500"/>
    <n v="1"/>
    <n v="13501"/>
  </r>
  <r>
    <x v="0"/>
    <x v="0"/>
    <n v="1100"/>
    <n v="12"/>
    <n v="1112"/>
  </r>
  <r>
    <x v="0"/>
    <x v="1"/>
    <n v="1000"/>
    <n v="1"/>
    <n v="1001"/>
  </r>
  <r>
    <x v="0"/>
    <x v="0"/>
    <n v="1500"/>
    <n v="4"/>
    <n v="1504"/>
  </r>
  <r>
    <x v="0"/>
    <x v="0"/>
    <n v="500"/>
    <n v="12"/>
    <n v="512"/>
  </r>
  <r>
    <x v="1"/>
    <x v="0"/>
    <n v="2500"/>
    <n v="4"/>
    <n v="2504"/>
  </r>
  <r>
    <x v="0"/>
    <x v="0"/>
    <n v="750"/>
    <n v="2"/>
    <n v="752"/>
  </r>
  <r>
    <x v="0"/>
    <x v="0"/>
    <n v="1250"/>
    <n v="4"/>
    <n v="1254"/>
  </r>
  <r>
    <x v="0"/>
    <x v="0"/>
    <n v="500"/>
    <n v="12"/>
    <n v="512"/>
  </r>
  <r>
    <x v="1"/>
    <x v="0"/>
    <n v="100"/>
    <n v="6"/>
    <n v="106"/>
  </r>
  <r>
    <x v="0"/>
    <x v="0"/>
    <n v="1000"/>
    <n v="1"/>
    <n v="1001"/>
  </r>
  <r>
    <x v="1"/>
    <x v="0"/>
    <n v="1500"/>
    <n v="3"/>
    <n v="1503"/>
  </r>
  <r>
    <x v="0"/>
    <x v="0"/>
    <n v="2750"/>
    <n v="4"/>
    <n v="27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E5D02C-E30B-415C-AAA5-2EF46F1BA00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B7" firstHeaderRow="1" firstDataRow="1" firstDataCol="1"/>
  <pivotFields count="5">
    <pivotField axis="axisRow" showAll="0">
      <items count="3">
        <item x="0"/>
        <item x="1"/>
        <item t="default"/>
      </items>
    </pivotField>
    <pivotField showAll="0">
      <items count="3">
        <item x="1"/>
        <item x="0"/>
        <item t="default"/>
      </items>
    </pivotField>
    <pivotField numFmtId="165" showAll="0"/>
    <pivotField showAll="0"/>
    <pivotField dataField="1" numFmtId="165" showAll="0"/>
  </pivotFields>
  <rowFields count="1">
    <field x="0"/>
  </rowFields>
  <rowItems count="3">
    <i>
      <x/>
    </i>
    <i>
      <x v="1"/>
    </i>
    <i t="grand">
      <x/>
    </i>
  </rowItems>
  <colItems count="1">
    <i/>
  </colItems>
  <dataFields count="1">
    <dataField name="Sum of Total Donation" fld="4"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8491125E-659E-4D1D-8CBC-3526AFE2101B}" sourceName="Type">
  <pivotTables>
    <pivotTable tabId="26" name="PivotTable2"/>
  </pivotTables>
  <data>
    <tabular pivotCacheId="108966580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781A1F11-95B9-44DF-8F80-9813D70E2F88}" cache="Slicer_Type" caption="Type"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02F558-0B5C-44E0-BECD-FD4A7651C781}" name="ProjectData" displayName="ProjectData" ref="A3:J12" totalsRowShown="0" headerRowDxfId="11" dataDxfId="9" headerRowBorderDxfId="10" tableBorderDxfId="8" headerRowCellStyle="Accent3">
  <tableColumns count="10">
    <tableColumn id="1" xr3:uid="{A12E38DE-44B9-4612-BFD6-BAB0AD880B53}" name="ExhibitID" dataDxfId="7"/>
    <tableColumn id="2" xr3:uid="{52AF7802-B6BE-4DBF-B466-2C7B3299EB51}" name="ExhibitName" dataDxfId="6"/>
    <tableColumn id="4" xr3:uid="{B2BFC427-38FE-4C46-93EE-108159F33DCB}" name="ExhibitType" dataDxfId="5"/>
    <tableColumn id="3" xr3:uid="{DE32A092-D5B8-4305-B404-AF0B01FA38A4}" name="DateStarted"/>
    <tableColumn id="10" xr3:uid="{C09CA36D-BBBD-4E33-B76D-76CDA6F31942}" name="DateEnded"/>
    <tableColumn id="5" xr3:uid="{3B7CB295-16A7-4EEF-A582-C140ACB7EA30}" name="ManagerID" dataDxfId="4"/>
    <tableColumn id="7" xr3:uid="{A5594472-1387-4A46-BBF0-4859B0A7939A}" name="Status" dataDxfId="3"/>
    <tableColumn id="8" xr3:uid="{B672DC13-1E13-4D9D-BA90-3BACADBDB3B6}" name="Length(months)" dataDxfId="2">
      <calculatedColumnFormula>DATEDIF(D4,E4,"M")</calculatedColumnFormula>
    </tableColumn>
    <tableColumn id="11" xr3:uid="{27A66EBB-51A2-497B-AC72-D77A077F58F9}" name="Progress" dataDxfId="1"/>
    <tableColumn id="12" xr3:uid="{73C417A1-A853-4E7A-95FC-CE53830FFDCE}" name="Long Rotating" dataDxfId="0">
      <calculatedColumnFormula>IF(H5&gt;2,"Contact Manager","")</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Badg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Badge">
      <a:majorFont>
        <a:latin typeface="Impact" panose="020B0806030902050204"/>
        <a:ea typeface=""/>
        <a:cs typeface=""/>
      </a:majorFont>
      <a:minorFont>
        <a:latin typeface="Gill Sans MT" panose="020B0502020104020203"/>
        <a:ea typeface=""/>
        <a:cs typeface=""/>
      </a:minorFont>
    </a:fontScheme>
    <a:fmtScheme name="Badg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12700" cap="flat" cmpd="sng" algn="in">
          <a:solidFill>
            <a:schemeClr val="phClr"/>
          </a:solidFill>
          <a:prstDash val="solid"/>
        </a:ln>
        <a:ln w="50800" cap="flat" cmpd="sng" algn="in">
          <a:solidFill>
            <a:schemeClr val="phClr"/>
          </a:solidFill>
          <a:prstDash val="solid"/>
        </a:ln>
      </a:lnStyleLst>
      <a:effectStyleLst>
        <a:effectStyle>
          <a:effectLst/>
        </a:effectStyle>
        <a:effectStyle>
          <a:effectLst/>
        </a:effectStyle>
        <a:effectStyle>
          <a:effectLst>
            <a:outerShdw blurRad="38100" dist="25400" dir="5400000" algn="ctr" rotWithShape="0">
              <a:srgbClr val="000000">
                <a:alpha val="2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Badge" id="{71A07785-5930-41D4-9A83-E23602B48E98}" vid="{771EA782-DFA6-45B1-AEA3-661F1715B310}"/>
    </a:ext>
  </a:extLst>
</a:theme>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70C9F-2075-474A-B5F9-943C16BBB9B1}">
  <dimension ref="A1:E11"/>
  <sheetViews>
    <sheetView workbookViewId="0">
      <selection activeCell="D17" sqref="D17"/>
    </sheetView>
  </sheetViews>
  <sheetFormatPr defaultColWidth="8.875" defaultRowHeight="17.25" x14ac:dyDescent="0.35"/>
  <cols>
    <col min="1" max="1" width="12.125" customWidth="1"/>
    <col min="2" max="2" width="16.125" customWidth="1"/>
    <col min="3" max="3" width="15" customWidth="1"/>
    <col min="4" max="4" width="11.625" customWidth="1"/>
    <col min="5" max="5" width="17.125" customWidth="1"/>
    <col min="10" max="10" width="11.125" bestFit="1" customWidth="1"/>
  </cols>
  <sheetData>
    <row r="1" spans="1:5" ht="23.25" x14ac:dyDescent="0.35">
      <c r="A1" s="45" t="s">
        <v>13</v>
      </c>
      <c r="B1" s="45"/>
      <c r="C1" s="45"/>
      <c r="D1" s="45"/>
      <c r="E1" s="45"/>
    </row>
    <row r="2" spans="1:5" x14ac:dyDescent="0.35">
      <c r="A2" s="46" t="s">
        <v>75</v>
      </c>
      <c r="B2" s="46"/>
      <c r="C2" s="46"/>
      <c r="D2" s="46"/>
      <c r="E2" s="46"/>
    </row>
    <row r="4" spans="1:5" x14ac:dyDescent="0.35">
      <c r="A4" s="2" t="s">
        <v>5</v>
      </c>
      <c r="B4" s="2" t="s">
        <v>0</v>
      </c>
      <c r="C4" s="2" t="s">
        <v>9</v>
      </c>
      <c r="D4" s="2" t="s">
        <v>10</v>
      </c>
      <c r="E4" s="2" t="s">
        <v>11</v>
      </c>
    </row>
    <row r="5" spans="1:5" x14ac:dyDescent="0.35">
      <c r="A5" t="s">
        <v>15</v>
      </c>
      <c r="B5" t="str">
        <f>VLOOKUP(A5,LookUps!$A$4:$C$11,2,FALSE)</f>
        <v>Yearly</v>
      </c>
      <c r="C5">
        <v>2401</v>
      </c>
      <c r="D5" s="3">
        <f t="shared" ref="D5:D11" si="0">VLOOKUP(A5,Tickets,3,FALSE)</f>
        <v>500</v>
      </c>
      <c r="E5" s="4">
        <f>D5*C5</f>
        <v>1200500</v>
      </c>
    </row>
    <row r="6" spans="1:5" x14ac:dyDescent="0.35">
      <c r="A6" t="s">
        <v>2</v>
      </c>
      <c r="B6" t="str">
        <f>VLOOKUP(A6,LookUps!$A$4:$C$11,2,FALSE)</f>
        <v>Yearly</v>
      </c>
      <c r="C6">
        <v>1255</v>
      </c>
      <c r="D6" s="3">
        <f t="shared" si="0"/>
        <v>250</v>
      </c>
      <c r="E6" s="4">
        <f t="shared" ref="E6:E11" si="1">D6*C6</f>
        <v>313750</v>
      </c>
    </row>
    <row r="7" spans="1:5" x14ac:dyDescent="0.35">
      <c r="A7" t="s">
        <v>1</v>
      </c>
      <c r="B7" t="str">
        <f>VLOOKUP(A7,LookUps!$A$4:$C$11,2,FALSE)</f>
        <v>Yearly</v>
      </c>
      <c r="C7">
        <v>1291</v>
      </c>
      <c r="D7" s="3">
        <f t="shared" si="0"/>
        <v>200</v>
      </c>
      <c r="E7" s="4">
        <f t="shared" si="1"/>
        <v>258200</v>
      </c>
    </row>
    <row r="8" spans="1:5" x14ac:dyDescent="0.35">
      <c r="A8" t="s">
        <v>6</v>
      </c>
      <c r="B8" t="str">
        <f>VLOOKUP(A8,LookUps!$A$4:$C$11,2,FALSE)</f>
        <v>Yearly</v>
      </c>
      <c r="C8">
        <v>1525</v>
      </c>
      <c r="D8" s="3">
        <f t="shared" si="0"/>
        <v>165</v>
      </c>
      <c r="E8" s="4">
        <f t="shared" si="1"/>
        <v>251625</v>
      </c>
    </row>
    <row r="9" spans="1:5" x14ac:dyDescent="0.35">
      <c r="A9" t="s">
        <v>3</v>
      </c>
      <c r="B9" t="str">
        <f>VLOOKUP(A9,LookUps!$A$4:$C$11,2,FALSE)</f>
        <v>1-Day</v>
      </c>
      <c r="C9">
        <v>15954</v>
      </c>
      <c r="D9" s="3">
        <f t="shared" si="0"/>
        <v>25.75</v>
      </c>
      <c r="E9" s="4">
        <f t="shared" si="1"/>
        <v>410815.5</v>
      </c>
    </row>
    <row r="10" spans="1:5" x14ac:dyDescent="0.35">
      <c r="A10" t="s">
        <v>4</v>
      </c>
      <c r="B10" t="str">
        <f>VLOOKUP(A10,LookUps!$A$4:$C$11,2,FALSE)</f>
        <v>1-Day</v>
      </c>
      <c r="C10">
        <v>7200</v>
      </c>
      <c r="D10" s="3">
        <f t="shared" si="0"/>
        <v>20.75</v>
      </c>
      <c r="E10" s="4">
        <f t="shared" si="1"/>
        <v>149400</v>
      </c>
    </row>
    <row r="11" spans="1:5" x14ac:dyDescent="0.35">
      <c r="A11" t="s">
        <v>14</v>
      </c>
      <c r="B11" t="str">
        <f>VLOOKUP(A11,LookUps!$A$4:$C$11,2,FALSE)</f>
        <v>1-Day</v>
      </c>
      <c r="C11">
        <v>3045</v>
      </c>
      <c r="D11" s="3">
        <f t="shared" si="0"/>
        <v>24.5</v>
      </c>
      <c r="E11" s="4">
        <f t="shared" si="1"/>
        <v>74602.5</v>
      </c>
    </row>
  </sheetData>
  <mergeCells count="2">
    <mergeCell ref="A1:E1"/>
    <mergeCell ref="A2: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98D0-7B8A-4E16-BDCD-29187EF93FA1}">
  <sheetPr>
    <tabColor rgb="FF00B0F0"/>
  </sheetPr>
  <dimension ref="A4:B7"/>
  <sheetViews>
    <sheetView tabSelected="1" workbookViewId="0">
      <selection activeCell="H25" sqref="H25"/>
    </sheetView>
  </sheetViews>
  <sheetFormatPr defaultRowHeight="17.25" x14ac:dyDescent="0.35"/>
  <cols>
    <col min="1" max="1" width="12.75" bestFit="1" customWidth="1"/>
    <col min="2" max="2" width="21.5" bestFit="1" customWidth="1"/>
    <col min="3" max="3" width="11.75" bestFit="1" customWidth="1"/>
  </cols>
  <sheetData>
    <row r="4" spans="1:2" x14ac:dyDescent="0.35">
      <c r="A4" s="42" t="s">
        <v>78</v>
      </c>
      <c r="B4" t="s">
        <v>80</v>
      </c>
    </row>
    <row r="5" spans="1:2" x14ac:dyDescent="0.35">
      <c r="A5" s="43" t="s">
        <v>70</v>
      </c>
      <c r="B5" s="44">
        <v>206979</v>
      </c>
    </row>
    <row r="6" spans="1:2" x14ac:dyDescent="0.35">
      <c r="A6" s="43" t="s">
        <v>6</v>
      </c>
      <c r="B6" s="44">
        <v>17089</v>
      </c>
    </row>
    <row r="7" spans="1:2" x14ac:dyDescent="0.35">
      <c r="A7" s="43" t="s">
        <v>79</v>
      </c>
      <c r="B7" s="44">
        <v>224068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9FF47-25DB-42F4-ABBC-E09248D91CD1}">
  <dimension ref="A1:E11"/>
  <sheetViews>
    <sheetView workbookViewId="0">
      <selection activeCell="H14" sqref="H14"/>
    </sheetView>
  </sheetViews>
  <sheetFormatPr defaultColWidth="8.875" defaultRowHeight="17.25" x14ac:dyDescent="0.35"/>
  <cols>
    <col min="1" max="1" width="12.125" customWidth="1"/>
    <col min="2" max="2" width="16.125" customWidth="1"/>
    <col min="3" max="3" width="15" customWidth="1"/>
    <col min="4" max="4" width="11.625" customWidth="1"/>
    <col min="5" max="5" width="17.125" customWidth="1"/>
  </cols>
  <sheetData>
    <row r="1" spans="1:5" ht="23.25" x14ac:dyDescent="0.35">
      <c r="A1" s="45" t="s">
        <v>13</v>
      </c>
      <c r="B1" s="45"/>
      <c r="C1" s="45"/>
      <c r="D1" s="45"/>
      <c r="E1" s="45"/>
    </row>
    <row r="2" spans="1:5" x14ac:dyDescent="0.35">
      <c r="A2" s="46" t="s">
        <v>12</v>
      </c>
      <c r="B2" s="46"/>
      <c r="C2" s="46"/>
      <c r="D2" s="46"/>
      <c r="E2" s="46"/>
    </row>
    <row r="4" spans="1:5" x14ac:dyDescent="0.35">
      <c r="A4" s="2" t="s">
        <v>5</v>
      </c>
      <c r="B4" s="2" t="s">
        <v>0</v>
      </c>
      <c r="C4" s="2" t="s">
        <v>9</v>
      </c>
      <c r="D4" s="2" t="s">
        <v>10</v>
      </c>
      <c r="E4" s="2" t="s">
        <v>11</v>
      </c>
    </row>
    <row r="5" spans="1:5" x14ac:dyDescent="0.35">
      <c r="A5" t="s">
        <v>15</v>
      </c>
      <c r="B5" t="str">
        <f>VLOOKUP(A5,LookUps!$A$4:$C$11,2,FALSE)</f>
        <v>Yearly</v>
      </c>
      <c r="C5">
        <v>2768</v>
      </c>
      <c r="D5" s="3">
        <f t="shared" ref="D5:D11" si="0">VLOOKUP(A5,Tickets,3,FALSE)</f>
        <v>500</v>
      </c>
      <c r="E5" s="4">
        <f>D5*C5</f>
        <v>1384000</v>
      </c>
    </row>
    <row r="6" spans="1:5" x14ac:dyDescent="0.35">
      <c r="A6" t="s">
        <v>2</v>
      </c>
      <c r="B6" t="str">
        <f>VLOOKUP(A6,LookUps!$A$4:$C$11,2,FALSE)</f>
        <v>Yearly</v>
      </c>
      <c r="C6">
        <v>1844</v>
      </c>
      <c r="D6" s="3">
        <f t="shared" si="0"/>
        <v>250</v>
      </c>
      <c r="E6" s="4">
        <f t="shared" ref="E6:E11" si="1">D6*C6</f>
        <v>461000</v>
      </c>
    </row>
    <row r="7" spans="1:5" x14ac:dyDescent="0.35">
      <c r="A7" t="s">
        <v>1</v>
      </c>
      <c r="B7" t="str">
        <f>VLOOKUP(A7,LookUps!$A$4:$C$11,2,FALSE)</f>
        <v>Yearly</v>
      </c>
      <c r="C7">
        <v>2914</v>
      </c>
      <c r="D7" s="3">
        <f t="shared" si="0"/>
        <v>200</v>
      </c>
      <c r="E7" s="4">
        <f t="shared" si="1"/>
        <v>582800</v>
      </c>
    </row>
    <row r="8" spans="1:5" x14ac:dyDescent="0.35">
      <c r="A8" t="s">
        <v>6</v>
      </c>
      <c r="B8" t="str">
        <f>VLOOKUP(A8,LookUps!$A$4:$C$11,2,FALSE)</f>
        <v>Yearly</v>
      </c>
      <c r="C8">
        <v>1834</v>
      </c>
      <c r="D8" s="3">
        <f t="shared" si="0"/>
        <v>165</v>
      </c>
      <c r="E8" s="4">
        <f t="shared" si="1"/>
        <v>302610</v>
      </c>
    </row>
    <row r="9" spans="1:5" x14ac:dyDescent="0.35">
      <c r="A9" t="s">
        <v>3</v>
      </c>
      <c r="B9" t="str">
        <f>VLOOKUP(A9,LookUps!$A$4:$C$11,2,FALSE)</f>
        <v>1-Day</v>
      </c>
      <c r="C9">
        <v>9312</v>
      </c>
      <c r="D9" s="3">
        <f t="shared" si="0"/>
        <v>25.75</v>
      </c>
      <c r="E9" s="4">
        <f t="shared" si="1"/>
        <v>239784</v>
      </c>
    </row>
    <row r="10" spans="1:5" x14ac:dyDescent="0.35">
      <c r="A10" t="s">
        <v>4</v>
      </c>
      <c r="B10" t="str">
        <f>VLOOKUP(A10,LookUps!$A$4:$C$11,2,FALSE)</f>
        <v>1-Day</v>
      </c>
      <c r="C10">
        <v>8586</v>
      </c>
      <c r="D10" s="3">
        <f t="shared" si="0"/>
        <v>20.75</v>
      </c>
      <c r="E10" s="4">
        <f t="shared" si="1"/>
        <v>178159.5</v>
      </c>
    </row>
    <row r="11" spans="1:5" x14ac:dyDescent="0.35">
      <c r="A11" t="s">
        <v>14</v>
      </c>
      <c r="B11" t="str">
        <f>VLOOKUP(A11,LookUps!$A$4:$C$11,2,FALSE)</f>
        <v>1-Day</v>
      </c>
      <c r="C11">
        <v>8369</v>
      </c>
      <c r="D11" s="3">
        <f t="shared" si="0"/>
        <v>24.5</v>
      </c>
      <c r="E11" s="4">
        <f t="shared" si="1"/>
        <v>205040.5</v>
      </c>
    </row>
  </sheetData>
  <mergeCells count="2">
    <mergeCell ref="A1:E1"/>
    <mergeCell ref="A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9021D-BDFF-425B-950D-B8D0C09A8513}">
  <dimension ref="A1:E11"/>
  <sheetViews>
    <sheetView workbookViewId="0">
      <selection activeCell="H14" sqref="H14"/>
    </sheetView>
  </sheetViews>
  <sheetFormatPr defaultColWidth="8.875" defaultRowHeight="17.25" x14ac:dyDescent="0.35"/>
  <cols>
    <col min="1" max="1" width="12.125" customWidth="1"/>
    <col min="2" max="2" width="16.125" customWidth="1"/>
    <col min="3" max="3" width="15" customWidth="1"/>
    <col min="4" max="4" width="11.625" customWidth="1"/>
    <col min="5" max="5" width="17.125" customWidth="1"/>
  </cols>
  <sheetData>
    <row r="1" spans="1:5" ht="23.25" x14ac:dyDescent="0.35">
      <c r="A1" s="45" t="s">
        <v>13</v>
      </c>
      <c r="B1" s="45"/>
      <c r="C1" s="45"/>
      <c r="D1" s="45"/>
      <c r="E1" s="45"/>
    </row>
    <row r="2" spans="1:5" x14ac:dyDescent="0.35">
      <c r="A2" s="46" t="s">
        <v>12</v>
      </c>
      <c r="B2" s="46"/>
      <c r="C2" s="46"/>
      <c r="D2" s="46"/>
      <c r="E2" s="46"/>
    </row>
    <row r="4" spans="1:5" x14ac:dyDescent="0.35">
      <c r="A4" s="2" t="s">
        <v>5</v>
      </c>
      <c r="B4" s="2" t="s">
        <v>0</v>
      </c>
      <c r="C4" s="2" t="s">
        <v>9</v>
      </c>
      <c r="D4" s="2" t="s">
        <v>10</v>
      </c>
      <c r="E4" s="2" t="s">
        <v>11</v>
      </c>
    </row>
    <row r="5" spans="1:5" x14ac:dyDescent="0.35">
      <c r="A5" t="s">
        <v>15</v>
      </c>
      <c r="B5" t="str">
        <f>VLOOKUP(A5,LookUps!$A$4:$C$11,2,FALSE)</f>
        <v>Yearly</v>
      </c>
      <c r="C5">
        <v>1657</v>
      </c>
      <c r="D5" s="3">
        <f t="shared" ref="D5:D11" si="0">VLOOKUP(A5,Tickets,3,FALSE)</f>
        <v>500</v>
      </c>
      <c r="E5" s="4">
        <f>D5*C5</f>
        <v>828500</v>
      </c>
    </row>
    <row r="6" spans="1:5" x14ac:dyDescent="0.35">
      <c r="A6" t="s">
        <v>2</v>
      </c>
      <c r="B6" t="str">
        <f>VLOOKUP(A6,LookUps!$A$4:$C$11,2,FALSE)</f>
        <v>Yearly</v>
      </c>
      <c r="C6">
        <v>1671</v>
      </c>
      <c r="D6" s="3">
        <f t="shared" si="0"/>
        <v>250</v>
      </c>
      <c r="E6" s="4">
        <f t="shared" ref="E6:E11" si="1">D6*C6</f>
        <v>417750</v>
      </c>
    </row>
    <row r="7" spans="1:5" x14ac:dyDescent="0.35">
      <c r="A7" t="s">
        <v>1</v>
      </c>
      <c r="B7" t="str">
        <f>VLOOKUP(A7,LookUps!$A$4:$C$11,2,FALSE)</f>
        <v>Yearly</v>
      </c>
      <c r="C7">
        <v>5407</v>
      </c>
      <c r="D7" s="3">
        <f t="shared" si="0"/>
        <v>200</v>
      </c>
      <c r="E7" s="4">
        <f t="shared" si="1"/>
        <v>1081400</v>
      </c>
    </row>
    <row r="8" spans="1:5" x14ac:dyDescent="0.35">
      <c r="A8" t="s">
        <v>6</v>
      </c>
      <c r="B8" t="str">
        <f>VLOOKUP(A8,LookUps!$A$4:$C$11,2,FALSE)</f>
        <v>Yearly</v>
      </c>
      <c r="C8">
        <v>899</v>
      </c>
      <c r="D8" s="3">
        <f t="shared" si="0"/>
        <v>165</v>
      </c>
      <c r="E8" s="4">
        <f t="shared" si="1"/>
        <v>148335</v>
      </c>
    </row>
    <row r="9" spans="1:5" x14ac:dyDescent="0.35">
      <c r="A9" t="s">
        <v>3</v>
      </c>
      <c r="B9" t="str">
        <f>VLOOKUP(A9,LookUps!$A$4:$C$11,2,FALSE)</f>
        <v>1-Day</v>
      </c>
      <c r="C9">
        <v>20230</v>
      </c>
      <c r="D9" s="3">
        <f t="shared" si="0"/>
        <v>25.75</v>
      </c>
      <c r="E9" s="4">
        <f t="shared" si="1"/>
        <v>520922.5</v>
      </c>
    </row>
    <row r="10" spans="1:5" x14ac:dyDescent="0.35">
      <c r="A10" t="s">
        <v>4</v>
      </c>
      <c r="B10" t="str">
        <f>VLOOKUP(A10,LookUps!$A$4:$C$11,2,FALSE)</f>
        <v>1-Day</v>
      </c>
      <c r="C10">
        <v>20362</v>
      </c>
      <c r="D10" s="3">
        <f t="shared" si="0"/>
        <v>20.75</v>
      </c>
      <c r="E10" s="4">
        <f t="shared" si="1"/>
        <v>422511.5</v>
      </c>
    </row>
    <row r="11" spans="1:5" x14ac:dyDescent="0.35">
      <c r="A11" t="s">
        <v>14</v>
      </c>
      <c r="B11" t="str">
        <f>VLOOKUP(A11,LookUps!$A$4:$C$11,2,FALSE)</f>
        <v>1-Day</v>
      </c>
      <c r="C11">
        <v>7463</v>
      </c>
      <c r="D11" s="3">
        <f t="shared" si="0"/>
        <v>24.5</v>
      </c>
      <c r="E11" s="4">
        <f t="shared" si="1"/>
        <v>182843.5</v>
      </c>
    </row>
  </sheetData>
  <mergeCells count="2">
    <mergeCell ref="A1:E1"/>
    <mergeCell ref="A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7A89D-6498-4031-8A8E-49784CB7FAF6}">
  <dimension ref="A1:E11"/>
  <sheetViews>
    <sheetView workbookViewId="0">
      <selection activeCell="D31" sqref="D31"/>
    </sheetView>
  </sheetViews>
  <sheetFormatPr defaultColWidth="8.875" defaultRowHeight="17.25" x14ac:dyDescent="0.35"/>
  <cols>
    <col min="1" max="1" width="12.125" customWidth="1"/>
    <col min="2" max="2" width="16.125" customWidth="1"/>
    <col min="3" max="3" width="15" customWidth="1"/>
    <col min="4" max="4" width="11.625" customWidth="1"/>
    <col min="5" max="5" width="17.125" customWidth="1"/>
  </cols>
  <sheetData>
    <row r="1" spans="1:5" ht="23.25" x14ac:dyDescent="0.35">
      <c r="A1" s="45" t="s">
        <v>13</v>
      </c>
      <c r="B1" s="45"/>
      <c r="C1" s="45"/>
      <c r="D1" s="45"/>
      <c r="E1" s="45"/>
    </row>
    <row r="2" spans="1:5" x14ac:dyDescent="0.35">
      <c r="A2" s="46" t="s">
        <v>12</v>
      </c>
      <c r="B2" s="46"/>
      <c r="C2" s="46"/>
      <c r="D2" s="46"/>
      <c r="E2" s="46"/>
    </row>
    <row r="4" spans="1:5" x14ac:dyDescent="0.35">
      <c r="A4" s="2" t="s">
        <v>5</v>
      </c>
      <c r="B4" s="2" t="s">
        <v>0</v>
      </c>
      <c r="C4" s="2" t="s">
        <v>9</v>
      </c>
      <c r="D4" s="2" t="s">
        <v>10</v>
      </c>
      <c r="E4" s="2" t="s">
        <v>11</v>
      </c>
    </row>
    <row r="5" spans="1:5" x14ac:dyDescent="0.35">
      <c r="A5" s="17" t="s">
        <v>15</v>
      </c>
      <c r="B5" s="17" t="str">
        <f>VLOOKUP(A5,LookUps!$A$4:$C$11,2,FALSE)</f>
        <v>Yearly</v>
      </c>
      <c r="C5" s="17">
        <v>3095</v>
      </c>
      <c r="D5" s="3">
        <f t="shared" ref="D5:D11" si="0">VLOOKUP(A5,Tickets,3,FALSE)</f>
        <v>500</v>
      </c>
      <c r="E5" s="4">
        <f>D5*C5</f>
        <v>1547500</v>
      </c>
    </row>
    <row r="6" spans="1:5" x14ac:dyDescent="0.35">
      <c r="A6" s="17" t="s">
        <v>2</v>
      </c>
      <c r="B6" s="17" t="str">
        <f>VLOOKUP(A6,LookUps!$A$4:$C$11,2,FALSE)</f>
        <v>Yearly</v>
      </c>
      <c r="C6" s="17">
        <v>1314</v>
      </c>
      <c r="D6" s="3">
        <f t="shared" si="0"/>
        <v>250</v>
      </c>
      <c r="E6" s="4">
        <f t="shared" ref="E6:E11" si="1">D6*C6</f>
        <v>328500</v>
      </c>
    </row>
    <row r="7" spans="1:5" x14ac:dyDescent="0.35">
      <c r="A7" s="17" t="s">
        <v>1</v>
      </c>
      <c r="B7" s="17" t="str">
        <f>VLOOKUP(A7,LookUps!$A$4:$C$11,2,FALSE)</f>
        <v>Yearly</v>
      </c>
      <c r="C7" s="17">
        <v>4126</v>
      </c>
      <c r="D7" s="3">
        <f t="shared" si="0"/>
        <v>200</v>
      </c>
      <c r="E7" s="4">
        <f t="shared" si="1"/>
        <v>825200</v>
      </c>
    </row>
    <row r="8" spans="1:5" x14ac:dyDescent="0.35">
      <c r="A8" s="17" t="s">
        <v>6</v>
      </c>
      <c r="B8" s="17" t="str">
        <f>VLOOKUP(A8,LookUps!$A$4:$C$11,2,FALSE)</f>
        <v>Yearly</v>
      </c>
      <c r="C8" s="17">
        <v>3033</v>
      </c>
      <c r="D8" s="3">
        <f t="shared" si="0"/>
        <v>165</v>
      </c>
      <c r="E8" s="4">
        <f t="shared" si="1"/>
        <v>500445</v>
      </c>
    </row>
    <row r="9" spans="1:5" x14ac:dyDescent="0.35">
      <c r="A9" s="17" t="s">
        <v>3</v>
      </c>
      <c r="B9" s="17" t="str">
        <f>VLOOKUP(A9,LookUps!$A$4:$C$11,2,FALSE)</f>
        <v>1-Day</v>
      </c>
      <c r="C9" s="17">
        <v>13867</v>
      </c>
      <c r="D9" s="3">
        <f t="shared" si="0"/>
        <v>25.75</v>
      </c>
      <c r="E9" s="4">
        <f t="shared" si="1"/>
        <v>357075.25</v>
      </c>
    </row>
    <row r="10" spans="1:5" x14ac:dyDescent="0.35">
      <c r="A10" s="17" t="s">
        <v>4</v>
      </c>
      <c r="B10" s="17" t="str">
        <f>VLOOKUP(A10,LookUps!$A$4:$C$11,2,FALSE)</f>
        <v>1-Day</v>
      </c>
      <c r="C10" s="17">
        <v>16573</v>
      </c>
      <c r="D10" s="3">
        <f t="shared" si="0"/>
        <v>20.75</v>
      </c>
      <c r="E10" s="4">
        <f t="shared" si="1"/>
        <v>343889.75</v>
      </c>
    </row>
    <row r="11" spans="1:5" x14ac:dyDescent="0.35">
      <c r="A11" s="17" t="s">
        <v>14</v>
      </c>
      <c r="B11" s="17" t="str">
        <f>VLOOKUP(A11,LookUps!$A$4:$C$11,2,FALSE)</f>
        <v>1-Day</v>
      </c>
      <c r="C11" s="17">
        <v>10901</v>
      </c>
      <c r="D11" s="3">
        <f t="shared" si="0"/>
        <v>24.5</v>
      </c>
      <c r="E11" s="4">
        <f t="shared" si="1"/>
        <v>267074.5</v>
      </c>
    </row>
  </sheetData>
  <mergeCells count="2">
    <mergeCell ref="A1:E1"/>
    <mergeCell ref="A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ED28D-D92A-4483-9930-E11A0FDD6229}">
  <dimension ref="A1:E12"/>
  <sheetViews>
    <sheetView workbookViewId="0">
      <selection activeCell="E18" sqref="E18"/>
    </sheetView>
  </sheetViews>
  <sheetFormatPr defaultColWidth="8.875" defaultRowHeight="17.25" x14ac:dyDescent="0.35"/>
  <cols>
    <col min="1" max="1" width="12.125" customWidth="1"/>
    <col min="2" max="2" width="16.125" customWidth="1"/>
    <col min="3" max="3" width="15" customWidth="1"/>
    <col min="4" max="4" width="11.625" customWidth="1"/>
    <col min="5" max="5" width="13.625" customWidth="1"/>
  </cols>
  <sheetData>
    <row r="1" spans="1:5" ht="23.25" x14ac:dyDescent="0.35">
      <c r="A1" s="45" t="s">
        <v>13</v>
      </c>
      <c r="B1" s="45"/>
      <c r="C1" s="45"/>
      <c r="D1" s="45"/>
      <c r="E1" s="45"/>
    </row>
    <row r="2" spans="1:5" x14ac:dyDescent="0.35">
      <c r="A2" s="46" t="s">
        <v>12</v>
      </c>
      <c r="B2" s="46"/>
      <c r="C2" s="46"/>
      <c r="D2" s="46"/>
      <c r="E2" s="46"/>
    </row>
    <row r="3" spans="1:5" x14ac:dyDescent="0.35">
      <c r="A3" s="40"/>
      <c r="B3" s="40"/>
      <c r="C3" s="40"/>
      <c r="D3" s="40"/>
      <c r="E3" s="40"/>
    </row>
    <row r="4" spans="1:5" x14ac:dyDescent="0.35">
      <c r="A4" s="2" t="s">
        <v>5</v>
      </c>
      <c r="B4" s="2" t="s">
        <v>0</v>
      </c>
      <c r="C4" s="2" t="s">
        <v>9</v>
      </c>
      <c r="D4" s="2" t="s">
        <v>10</v>
      </c>
      <c r="E4" s="2" t="s">
        <v>11</v>
      </c>
    </row>
    <row r="5" spans="1:5" x14ac:dyDescent="0.35">
      <c r="A5" s="17" t="s">
        <v>15</v>
      </c>
      <c r="B5" s="17" t="str">
        <f>VLOOKUP(A5,LookUps!$A$4:$C$11,2,FALSE)</f>
        <v>Yearly</v>
      </c>
      <c r="C5" s="17">
        <f>SUM(Southbend:Evansville!C5)</f>
        <v>9921</v>
      </c>
      <c r="D5" s="3">
        <f t="shared" ref="D5:D11" si="0">VLOOKUP(A5,Tickets,3,FALSE)</f>
        <v>500</v>
      </c>
      <c r="E5" s="4">
        <f>D5*C5</f>
        <v>4960500</v>
      </c>
    </row>
    <row r="6" spans="1:5" x14ac:dyDescent="0.35">
      <c r="A6" s="17" t="s">
        <v>2</v>
      </c>
      <c r="B6" s="17" t="str">
        <f>VLOOKUP(A6,LookUps!$A$4:$C$11,2,FALSE)</f>
        <v>Yearly</v>
      </c>
      <c r="C6" s="40">
        <f>SUM(Southbend:Evansville!C6)</f>
        <v>6084</v>
      </c>
      <c r="D6" s="3">
        <f t="shared" si="0"/>
        <v>250</v>
      </c>
      <c r="E6" s="4">
        <f t="shared" ref="E6:E11" si="1">D6*C6</f>
        <v>1521000</v>
      </c>
    </row>
    <row r="7" spans="1:5" x14ac:dyDescent="0.35">
      <c r="A7" s="17" t="s">
        <v>1</v>
      </c>
      <c r="B7" s="17" t="str">
        <f>VLOOKUP(A7,LookUps!$A$4:$C$11,2,FALSE)</f>
        <v>Yearly</v>
      </c>
      <c r="C7" s="40">
        <f>SUM(Southbend:Evansville!C7)</f>
        <v>13738</v>
      </c>
      <c r="D7" s="3">
        <f t="shared" si="0"/>
        <v>200</v>
      </c>
      <c r="E7" s="4">
        <f t="shared" si="1"/>
        <v>2747600</v>
      </c>
    </row>
    <row r="8" spans="1:5" x14ac:dyDescent="0.35">
      <c r="A8" s="17" t="s">
        <v>6</v>
      </c>
      <c r="B8" s="17" t="str">
        <f>VLOOKUP(A8,LookUps!$A$4:$C$11,2,FALSE)</f>
        <v>Yearly</v>
      </c>
      <c r="C8" s="40">
        <f>SUM(Southbend:Evansville!C8)</f>
        <v>7291</v>
      </c>
      <c r="D8" s="3">
        <f t="shared" si="0"/>
        <v>165</v>
      </c>
      <c r="E8" s="4">
        <f t="shared" si="1"/>
        <v>1203015</v>
      </c>
    </row>
    <row r="9" spans="1:5" x14ac:dyDescent="0.35">
      <c r="A9" s="17" t="s">
        <v>3</v>
      </c>
      <c r="B9" s="17" t="str">
        <f>VLOOKUP(A9,LookUps!$A$4:$C$11,2,FALSE)</f>
        <v>1-Day</v>
      </c>
      <c r="C9" s="40">
        <f>SUM(Southbend:Evansville!C9)</f>
        <v>59363</v>
      </c>
      <c r="D9" s="3">
        <f t="shared" si="0"/>
        <v>25.75</v>
      </c>
      <c r="E9" s="4">
        <f t="shared" si="1"/>
        <v>1528597.25</v>
      </c>
    </row>
    <row r="10" spans="1:5" x14ac:dyDescent="0.35">
      <c r="A10" s="17" t="s">
        <v>4</v>
      </c>
      <c r="B10" s="17" t="str">
        <f>VLOOKUP(A10,LookUps!$A$4:$C$11,2,FALSE)</f>
        <v>1-Day</v>
      </c>
      <c r="C10" s="40">
        <f>SUM(Southbend:Evansville!C10)</f>
        <v>52721</v>
      </c>
      <c r="D10" s="3">
        <f t="shared" si="0"/>
        <v>20.75</v>
      </c>
      <c r="E10" s="4">
        <f t="shared" si="1"/>
        <v>1093960.75</v>
      </c>
    </row>
    <row r="11" spans="1:5" x14ac:dyDescent="0.35">
      <c r="A11" s="17" t="s">
        <v>14</v>
      </c>
      <c r="B11" s="17" t="str">
        <f>VLOOKUP(A11,LookUps!$A$4:$C$11,2,FALSE)</f>
        <v>1-Day</v>
      </c>
      <c r="C11" s="40">
        <f>SUM(Southbend:Evansville!C11)</f>
        <v>29778</v>
      </c>
      <c r="D11" s="3">
        <f t="shared" si="0"/>
        <v>24.5</v>
      </c>
      <c r="E11" s="4">
        <f t="shared" si="1"/>
        <v>729561</v>
      </c>
    </row>
    <row r="12" spans="1:5" x14ac:dyDescent="0.35">
      <c r="D12" s="41" t="s">
        <v>11</v>
      </c>
      <c r="E12" s="4">
        <f>SUM(E5:E11)</f>
        <v>13784234</v>
      </c>
    </row>
  </sheetData>
  <mergeCells count="2">
    <mergeCell ref="A1:E1"/>
    <mergeCell ref="A2:E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8EB67-F7BF-44F0-96ED-0B4686985767}">
  <dimension ref="A4:F18"/>
  <sheetViews>
    <sheetView workbookViewId="0">
      <selection activeCell="C17" sqref="C17"/>
    </sheetView>
  </sheetViews>
  <sheetFormatPr defaultColWidth="8.875" defaultRowHeight="17.25" x14ac:dyDescent="0.35"/>
  <cols>
    <col min="1" max="1" width="20.125" customWidth="1"/>
    <col min="2" max="2" width="12.375" customWidth="1"/>
    <col min="3" max="3" width="10.375" customWidth="1"/>
    <col min="5" max="6" width="11.125" customWidth="1"/>
    <col min="8" max="8" width="20.625" bestFit="1" customWidth="1"/>
  </cols>
  <sheetData>
    <row r="4" spans="1:6" x14ac:dyDescent="0.35">
      <c r="A4" s="2" t="s">
        <v>5</v>
      </c>
      <c r="B4" s="2" t="s">
        <v>0</v>
      </c>
      <c r="C4" s="2" t="s">
        <v>10</v>
      </c>
      <c r="F4" s="2" t="s">
        <v>17</v>
      </c>
    </row>
    <row r="5" spans="1:6" x14ac:dyDescent="0.35">
      <c r="A5" t="s">
        <v>15</v>
      </c>
      <c r="B5" t="s">
        <v>7</v>
      </c>
      <c r="C5" s="3">
        <v>500</v>
      </c>
      <c r="F5" t="s">
        <v>18</v>
      </c>
    </row>
    <row r="6" spans="1:6" x14ac:dyDescent="0.35">
      <c r="A6" t="s">
        <v>2</v>
      </c>
      <c r="B6" t="s">
        <v>7</v>
      </c>
      <c r="C6" s="3">
        <v>250</v>
      </c>
      <c r="F6" t="s">
        <v>19</v>
      </c>
    </row>
    <row r="7" spans="1:6" x14ac:dyDescent="0.35">
      <c r="A7" t="s">
        <v>1</v>
      </c>
      <c r="B7" t="s">
        <v>7</v>
      </c>
      <c r="C7" s="3">
        <v>200</v>
      </c>
      <c r="F7" t="s">
        <v>20</v>
      </c>
    </row>
    <row r="8" spans="1:6" x14ac:dyDescent="0.35">
      <c r="A8" t="s">
        <v>6</v>
      </c>
      <c r="B8" t="s">
        <v>7</v>
      </c>
      <c r="C8" s="3">
        <v>165</v>
      </c>
      <c r="F8" t="s">
        <v>21</v>
      </c>
    </row>
    <row r="9" spans="1:6" x14ac:dyDescent="0.35">
      <c r="A9" t="s">
        <v>3</v>
      </c>
      <c r="B9" t="s">
        <v>8</v>
      </c>
      <c r="C9" s="3">
        <v>25.75</v>
      </c>
    </row>
    <row r="10" spans="1:6" x14ac:dyDescent="0.35">
      <c r="A10" t="s">
        <v>4</v>
      </c>
      <c r="B10" t="s">
        <v>8</v>
      </c>
      <c r="C10" s="3">
        <v>20.75</v>
      </c>
    </row>
    <row r="11" spans="1:6" x14ac:dyDescent="0.35">
      <c r="A11" t="s">
        <v>14</v>
      </c>
      <c r="B11" t="s">
        <v>8</v>
      </c>
      <c r="C11" s="3">
        <v>24.5</v>
      </c>
    </row>
    <row r="14" spans="1:6" x14ac:dyDescent="0.35">
      <c r="A14" s="22"/>
      <c r="B14" s="22"/>
      <c r="C14" s="19"/>
      <c r="D14" s="19"/>
      <c r="E14" s="22"/>
      <c r="F14" s="22"/>
    </row>
    <row r="15" spans="1:6" x14ac:dyDescent="0.35">
      <c r="A15" s="19"/>
      <c r="B15" s="21"/>
      <c r="C15" s="19"/>
      <c r="D15" s="19"/>
      <c r="E15" s="19"/>
      <c r="F15" s="23"/>
    </row>
    <row r="16" spans="1:6" x14ac:dyDescent="0.35">
      <c r="A16" s="19"/>
      <c r="B16" s="21"/>
      <c r="C16" s="19"/>
      <c r="D16" s="19"/>
      <c r="E16" s="19"/>
      <c r="F16" s="23"/>
    </row>
    <row r="17" spans="1:6" x14ac:dyDescent="0.35">
      <c r="A17" s="19"/>
      <c r="B17" s="21"/>
      <c r="C17" s="19"/>
      <c r="D17" s="19"/>
      <c r="E17" s="19"/>
      <c r="F17" s="23"/>
    </row>
    <row r="18" spans="1:6" x14ac:dyDescent="0.35">
      <c r="A18" s="19"/>
      <c r="B18" s="21"/>
      <c r="C18" s="19"/>
      <c r="D18" s="19"/>
      <c r="E18" s="19"/>
      <c r="F18"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BF856-5106-4150-90D8-9965C0718589}">
  <dimension ref="A1:Q131"/>
  <sheetViews>
    <sheetView workbookViewId="0">
      <selection activeCell="L9" sqref="L9"/>
    </sheetView>
  </sheetViews>
  <sheetFormatPr defaultColWidth="8.875" defaultRowHeight="17.25" x14ac:dyDescent="0.35"/>
  <cols>
    <col min="3" max="3" width="10.875" customWidth="1"/>
    <col min="4" max="4" width="9.875" customWidth="1"/>
    <col min="6" max="6" width="10.5" customWidth="1"/>
    <col min="7" max="7" width="10.875" customWidth="1"/>
    <col min="9" max="9" width="12.5" customWidth="1"/>
    <col min="10" max="10" width="12.875" customWidth="1"/>
    <col min="13" max="13" width="16.125" customWidth="1"/>
    <col min="14" max="14" width="9.875" customWidth="1"/>
  </cols>
  <sheetData>
    <row r="1" spans="1:17" ht="23.25" x14ac:dyDescent="0.35">
      <c r="A1" s="45" t="s">
        <v>13</v>
      </c>
      <c r="B1" s="45"/>
      <c r="C1" s="45"/>
      <c r="D1" s="45"/>
      <c r="E1" s="45"/>
      <c r="F1" s="45"/>
      <c r="G1" s="45"/>
      <c r="H1" s="45"/>
      <c r="I1" s="45"/>
      <c r="J1" s="45"/>
      <c r="N1" s="1"/>
      <c r="O1" s="1"/>
      <c r="P1" s="1"/>
      <c r="Q1" s="1"/>
    </row>
    <row r="2" spans="1:17" x14ac:dyDescent="0.35">
      <c r="A2" s="48" t="s">
        <v>39</v>
      </c>
      <c r="B2" s="46"/>
      <c r="C2" s="46"/>
      <c r="D2" s="46"/>
      <c r="E2" s="46"/>
      <c r="F2" s="46"/>
      <c r="G2" s="46"/>
      <c r="H2" s="46"/>
      <c r="I2" s="46"/>
      <c r="J2" s="46"/>
    </row>
    <row r="3" spans="1:17" x14ac:dyDescent="0.35">
      <c r="L3" s="18"/>
      <c r="M3" s="18"/>
    </row>
    <row r="4" spans="1:17" x14ac:dyDescent="0.35">
      <c r="A4" s="49" t="s">
        <v>23</v>
      </c>
      <c r="B4" s="49"/>
      <c r="C4" s="49"/>
      <c r="E4" s="49" t="s">
        <v>24</v>
      </c>
      <c r="F4" s="49"/>
      <c r="G4" s="49"/>
      <c r="L4" s="19"/>
      <c r="M4" s="19"/>
    </row>
    <row r="5" spans="1:17" x14ac:dyDescent="0.35">
      <c r="A5" t="s">
        <v>25</v>
      </c>
      <c r="C5" s="7">
        <v>600000</v>
      </c>
      <c r="E5" s="47" t="s">
        <v>26</v>
      </c>
      <c r="F5" s="47"/>
      <c r="G5">
        <f>C7*C8</f>
        <v>120</v>
      </c>
      <c r="L5" s="20"/>
      <c r="M5" s="21"/>
    </row>
    <row r="6" spans="1:17" x14ac:dyDescent="0.35">
      <c r="A6" t="s">
        <v>27</v>
      </c>
      <c r="C6" s="8">
        <v>3.2500000000000001E-2</v>
      </c>
      <c r="E6" s="47" t="s">
        <v>77</v>
      </c>
      <c r="F6" s="47"/>
      <c r="G6" s="9">
        <f>PMT(C6/12,C7*12,-C5)</f>
        <v>5863.1417379111335</v>
      </c>
      <c r="L6" s="20"/>
      <c r="M6" s="21"/>
    </row>
    <row r="7" spans="1:17" x14ac:dyDescent="0.35">
      <c r="A7" t="s">
        <v>28</v>
      </c>
      <c r="C7">
        <v>10</v>
      </c>
      <c r="E7" s="47" t="s">
        <v>29</v>
      </c>
      <c r="F7" s="47"/>
      <c r="G7" s="6">
        <f>G6*G5</f>
        <v>703577.00854933599</v>
      </c>
      <c r="L7" s="20"/>
      <c r="M7" s="21"/>
    </row>
    <row r="8" spans="1:17" x14ac:dyDescent="0.35">
      <c r="A8" t="s">
        <v>30</v>
      </c>
      <c r="C8">
        <v>12</v>
      </c>
      <c r="E8" s="47" t="s">
        <v>31</v>
      </c>
      <c r="F8" s="47"/>
      <c r="G8" s="6">
        <f>G7-C5</f>
        <v>103577.00854933599</v>
      </c>
      <c r="L8" s="20"/>
      <c r="M8" s="21"/>
    </row>
    <row r="9" spans="1:17" x14ac:dyDescent="0.35">
      <c r="A9" t="s">
        <v>32</v>
      </c>
      <c r="C9" s="5">
        <v>44348</v>
      </c>
      <c r="L9" s="20"/>
      <c r="M9" s="21"/>
    </row>
    <row r="10" spans="1:17" x14ac:dyDescent="0.35">
      <c r="E10" s="10"/>
      <c r="J10" s="20"/>
      <c r="K10" s="21"/>
    </row>
    <row r="11" spans="1:17" ht="34.5" x14ac:dyDescent="0.35">
      <c r="A11" s="12" t="s">
        <v>33</v>
      </c>
      <c r="B11" s="12" t="s">
        <v>16</v>
      </c>
      <c r="C11" s="12" t="s">
        <v>34</v>
      </c>
      <c r="D11" s="12" t="s">
        <v>35</v>
      </c>
      <c r="E11" s="12" t="s">
        <v>36</v>
      </c>
      <c r="F11" s="12" t="s">
        <v>37</v>
      </c>
      <c r="G11" s="12" t="s">
        <v>38</v>
      </c>
    </row>
    <row r="12" spans="1:17" x14ac:dyDescent="0.35">
      <c r="A12">
        <v>1</v>
      </c>
      <c r="B12" s="36">
        <v>44348</v>
      </c>
      <c r="C12" s="6">
        <f>C5</f>
        <v>600000</v>
      </c>
      <c r="D12" s="6">
        <f>$G$6</f>
        <v>5863.1417379111335</v>
      </c>
      <c r="E12" s="6">
        <f>IPMT($C$6/$C$8,A12,$G$5,-$C$5)</f>
        <v>1625</v>
      </c>
      <c r="F12" s="11">
        <f>PPMT($C$6/$C$8,A12,$G$5,-$C$5)</f>
        <v>4238.1417379111326</v>
      </c>
      <c r="G12" s="6">
        <f>C12-F12</f>
        <v>595761.85826208885</v>
      </c>
      <c r="I12" s="6"/>
      <c r="J12" s="6"/>
    </row>
    <row r="13" spans="1:17" x14ac:dyDescent="0.35">
      <c r="A13">
        <v>2</v>
      </c>
      <c r="B13" s="5">
        <v>44378</v>
      </c>
      <c r="C13" s="6">
        <f>G12</f>
        <v>595761.85826208885</v>
      </c>
      <c r="D13" s="6">
        <f t="shared" ref="D13:D76" si="0">$G$6</f>
        <v>5863.1417379111335</v>
      </c>
      <c r="E13" s="6">
        <f t="shared" ref="E13:E76" si="1">IPMT($C$6/$C$8,A13,$G$5,-$C$5)</f>
        <v>1613.5216994598247</v>
      </c>
      <c r="F13" s="11">
        <f t="shared" ref="F13:F76" si="2">PPMT($C$6/$C$8,A13,$G$5,-$C$5)</f>
        <v>4249.6200384513095</v>
      </c>
      <c r="G13" s="6">
        <f t="shared" ref="G13:G76" si="3">C13-F13</f>
        <v>591512.23822363757</v>
      </c>
      <c r="I13" s="6"/>
      <c r="J13" s="6"/>
    </row>
    <row r="14" spans="1:17" x14ac:dyDescent="0.35">
      <c r="A14">
        <v>3</v>
      </c>
      <c r="B14" s="5">
        <v>44409</v>
      </c>
      <c r="C14" s="6">
        <f t="shared" ref="C14:C77" si="4">G13</f>
        <v>591512.23822363757</v>
      </c>
      <c r="D14" s="6">
        <f t="shared" si="0"/>
        <v>5863.1417379111335</v>
      </c>
      <c r="E14" s="6">
        <f t="shared" si="1"/>
        <v>1602.0123118556851</v>
      </c>
      <c r="F14" s="11">
        <f t="shared" si="2"/>
        <v>4261.1294260554478</v>
      </c>
      <c r="G14" s="6">
        <f t="shared" si="3"/>
        <v>587251.1087975821</v>
      </c>
      <c r="I14" s="6"/>
      <c r="J14" s="6"/>
    </row>
    <row r="15" spans="1:17" x14ac:dyDescent="0.35">
      <c r="A15">
        <v>4</v>
      </c>
      <c r="B15" s="5">
        <v>44440</v>
      </c>
      <c r="C15" s="6">
        <f t="shared" si="4"/>
        <v>587251.1087975821</v>
      </c>
      <c r="D15" s="6">
        <f t="shared" si="0"/>
        <v>5863.1417379111335</v>
      </c>
      <c r="E15" s="6">
        <f t="shared" si="1"/>
        <v>1590.4717529934521</v>
      </c>
      <c r="F15" s="11">
        <f t="shared" si="2"/>
        <v>4272.6699849176821</v>
      </c>
      <c r="G15" s="6">
        <f t="shared" si="3"/>
        <v>582978.43881266436</v>
      </c>
      <c r="I15" s="6"/>
      <c r="J15" s="6"/>
    </row>
    <row r="16" spans="1:17" x14ac:dyDescent="0.35">
      <c r="A16">
        <v>5</v>
      </c>
      <c r="B16" s="5">
        <v>44470</v>
      </c>
      <c r="C16" s="6">
        <f t="shared" si="4"/>
        <v>582978.43881266436</v>
      </c>
      <c r="D16" s="6">
        <f t="shared" si="0"/>
        <v>5863.1417379111335</v>
      </c>
      <c r="E16" s="6">
        <f t="shared" si="1"/>
        <v>1578.8999384509666</v>
      </c>
      <c r="F16" s="11">
        <f t="shared" si="2"/>
        <v>4284.2417994601674</v>
      </c>
      <c r="G16" s="6">
        <f t="shared" si="3"/>
        <v>578694.19701320422</v>
      </c>
      <c r="I16" s="6"/>
      <c r="J16" s="6"/>
    </row>
    <row r="17" spans="1:10" x14ac:dyDescent="0.35">
      <c r="A17">
        <v>6</v>
      </c>
      <c r="B17" s="5">
        <v>44501</v>
      </c>
      <c r="C17" s="6">
        <f t="shared" si="4"/>
        <v>578694.19701320422</v>
      </c>
      <c r="D17" s="6">
        <f t="shared" si="0"/>
        <v>5863.1417379111335</v>
      </c>
      <c r="E17" s="6">
        <f t="shared" si="1"/>
        <v>1567.2967835774289</v>
      </c>
      <c r="F17" s="11">
        <f t="shared" si="2"/>
        <v>4295.8449543337047</v>
      </c>
      <c r="G17" s="6">
        <f t="shared" si="3"/>
        <v>574398.35205887049</v>
      </c>
      <c r="I17" s="6"/>
      <c r="J17" s="6"/>
    </row>
    <row r="18" spans="1:10" x14ac:dyDescent="0.35">
      <c r="A18">
        <v>7</v>
      </c>
      <c r="B18" s="5">
        <v>44531</v>
      </c>
      <c r="C18" s="6">
        <f t="shared" si="4"/>
        <v>574398.35205887049</v>
      </c>
      <c r="D18" s="6">
        <f t="shared" si="0"/>
        <v>5863.1417379111335</v>
      </c>
      <c r="E18" s="6">
        <f t="shared" si="1"/>
        <v>1555.6622034927752</v>
      </c>
      <c r="F18" s="11">
        <f t="shared" si="2"/>
        <v>4307.4795344183585</v>
      </c>
      <c r="G18" s="6">
        <f t="shared" si="3"/>
        <v>570090.87252445216</v>
      </c>
      <c r="I18" s="6"/>
      <c r="J18" s="6"/>
    </row>
    <row r="19" spans="1:10" x14ac:dyDescent="0.35">
      <c r="A19">
        <v>8</v>
      </c>
      <c r="B19" s="5">
        <v>44562</v>
      </c>
      <c r="C19" s="6">
        <f t="shared" si="4"/>
        <v>570090.87252445216</v>
      </c>
      <c r="D19" s="6">
        <f t="shared" si="0"/>
        <v>5863.1417379111335</v>
      </c>
      <c r="E19" s="6">
        <f t="shared" si="1"/>
        <v>1543.9961130870586</v>
      </c>
      <c r="F19" s="11">
        <f t="shared" si="2"/>
        <v>4319.1456248240747</v>
      </c>
      <c r="G19" s="6">
        <f t="shared" si="3"/>
        <v>565771.72689962806</v>
      </c>
      <c r="I19" s="6"/>
      <c r="J19" s="6"/>
    </row>
    <row r="20" spans="1:10" x14ac:dyDescent="0.35">
      <c r="A20">
        <v>9</v>
      </c>
      <c r="B20" s="5">
        <v>44593</v>
      </c>
      <c r="C20" s="6">
        <f t="shared" si="4"/>
        <v>565771.72689962806</v>
      </c>
      <c r="D20" s="6">
        <f t="shared" si="0"/>
        <v>5863.1417379111335</v>
      </c>
      <c r="E20" s="6">
        <f t="shared" si="1"/>
        <v>1532.2984270198267</v>
      </c>
      <c r="F20" s="11">
        <f t="shared" si="2"/>
        <v>4330.8433108913068</v>
      </c>
      <c r="G20" s="6">
        <f t="shared" si="3"/>
        <v>561440.88358873676</v>
      </c>
      <c r="I20" s="6"/>
      <c r="J20" s="6"/>
    </row>
    <row r="21" spans="1:10" x14ac:dyDescent="0.35">
      <c r="A21">
        <v>10</v>
      </c>
      <c r="B21" s="5">
        <v>44621</v>
      </c>
      <c r="C21" s="6">
        <f t="shared" si="4"/>
        <v>561440.88358873676</v>
      </c>
      <c r="D21" s="6">
        <f t="shared" si="0"/>
        <v>5863.1417379111335</v>
      </c>
      <c r="E21" s="6">
        <f t="shared" si="1"/>
        <v>1520.5690597194962</v>
      </c>
      <c r="F21" s="11">
        <f t="shared" si="2"/>
        <v>4342.5726781916383</v>
      </c>
      <c r="G21" s="6">
        <f t="shared" si="3"/>
        <v>557098.31091054517</v>
      </c>
      <c r="I21" s="6"/>
      <c r="J21" s="6"/>
    </row>
    <row r="22" spans="1:10" x14ac:dyDescent="0.35">
      <c r="A22">
        <v>11</v>
      </c>
      <c r="B22" s="5">
        <v>44652</v>
      </c>
      <c r="C22" s="6">
        <f t="shared" si="4"/>
        <v>557098.31091054517</v>
      </c>
      <c r="D22" s="6">
        <f t="shared" si="0"/>
        <v>5863.1417379111335</v>
      </c>
      <c r="E22" s="6">
        <f t="shared" si="1"/>
        <v>1508.8079253827268</v>
      </c>
      <c r="F22" s="11">
        <f t="shared" si="2"/>
        <v>4354.3338125284063</v>
      </c>
      <c r="G22" s="6">
        <f t="shared" si="3"/>
        <v>552743.97709801677</v>
      </c>
      <c r="I22" s="6"/>
      <c r="J22" s="6"/>
    </row>
    <row r="23" spans="1:10" x14ac:dyDescent="0.35">
      <c r="A23">
        <v>12</v>
      </c>
      <c r="B23" s="5">
        <v>44682</v>
      </c>
      <c r="C23" s="6">
        <f t="shared" si="4"/>
        <v>552743.97709801677</v>
      </c>
      <c r="D23" s="6">
        <f t="shared" si="0"/>
        <v>5863.1417379111335</v>
      </c>
      <c r="E23" s="6">
        <f t="shared" si="1"/>
        <v>1497.0149379737961</v>
      </c>
      <c r="F23" s="11">
        <f t="shared" si="2"/>
        <v>4366.1267999373385</v>
      </c>
      <c r="G23" s="6">
        <f t="shared" si="3"/>
        <v>548377.85029807943</v>
      </c>
      <c r="I23" s="6"/>
      <c r="J23" s="6"/>
    </row>
    <row r="24" spans="1:10" x14ac:dyDescent="0.35">
      <c r="A24">
        <v>13</v>
      </c>
      <c r="B24" s="5">
        <v>44713</v>
      </c>
      <c r="C24" s="6">
        <f t="shared" si="4"/>
        <v>548377.85029807943</v>
      </c>
      <c r="D24" s="6">
        <f t="shared" si="0"/>
        <v>5863.1417379111335</v>
      </c>
      <c r="E24" s="6">
        <f t="shared" si="1"/>
        <v>1485.1900112239655</v>
      </c>
      <c r="F24" s="11">
        <f t="shared" si="2"/>
        <v>4377.951726687168</v>
      </c>
      <c r="G24" s="6">
        <f t="shared" si="3"/>
        <v>543999.89857139229</v>
      </c>
      <c r="I24" s="6"/>
      <c r="J24" s="6"/>
    </row>
    <row r="25" spans="1:10" x14ac:dyDescent="0.35">
      <c r="A25">
        <v>14</v>
      </c>
      <c r="B25" s="5">
        <v>44743</v>
      </c>
      <c r="C25" s="6">
        <f t="shared" si="4"/>
        <v>543999.89857139229</v>
      </c>
      <c r="D25" s="6">
        <f t="shared" si="0"/>
        <v>5863.1417379111335</v>
      </c>
      <c r="E25" s="6">
        <f t="shared" si="1"/>
        <v>1473.3330586308546</v>
      </c>
      <c r="F25" s="11">
        <f t="shared" si="2"/>
        <v>4389.8086792802787</v>
      </c>
      <c r="G25" s="6">
        <f t="shared" si="3"/>
        <v>539610.08989211195</v>
      </c>
      <c r="I25" s="6"/>
      <c r="J25" s="6"/>
    </row>
    <row r="26" spans="1:10" x14ac:dyDescent="0.35">
      <c r="A26">
        <v>15</v>
      </c>
      <c r="B26" s="5">
        <v>44774</v>
      </c>
      <c r="C26" s="6">
        <f t="shared" si="4"/>
        <v>539610.08989211195</v>
      </c>
      <c r="D26" s="6">
        <f t="shared" si="0"/>
        <v>5863.1417379111335</v>
      </c>
      <c r="E26" s="6">
        <f t="shared" si="1"/>
        <v>1461.4439934578038</v>
      </c>
      <c r="F26" s="11">
        <f t="shared" si="2"/>
        <v>4401.6977444533304</v>
      </c>
      <c r="G26" s="6">
        <f t="shared" si="3"/>
        <v>535208.39214765863</v>
      </c>
      <c r="I26" s="6"/>
      <c r="J26" s="6"/>
    </row>
    <row r="27" spans="1:10" x14ac:dyDescent="0.35">
      <c r="A27">
        <v>16</v>
      </c>
      <c r="B27" s="5">
        <v>44805</v>
      </c>
      <c r="C27" s="6">
        <f t="shared" si="4"/>
        <v>535208.39214765863</v>
      </c>
      <c r="D27" s="6">
        <f t="shared" si="0"/>
        <v>5863.1417379111335</v>
      </c>
      <c r="E27" s="6">
        <f t="shared" si="1"/>
        <v>1449.5227287332425</v>
      </c>
      <c r="F27" s="11">
        <f t="shared" si="2"/>
        <v>4413.6190091778908</v>
      </c>
      <c r="G27" s="6">
        <f t="shared" si="3"/>
        <v>530794.77313848073</v>
      </c>
      <c r="I27" s="6"/>
      <c r="J27" s="6"/>
    </row>
    <row r="28" spans="1:10" x14ac:dyDescent="0.35">
      <c r="A28">
        <v>17</v>
      </c>
      <c r="B28" s="5">
        <v>44835</v>
      </c>
      <c r="C28" s="6">
        <f t="shared" si="4"/>
        <v>530794.77313848073</v>
      </c>
      <c r="D28" s="6">
        <f t="shared" si="0"/>
        <v>5863.1417379111335</v>
      </c>
      <c r="E28" s="6">
        <f t="shared" si="1"/>
        <v>1437.5691772500527</v>
      </c>
      <c r="F28" s="11">
        <f t="shared" si="2"/>
        <v>4425.5725606610813</v>
      </c>
      <c r="G28" s="6">
        <f t="shared" si="3"/>
        <v>526369.2005778196</v>
      </c>
      <c r="I28" s="6"/>
      <c r="J28" s="6"/>
    </row>
    <row r="29" spans="1:10" x14ac:dyDescent="0.35">
      <c r="A29">
        <v>18</v>
      </c>
      <c r="B29" s="5">
        <v>44866</v>
      </c>
      <c r="C29" s="6">
        <f t="shared" si="4"/>
        <v>526369.2005778196</v>
      </c>
      <c r="D29" s="6">
        <f t="shared" si="0"/>
        <v>5863.1417379111335</v>
      </c>
      <c r="E29" s="6">
        <f t="shared" si="1"/>
        <v>1425.5832515649288</v>
      </c>
      <c r="F29" s="11">
        <f t="shared" si="2"/>
        <v>4437.5584863462054</v>
      </c>
      <c r="G29" s="6">
        <f t="shared" si="3"/>
        <v>521931.64209147339</v>
      </c>
      <c r="I29" s="6"/>
      <c r="J29" s="6"/>
    </row>
    <row r="30" spans="1:10" x14ac:dyDescent="0.35">
      <c r="A30">
        <v>19</v>
      </c>
      <c r="B30" s="5">
        <v>44896</v>
      </c>
      <c r="C30" s="6">
        <f t="shared" si="4"/>
        <v>521931.64209147339</v>
      </c>
      <c r="D30" s="6">
        <f t="shared" si="0"/>
        <v>5863.1417379111335</v>
      </c>
      <c r="E30" s="6">
        <f t="shared" si="1"/>
        <v>1413.564863997741</v>
      </c>
      <c r="F30" s="11">
        <f t="shared" si="2"/>
        <v>4449.5768739133919</v>
      </c>
      <c r="G30" s="6">
        <f t="shared" si="3"/>
        <v>517482.06521755998</v>
      </c>
      <c r="I30" s="6"/>
      <c r="J30" s="6"/>
    </row>
    <row r="31" spans="1:10" x14ac:dyDescent="0.35">
      <c r="A31">
        <v>20</v>
      </c>
      <c r="B31" s="5">
        <v>44927</v>
      </c>
      <c r="C31" s="6">
        <f t="shared" si="4"/>
        <v>517482.06521755998</v>
      </c>
      <c r="D31" s="6">
        <f t="shared" si="0"/>
        <v>5863.1417379111335</v>
      </c>
      <c r="E31" s="6">
        <f t="shared" si="1"/>
        <v>1401.5139266308925</v>
      </c>
      <c r="F31" s="11">
        <f t="shared" si="2"/>
        <v>4461.6278112802411</v>
      </c>
      <c r="G31" s="6">
        <f t="shared" si="3"/>
        <v>513020.43740627973</v>
      </c>
      <c r="I31" s="6"/>
      <c r="J31" s="6"/>
    </row>
    <row r="32" spans="1:10" x14ac:dyDescent="0.35">
      <c r="A32">
        <v>21</v>
      </c>
      <c r="B32" s="5">
        <v>44958</v>
      </c>
      <c r="C32" s="6">
        <f t="shared" si="4"/>
        <v>513020.43740627973</v>
      </c>
      <c r="D32" s="6">
        <f t="shared" si="0"/>
        <v>5863.1417379111335</v>
      </c>
      <c r="E32" s="6">
        <f t="shared" si="1"/>
        <v>1389.4303513086747</v>
      </c>
      <c r="F32" s="11">
        <f t="shared" si="2"/>
        <v>4473.7113866024583</v>
      </c>
      <c r="G32" s="6">
        <f t="shared" si="3"/>
        <v>508546.7260196773</v>
      </c>
      <c r="I32" s="6"/>
      <c r="J32" s="6"/>
    </row>
    <row r="33" spans="1:10" x14ac:dyDescent="0.35">
      <c r="A33">
        <v>22</v>
      </c>
      <c r="B33" s="5">
        <v>44986</v>
      </c>
      <c r="C33" s="6">
        <f t="shared" si="4"/>
        <v>508546.7260196773</v>
      </c>
      <c r="D33" s="6">
        <f t="shared" si="0"/>
        <v>5863.1417379111335</v>
      </c>
      <c r="E33" s="6">
        <f t="shared" si="1"/>
        <v>1377.3140496366268</v>
      </c>
      <c r="F33" s="11">
        <f t="shared" si="2"/>
        <v>4485.8276882745067</v>
      </c>
      <c r="G33" s="6">
        <f t="shared" si="3"/>
        <v>504060.8983314028</v>
      </c>
      <c r="I33" s="6"/>
      <c r="J33" s="6"/>
    </row>
    <row r="34" spans="1:10" x14ac:dyDescent="0.35">
      <c r="A34">
        <v>23</v>
      </c>
      <c r="B34" s="5">
        <v>45017</v>
      </c>
      <c r="C34" s="6">
        <f t="shared" si="4"/>
        <v>504060.8983314028</v>
      </c>
      <c r="D34" s="6">
        <f t="shared" si="0"/>
        <v>5863.1417379111335</v>
      </c>
      <c r="E34" s="6">
        <f t="shared" si="1"/>
        <v>1365.1649329808831</v>
      </c>
      <c r="F34" s="11">
        <f t="shared" si="2"/>
        <v>4497.9768049302511</v>
      </c>
      <c r="G34" s="6">
        <f t="shared" si="3"/>
        <v>499562.92152647255</v>
      </c>
      <c r="I34" s="6"/>
      <c r="J34" s="6"/>
    </row>
    <row r="35" spans="1:10" x14ac:dyDescent="0.35">
      <c r="A35">
        <v>24</v>
      </c>
      <c r="B35" s="5">
        <v>45047</v>
      </c>
      <c r="C35" s="6">
        <f t="shared" si="4"/>
        <v>499562.92152647255</v>
      </c>
      <c r="D35" s="6">
        <f t="shared" si="0"/>
        <v>5863.1417379111335</v>
      </c>
      <c r="E35" s="6">
        <f t="shared" si="1"/>
        <v>1352.9829124675305</v>
      </c>
      <c r="F35" s="11">
        <f t="shared" si="2"/>
        <v>4510.1588254436028</v>
      </c>
      <c r="G35" s="6">
        <f t="shared" si="3"/>
        <v>495052.76270102896</v>
      </c>
      <c r="I35" s="6"/>
      <c r="J35" s="6"/>
    </row>
    <row r="36" spans="1:10" x14ac:dyDescent="0.35">
      <c r="A36" s="35">
        <v>25</v>
      </c>
      <c r="B36" s="5">
        <v>45078</v>
      </c>
      <c r="C36" s="6">
        <f t="shared" si="4"/>
        <v>495052.76270102896</v>
      </c>
      <c r="D36" s="6">
        <f t="shared" si="0"/>
        <v>5863.1417379111335</v>
      </c>
      <c r="E36" s="6">
        <f t="shared" si="1"/>
        <v>1340.7678989819542</v>
      </c>
      <c r="F36" s="11">
        <f t="shared" si="2"/>
        <v>4522.3738389291793</v>
      </c>
      <c r="G36" s="6">
        <f t="shared" si="3"/>
        <v>490530.38886209979</v>
      </c>
    </row>
    <row r="37" spans="1:10" x14ac:dyDescent="0.35">
      <c r="A37" s="35">
        <v>26</v>
      </c>
      <c r="B37" s="5">
        <v>45108</v>
      </c>
      <c r="C37" s="6">
        <f t="shared" si="4"/>
        <v>490530.38886209979</v>
      </c>
      <c r="D37" s="6">
        <f t="shared" si="0"/>
        <v>5863.1417379111335</v>
      </c>
      <c r="E37" s="6">
        <f t="shared" si="1"/>
        <v>1328.5198031681875</v>
      </c>
      <c r="F37" s="11">
        <f t="shared" si="2"/>
        <v>4534.621934742946</v>
      </c>
      <c r="G37" s="6">
        <f t="shared" si="3"/>
        <v>485995.76692735683</v>
      </c>
    </row>
    <row r="38" spans="1:10" x14ac:dyDescent="0.35">
      <c r="A38" s="35">
        <v>27</v>
      </c>
      <c r="B38" s="5">
        <v>45139</v>
      </c>
      <c r="C38" s="6">
        <f t="shared" si="4"/>
        <v>485995.76692735683</v>
      </c>
      <c r="D38" s="6">
        <f t="shared" si="0"/>
        <v>5863.1417379111335</v>
      </c>
      <c r="E38" s="6">
        <f t="shared" si="1"/>
        <v>1316.2385354282587</v>
      </c>
      <c r="F38" s="11">
        <f t="shared" si="2"/>
        <v>4546.9032024828748</v>
      </c>
      <c r="G38" s="6">
        <f t="shared" si="3"/>
        <v>481448.86372487398</v>
      </c>
    </row>
    <row r="39" spans="1:10" x14ac:dyDescent="0.35">
      <c r="A39" s="35">
        <v>28</v>
      </c>
      <c r="B39" s="5">
        <v>45170</v>
      </c>
      <c r="C39" s="6">
        <f t="shared" si="4"/>
        <v>481448.86372487398</v>
      </c>
      <c r="D39" s="6">
        <f t="shared" si="0"/>
        <v>5863.1417379111335</v>
      </c>
      <c r="E39" s="6">
        <f t="shared" si="1"/>
        <v>1303.9240059215342</v>
      </c>
      <c r="F39" s="11">
        <f t="shared" si="2"/>
        <v>4559.2177319895991</v>
      </c>
      <c r="G39" s="6">
        <f t="shared" si="3"/>
        <v>476889.64599288441</v>
      </c>
    </row>
    <row r="40" spans="1:10" x14ac:dyDescent="0.35">
      <c r="A40" s="35">
        <v>29</v>
      </c>
      <c r="B40" s="5">
        <v>45200</v>
      </c>
      <c r="C40" s="6">
        <f t="shared" si="4"/>
        <v>476889.64599288441</v>
      </c>
      <c r="D40" s="6">
        <f t="shared" si="0"/>
        <v>5863.1417379111335</v>
      </c>
      <c r="E40" s="6">
        <f t="shared" si="1"/>
        <v>1291.5761245640624</v>
      </c>
      <c r="F40" s="11">
        <f t="shared" si="2"/>
        <v>4571.5656133470711</v>
      </c>
      <c r="G40" s="6">
        <f t="shared" si="3"/>
        <v>472318.08037953736</v>
      </c>
    </row>
    <row r="41" spans="1:10" x14ac:dyDescent="0.35">
      <c r="A41" s="35">
        <v>30</v>
      </c>
      <c r="B41" s="5">
        <v>45231</v>
      </c>
      <c r="C41" s="6">
        <f t="shared" si="4"/>
        <v>472318.08037953736</v>
      </c>
      <c r="D41" s="6">
        <f t="shared" si="0"/>
        <v>5863.1417379111335</v>
      </c>
      <c r="E41" s="6">
        <f t="shared" si="1"/>
        <v>1279.1948010279141</v>
      </c>
      <c r="F41" s="11">
        <f t="shared" si="2"/>
        <v>4583.9469368832197</v>
      </c>
      <c r="G41" s="6">
        <f t="shared" si="3"/>
        <v>467734.13344265416</v>
      </c>
    </row>
    <row r="42" spans="1:10" x14ac:dyDescent="0.35">
      <c r="A42" s="35">
        <v>31</v>
      </c>
      <c r="B42" s="5">
        <v>45261</v>
      </c>
      <c r="C42" s="6">
        <f t="shared" si="4"/>
        <v>467734.13344265416</v>
      </c>
      <c r="D42" s="6">
        <f t="shared" si="0"/>
        <v>5863.1417379111335</v>
      </c>
      <c r="E42" s="6">
        <f t="shared" si="1"/>
        <v>1266.7799447405223</v>
      </c>
      <c r="F42" s="11">
        <f t="shared" si="2"/>
        <v>4596.3617931706112</v>
      </c>
      <c r="G42" s="6">
        <f t="shared" si="3"/>
        <v>463137.77164948353</v>
      </c>
    </row>
    <row r="43" spans="1:10" x14ac:dyDescent="0.35">
      <c r="A43" s="35">
        <v>32</v>
      </c>
      <c r="B43" s="5">
        <v>45292</v>
      </c>
      <c r="C43" s="6">
        <f t="shared" si="4"/>
        <v>463137.77164948353</v>
      </c>
      <c r="D43" s="6">
        <f t="shared" si="0"/>
        <v>5863.1417379111335</v>
      </c>
      <c r="E43" s="6">
        <f t="shared" si="1"/>
        <v>1254.3314648840185</v>
      </c>
      <c r="F43" s="11">
        <f t="shared" si="2"/>
        <v>4608.8102730271148</v>
      </c>
      <c r="G43" s="6">
        <f t="shared" si="3"/>
        <v>458528.96137645643</v>
      </c>
    </row>
    <row r="44" spans="1:10" x14ac:dyDescent="0.35">
      <c r="A44" s="35">
        <v>33</v>
      </c>
      <c r="B44" s="5">
        <v>45323</v>
      </c>
      <c r="C44" s="6">
        <f t="shared" si="4"/>
        <v>458528.96137645643</v>
      </c>
      <c r="D44" s="6">
        <f t="shared" si="0"/>
        <v>5863.1417379111335</v>
      </c>
      <c r="E44" s="6">
        <f t="shared" si="1"/>
        <v>1241.8492703945701</v>
      </c>
      <c r="F44" s="11">
        <f t="shared" si="2"/>
        <v>4621.2924675165641</v>
      </c>
      <c r="G44" s="6">
        <f t="shared" si="3"/>
        <v>453907.66890893987</v>
      </c>
    </row>
    <row r="45" spans="1:10" x14ac:dyDescent="0.35">
      <c r="A45" s="35">
        <v>34</v>
      </c>
      <c r="B45" s="5">
        <v>45352</v>
      </c>
      <c r="C45" s="6">
        <f t="shared" si="4"/>
        <v>453907.66890893987</v>
      </c>
      <c r="D45" s="6">
        <f t="shared" si="0"/>
        <v>5863.1417379111335</v>
      </c>
      <c r="E45" s="6">
        <f t="shared" si="1"/>
        <v>1229.3332699617124</v>
      </c>
      <c r="F45" s="11">
        <f t="shared" si="2"/>
        <v>4633.8084679494214</v>
      </c>
      <c r="G45" s="6">
        <f t="shared" si="3"/>
        <v>449273.86044099042</v>
      </c>
    </row>
    <row r="46" spans="1:10" x14ac:dyDescent="0.35">
      <c r="A46" s="35">
        <v>35</v>
      </c>
      <c r="B46" s="5">
        <v>45383</v>
      </c>
      <c r="C46" s="6">
        <f t="shared" si="4"/>
        <v>449273.86044099042</v>
      </c>
      <c r="D46" s="6">
        <f t="shared" si="0"/>
        <v>5863.1417379111335</v>
      </c>
      <c r="E46" s="6">
        <f t="shared" si="1"/>
        <v>1216.7833720276828</v>
      </c>
      <c r="F46" s="11">
        <f t="shared" si="2"/>
        <v>4646.3583658834514</v>
      </c>
      <c r="G46" s="6">
        <f t="shared" si="3"/>
        <v>444627.50207510695</v>
      </c>
    </row>
    <row r="47" spans="1:10" x14ac:dyDescent="0.35">
      <c r="A47" s="35">
        <v>36</v>
      </c>
      <c r="B47" s="5">
        <v>45413</v>
      </c>
      <c r="C47" s="6">
        <f t="shared" si="4"/>
        <v>444627.50207510695</v>
      </c>
      <c r="D47" s="6">
        <f t="shared" si="0"/>
        <v>5863.1417379111335</v>
      </c>
      <c r="E47" s="6">
        <f t="shared" si="1"/>
        <v>1204.1994847867484</v>
      </c>
      <c r="F47" s="11">
        <f t="shared" si="2"/>
        <v>4658.9422531243854</v>
      </c>
      <c r="G47" s="6">
        <f t="shared" si="3"/>
        <v>439968.55982198258</v>
      </c>
    </row>
    <row r="48" spans="1:10" x14ac:dyDescent="0.35">
      <c r="A48" s="35">
        <v>37</v>
      </c>
      <c r="B48" s="5">
        <v>45444</v>
      </c>
      <c r="C48" s="6">
        <f t="shared" si="4"/>
        <v>439968.55982198258</v>
      </c>
      <c r="D48" s="6">
        <f t="shared" si="0"/>
        <v>5863.1417379111335</v>
      </c>
      <c r="E48" s="6">
        <f t="shared" si="1"/>
        <v>1191.5815161845367</v>
      </c>
      <c r="F48" s="11">
        <f t="shared" si="2"/>
        <v>4671.5602217265969</v>
      </c>
      <c r="G48" s="6">
        <f t="shared" si="3"/>
        <v>435296.99960025598</v>
      </c>
    </row>
    <row r="49" spans="1:7" x14ac:dyDescent="0.35">
      <c r="A49" s="35">
        <v>38</v>
      </c>
      <c r="B49" s="5">
        <v>45474</v>
      </c>
      <c r="C49" s="6">
        <f t="shared" si="4"/>
        <v>435296.99960025598</v>
      </c>
      <c r="D49" s="6">
        <f t="shared" si="0"/>
        <v>5863.1417379111335</v>
      </c>
      <c r="E49" s="6">
        <f t="shared" si="1"/>
        <v>1178.9293739173604</v>
      </c>
      <c r="F49" s="11">
        <f t="shared" si="2"/>
        <v>4684.2123639937736</v>
      </c>
      <c r="G49" s="6">
        <f t="shared" si="3"/>
        <v>430612.78723626223</v>
      </c>
    </row>
    <row r="50" spans="1:7" x14ac:dyDescent="0.35">
      <c r="A50" s="35">
        <v>39</v>
      </c>
      <c r="B50" s="5">
        <v>45505</v>
      </c>
      <c r="C50" s="6">
        <f t="shared" si="4"/>
        <v>430612.78723626223</v>
      </c>
      <c r="D50" s="6">
        <f t="shared" si="0"/>
        <v>5863.1417379111335</v>
      </c>
      <c r="E50" s="6">
        <f t="shared" si="1"/>
        <v>1166.242965431544</v>
      </c>
      <c r="F50" s="11">
        <f t="shared" si="2"/>
        <v>4696.8987724795898</v>
      </c>
      <c r="G50" s="6">
        <f t="shared" si="3"/>
        <v>425915.88846378261</v>
      </c>
    </row>
    <row r="51" spans="1:7" x14ac:dyDescent="0.35">
      <c r="A51" s="35">
        <v>40</v>
      </c>
      <c r="B51" s="5">
        <v>45536</v>
      </c>
      <c r="C51" s="6">
        <f t="shared" si="4"/>
        <v>425915.88846378261</v>
      </c>
      <c r="D51" s="6">
        <f t="shared" si="0"/>
        <v>5863.1417379111335</v>
      </c>
      <c r="E51" s="6">
        <f t="shared" si="1"/>
        <v>1153.5221979227451</v>
      </c>
      <c r="F51" s="11">
        <f t="shared" si="2"/>
        <v>4709.6195399883891</v>
      </c>
      <c r="G51" s="6">
        <f t="shared" si="3"/>
        <v>421206.26892379421</v>
      </c>
    </row>
    <row r="52" spans="1:7" x14ac:dyDescent="0.35">
      <c r="A52" s="35">
        <v>41</v>
      </c>
      <c r="B52" s="5">
        <v>45566</v>
      </c>
      <c r="C52" s="6">
        <f t="shared" si="4"/>
        <v>421206.26892379421</v>
      </c>
      <c r="D52" s="6">
        <f t="shared" si="0"/>
        <v>5863.1417379111335</v>
      </c>
      <c r="E52" s="6">
        <f t="shared" si="1"/>
        <v>1140.7669783352762</v>
      </c>
      <c r="F52" s="11">
        <f t="shared" si="2"/>
        <v>4722.3747595758568</v>
      </c>
      <c r="G52" s="6">
        <f t="shared" si="3"/>
        <v>416483.89416421833</v>
      </c>
    </row>
    <row r="53" spans="1:7" x14ac:dyDescent="0.35">
      <c r="A53" s="35">
        <v>42</v>
      </c>
      <c r="B53" s="5">
        <v>45597</v>
      </c>
      <c r="C53" s="6">
        <f t="shared" si="4"/>
        <v>416483.89416421833</v>
      </c>
      <c r="D53" s="6">
        <f t="shared" si="0"/>
        <v>5863.1417379111335</v>
      </c>
      <c r="E53" s="6">
        <f t="shared" si="1"/>
        <v>1127.9772133614254</v>
      </c>
      <c r="F53" s="11">
        <f t="shared" si="2"/>
        <v>4735.1645245497084</v>
      </c>
      <c r="G53" s="6">
        <f t="shared" si="3"/>
        <v>411748.7296396686</v>
      </c>
    </row>
    <row r="54" spans="1:7" x14ac:dyDescent="0.35">
      <c r="A54" s="35">
        <v>43</v>
      </c>
      <c r="B54" s="5">
        <v>45627</v>
      </c>
      <c r="C54" s="6">
        <f t="shared" si="4"/>
        <v>411748.7296396686</v>
      </c>
      <c r="D54" s="6">
        <f t="shared" si="0"/>
        <v>5863.1417379111335</v>
      </c>
      <c r="E54" s="6">
        <f t="shared" si="1"/>
        <v>1115.1528094407697</v>
      </c>
      <c r="F54" s="11">
        <f t="shared" si="2"/>
        <v>4747.988928470364</v>
      </c>
      <c r="G54" s="6">
        <f t="shared" si="3"/>
        <v>407000.74071119825</v>
      </c>
    </row>
    <row r="55" spans="1:7" x14ac:dyDescent="0.35">
      <c r="A55" s="35">
        <v>44</v>
      </c>
      <c r="B55" s="5">
        <v>45658</v>
      </c>
      <c r="C55" s="6">
        <f t="shared" si="4"/>
        <v>407000.74071119825</v>
      </c>
      <c r="D55" s="6">
        <f t="shared" si="0"/>
        <v>5863.1417379111335</v>
      </c>
      <c r="E55" s="6">
        <f t="shared" si="1"/>
        <v>1102.2936727594961</v>
      </c>
      <c r="F55" s="11">
        <f t="shared" si="2"/>
        <v>4760.8480651516375</v>
      </c>
      <c r="G55" s="6">
        <f t="shared" si="3"/>
        <v>402239.89264604659</v>
      </c>
    </row>
    <row r="56" spans="1:7" x14ac:dyDescent="0.35">
      <c r="A56" s="35">
        <v>45</v>
      </c>
      <c r="B56" s="5">
        <v>45689</v>
      </c>
      <c r="C56" s="6">
        <f t="shared" si="4"/>
        <v>402239.89264604659</v>
      </c>
      <c r="D56" s="6">
        <f t="shared" si="0"/>
        <v>5863.1417379111335</v>
      </c>
      <c r="E56" s="6">
        <f t="shared" si="1"/>
        <v>1089.3997092497102</v>
      </c>
      <c r="F56" s="11">
        <f t="shared" si="2"/>
        <v>4773.7420286614224</v>
      </c>
      <c r="G56" s="6">
        <f t="shared" si="3"/>
        <v>397466.15061738517</v>
      </c>
    </row>
    <row r="57" spans="1:7" x14ac:dyDescent="0.35">
      <c r="A57" s="35">
        <v>46</v>
      </c>
      <c r="B57" s="5">
        <v>45717</v>
      </c>
      <c r="C57" s="6">
        <f t="shared" si="4"/>
        <v>397466.15061738517</v>
      </c>
      <c r="D57" s="6">
        <f t="shared" si="0"/>
        <v>5863.1417379111335</v>
      </c>
      <c r="E57" s="6">
        <f t="shared" si="1"/>
        <v>1076.4708245887523</v>
      </c>
      <c r="F57" s="11">
        <f t="shared" si="2"/>
        <v>4786.6709133223821</v>
      </c>
      <c r="G57" s="6">
        <f t="shared" si="3"/>
        <v>392679.4797040628</v>
      </c>
    </row>
    <row r="58" spans="1:7" x14ac:dyDescent="0.35">
      <c r="A58" s="35">
        <v>47</v>
      </c>
      <c r="B58" s="5">
        <v>45748</v>
      </c>
      <c r="C58" s="6">
        <f t="shared" si="4"/>
        <v>392679.4797040628</v>
      </c>
      <c r="D58" s="6">
        <f t="shared" si="0"/>
        <v>5863.1417379111335</v>
      </c>
      <c r="E58" s="6">
        <f t="shared" si="1"/>
        <v>1063.5069241985038</v>
      </c>
      <c r="F58" s="11">
        <f t="shared" si="2"/>
        <v>4799.6348137126288</v>
      </c>
      <c r="G58" s="6">
        <f t="shared" si="3"/>
        <v>387879.84489035018</v>
      </c>
    </row>
    <row r="59" spans="1:7" x14ac:dyDescent="0.35">
      <c r="A59" s="35">
        <v>48</v>
      </c>
      <c r="B59" s="5">
        <v>45778</v>
      </c>
      <c r="C59" s="6">
        <f t="shared" si="4"/>
        <v>387879.84489035018</v>
      </c>
      <c r="D59" s="6">
        <f t="shared" si="0"/>
        <v>5863.1417379111335</v>
      </c>
      <c r="E59" s="6">
        <f t="shared" si="1"/>
        <v>1050.507913244699</v>
      </c>
      <c r="F59" s="11">
        <f t="shared" si="2"/>
        <v>4812.6338246664345</v>
      </c>
      <c r="G59" s="6">
        <f t="shared" si="3"/>
        <v>383067.21106568375</v>
      </c>
    </row>
    <row r="60" spans="1:7" x14ac:dyDescent="0.35">
      <c r="A60" s="35">
        <v>49</v>
      </c>
      <c r="B60" s="5">
        <v>45809</v>
      </c>
      <c r="C60" s="6">
        <f t="shared" si="4"/>
        <v>383067.21106568375</v>
      </c>
      <c r="D60" s="6">
        <f t="shared" si="0"/>
        <v>5863.1417379111335</v>
      </c>
      <c r="E60" s="6">
        <f t="shared" si="1"/>
        <v>1037.4736966362273</v>
      </c>
      <c r="F60" s="11">
        <f t="shared" si="2"/>
        <v>4825.6680412749065</v>
      </c>
      <c r="G60" s="6">
        <f t="shared" si="3"/>
        <v>378241.54302440886</v>
      </c>
    </row>
    <row r="61" spans="1:7" x14ac:dyDescent="0.35">
      <c r="A61" s="35">
        <v>50</v>
      </c>
      <c r="B61" s="5">
        <v>45839</v>
      </c>
      <c r="C61" s="6">
        <f t="shared" si="4"/>
        <v>378241.54302440886</v>
      </c>
      <c r="D61" s="6">
        <f t="shared" si="0"/>
        <v>5863.1417379111335</v>
      </c>
      <c r="E61" s="6">
        <f t="shared" si="1"/>
        <v>1024.4041790244412</v>
      </c>
      <c r="F61" s="11">
        <f t="shared" si="2"/>
        <v>4838.7375588866926</v>
      </c>
      <c r="G61" s="6">
        <f t="shared" si="3"/>
        <v>373402.80546552216</v>
      </c>
    </row>
    <row r="62" spans="1:7" x14ac:dyDescent="0.35">
      <c r="A62" s="35">
        <v>51</v>
      </c>
      <c r="B62" s="5">
        <v>45870</v>
      </c>
      <c r="C62" s="6">
        <f t="shared" si="4"/>
        <v>373402.80546552216</v>
      </c>
      <c r="D62" s="6">
        <f t="shared" si="0"/>
        <v>5863.1417379111335</v>
      </c>
      <c r="E62" s="6">
        <f t="shared" si="1"/>
        <v>1011.2992648024564</v>
      </c>
      <c r="F62" s="11">
        <f t="shared" si="2"/>
        <v>4851.842473108678</v>
      </c>
      <c r="G62" s="6">
        <f t="shared" si="3"/>
        <v>368550.96299241349</v>
      </c>
    </row>
    <row r="63" spans="1:7" x14ac:dyDescent="0.35">
      <c r="A63" s="35">
        <v>52</v>
      </c>
      <c r="B63" s="5">
        <v>45901</v>
      </c>
      <c r="C63" s="6">
        <f t="shared" si="4"/>
        <v>368550.96299241349</v>
      </c>
      <c r="D63" s="6">
        <f t="shared" si="0"/>
        <v>5863.1417379111335</v>
      </c>
      <c r="E63" s="6">
        <f t="shared" si="1"/>
        <v>998.15885810445377</v>
      </c>
      <c r="F63" s="11">
        <f t="shared" si="2"/>
        <v>4864.9828798066801</v>
      </c>
      <c r="G63" s="6">
        <f t="shared" si="3"/>
        <v>363685.98011260683</v>
      </c>
    </row>
    <row r="64" spans="1:7" x14ac:dyDescent="0.35">
      <c r="A64" s="35">
        <v>53</v>
      </c>
      <c r="B64" s="5">
        <v>45931</v>
      </c>
      <c r="C64" s="6">
        <f t="shared" si="4"/>
        <v>363685.98011260683</v>
      </c>
      <c r="D64" s="6">
        <f t="shared" si="0"/>
        <v>5863.1417379111335</v>
      </c>
      <c r="E64" s="6">
        <f t="shared" si="1"/>
        <v>984.98286280497734</v>
      </c>
      <c r="F64" s="11">
        <f t="shared" si="2"/>
        <v>4878.1588751061563</v>
      </c>
      <c r="G64" s="6">
        <f t="shared" si="3"/>
        <v>358807.8212375007</v>
      </c>
    </row>
    <row r="65" spans="1:7" x14ac:dyDescent="0.35">
      <c r="A65" s="35">
        <v>54</v>
      </c>
      <c r="B65" s="5">
        <v>45962</v>
      </c>
      <c r="C65" s="6">
        <f t="shared" si="4"/>
        <v>358807.8212375007</v>
      </c>
      <c r="D65" s="6">
        <f t="shared" si="0"/>
        <v>5863.1417379111335</v>
      </c>
      <c r="E65" s="6">
        <f t="shared" si="1"/>
        <v>971.77118251823151</v>
      </c>
      <c r="F65" s="11">
        <f t="shared" si="2"/>
        <v>4891.3705553929021</v>
      </c>
      <c r="G65" s="6">
        <f t="shared" si="3"/>
        <v>353916.45068210782</v>
      </c>
    </row>
    <row r="66" spans="1:7" x14ac:dyDescent="0.35">
      <c r="A66" s="35">
        <v>55</v>
      </c>
      <c r="B66" s="5">
        <v>45992</v>
      </c>
      <c r="C66" s="6">
        <f t="shared" si="4"/>
        <v>353916.45068210782</v>
      </c>
      <c r="D66" s="6">
        <f t="shared" si="0"/>
        <v>5863.1417379111335</v>
      </c>
      <c r="E66" s="6">
        <f t="shared" si="1"/>
        <v>958.5237205973757</v>
      </c>
      <c r="F66" s="11">
        <f t="shared" si="2"/>
        <v>4904.6180173137582</v>
      </c>
      <c r="G66" s="6">
        <f t="shared" si="3"/>
        <v>349011.83266479406</v>
      </c>
    </row>
    <row r="67" spans="1:7" x14ac:dyDescent="0.35">
      <c r="A67" s="35">
        <v>56</v>
      </c>
      <c r="B67" s="5">
        <v>46023</v>
      </c>
      <c r="C67" s="6">
        <f t="shared" si="4"/>
        <v>349011.83266479406</v>
      </c>
      <c r="D67" s="6">
        <f t="shared" si="0"/>
        <v>5863.1417379111335</v>
      </c>
      <c r="E67" s="6">
        <f t="shared" si="1"/>
        <v>945.24038013381755</v>
      </c>
      <c r="F67" s="11">
        <f t="shared" si="2"/>
        <v>4917.9013577773158</v>
      </c>
      <c r="G67" s="6">
        <f t="shared" si="3"/>
        <v>344093.93130701676</v>
      </c>
    </row>
    <row r="68" spans="1:7" x14ac:dyDescent="0.35">
      <c r="A68" s="35">
        <v>57</v>
      </c>
      <c r="B68" s="5">
        <v>46054</v>
      </c>
      <c r="C68" s="6">
        <f t="shared" si="4"/>
        <v>344093.93130701676</v>
      </c>
      <c r="D68" s="6">
        <f t="shared" si="0"/>
        <v>5863.1417379111335</v>
      </c>
      <c r="E68" s="6">
        <f t="shared" si="1"/>
        <v>931.9210639565041</v>
      </c>
      <c r="F68" s="11">
        <f t="shared" si="2"/>
        <v>4931.2206739546291</v>
      </c>
      <c r="G68" s="6">
        <f t="shared" si="3"/>
        <v>339162.71063306212</v>
      </c>
    </row>
    <row r="69" spans="1:7" x14ac:dyDescent="0.35">
      <c r="A69" s="35">
        <v>58</v>
      </c>
      <c r="B69" s="5">
        <v>46082</v>
      </c>
      <c r="C69" s="6">
        <f t="shared" si="4"/>
        <v>339162.71063306212</v>
      </c>
      <c r="D69" s="6">
        <f t="shared" si="0"/>
        <v>5863.1417379111335</v>
      </c>
      <c r="E69" s="6">
        <f t="shared" si="1"/>
        <v>918.56567463121041</v>
      </c>
      <c r="F69" s="11">
        <f t="shared" si="2"/>
        <v>4944.5760632799238</v>
      </c>
      <c r="G69" s="6">
        <f t="shared" si="3"/>
        <v>334218.13456978218</v>
      </c>
    </row>
    <row r="70" spans="1:7" x14ac:dyDescent="0.35">
      <c r="A70" s="35">
        <v>59</v>
      </c>
      <c r="B70" s="5">
        <v>46113</v>
      </c>
      <c r="C70" s="6">
        <f t="shared" si="4"/>
        <v>334218.13456978218</v>
      </c>
      <c r="D70" s="6">
        <f t="shared" si="0"/>
        <v>5863.1417379111335</v>
      </c>
      <c r="E70" s="6">
        <f t="shared" si="1"/>
        <v>905.17411445982725</v>
      </c>
      <c r="F70" s="11">
        <f t="shared" si="2"/>
        <v>4957.9676234513063</v>
      </c>
      <c r="G70" s="6">
        <f t="shared" si="3"/>
        <v>329260.16694633086</v>
      </c>
    </row>
    <row r="71" spans="1:7" x14ac:dyDescent="0.35">
      <c r="A71" s="35">
        <v>60</v>
      </c>
      <c r="B71" s="5">
        <v>46143</v>
      </c>
      <c r="C71" s="6">
        <f t="shared" si="4"/>
        <v>329260.16694633086</v>
      </c>
      <c r="D71" s="6">
        <f t="shared" si="0"/>
        <v>5863.1417379111335</v>
      </c>
      <c r="E71" s="6">
        <f t="shared" si="1"/>
        <v>891.74628547964642</v>
      </c>
      <c r="F71" s="11">
        <f t="shared" si="2"/>
        <v>4971.3954524314868</v>
      </c>
      <c r="G71" s="6">
        <f t="shared" si="3"/>
        <v>324288.7714938994</v>
      </c>
    </row>
    <row r="72" spans="1:7" x14ac:dyDescent="0.35">
      <c r="A72" s="35">
        <v>61</v>
      </c>
      <c r="B72" s="5">
        <v>46174</v>
      </c>
      <c r="C72" s="6">
        <f t="shared" si="4"/>
        <v>324288.7714938994</v>
      </c>
      <c r="D72" s="6">
        <f t="shared" si="0"/>
        <v>5863.1417379111335</v>
      </c>
      <c r="E72" s="6">
        <f t="shared" si="1"/>
        <v>878.28208946264476</v>
      </c>
      <c r="F72" s="11">
        <f t="shared" si="2"/>
        <v>4984.8596484484897</v>
      </c>
      <c r="G72" s="6">
        <f t="shared" si="3"/>
        <v>319303.91184545093</v>
      </c>
    </row>
    <row r="73" spans="1:7" x14ac:dyDescent="0.35">
      <c r="A73" s="35">
        <v>62</v>
      </c>
      <c r="B73" s="5">
        <v>46204</v>
      </c>
      <c r="C73" s="6">
        <f t="shared" si="4"/>
        <v>319303.91184545093</v>
      </c>
      <c r="D73" s="6">
        <f t="shared" si="0"/>
        <v>5863.1417379111335</v>
      </c>
      <c r="E73" s="6">
        <f t="shared" si="1"/>
        <v>864.78142791476307</v>
      </c>
      <c r="F73" s="11">
        <f t="shared" si="2"/>
        <v>4998.3603099963702</v>
      </c>
      <c r="G73" s="6">
        <f t="shared" si="3"/>
        <v>314305.55153545458</v>
      </c>
    </row>
    <row r="74" spans="1:7" x14ac:dyDescent="0.35">
      <c r="A74" s="35">
        <v>63</v>
      </c>
      <c r="B74" s="5">
        <v>46235</v>
      </c>
      <c r="C74" s="6">
        <f t="shared" si="4"/>
        <v>314305.55153545458</v>
      </c>
      <c r="D74" s="6">
        <f t="shared" si="0"/>
        <v>5863.1417379111335</v>
      </c>
      <c r="E74" s="6">
        <f t="shared" si="1"/>
        <v>851.24420207518983</v>
      </c>
      <c r="F74" s="11">
        <f t="shared" si="2"/>
        <v>5011.897535835943</v>
      </c>
      <c r="G74" s="6">
        <f t="shared" si="3"/>
        <v>309293.65399961866</v>
      </c>
    </row>
    <row r="75" spans="1:7" x14ac:dyDescent="0.35">
      <c r="A75" s="35">
        <v>64</v>
      </c>
      <c r="B75" s="5">
        <v>46266</v>
      </c>
      <c r="C75" s="6">
        <f t="shared" si="4"/>
        <v>309293.65399961866</v>
      </c>
      <c r="D75" s="6">
        <f t="shared" si="0"/>
        <v>5863.1417379111335</v>
      </c>
      <c r="E75" s="6">
        <f t="shared" si="1"/>
        <v>837.6703129156341</v>
      </c>
      <c r="F75" s="11">
        <f t="shared" si="2"/>
        <v>5025.4714249954995</v>
      </c>
      <c r="G75" s="6">
        <f t="shared" si="3"/>
        <v>304268.18257462315</v>
      </c>
    </row>
    <row r="76" spans="1:7" x14ac:dyDescent="0.35">
      <c r="A76" s="35">
        <v>65</v>
      </c>
      <c r="B76" s="5">
        <v>46296</v>
      </c>
      <c r="C76" s="6">
        <f t="shared" si="4"/>
        <v>304268.18257462315</v>
      </c>
      <c r="D76" s="6">
        <f t="shared" si="0"/>
        <v>5863.1417379111335</v>
      </c>
      <c r="E76" s="6">
        <f t="shared" si="1"/>
        <v>824.05966113960471</v>
      </c>
      <c r="F76" s="11">
        <f t="shared" si="2"/>
        <v>5039.0820767715286</v>
      </c>
      <c r="G76" s="6">
        <f t="shared" si="3"/>
        <v>299229.10049785161</v>
      </c>
    </row>
    <row r="77" spans="1:7" x14ac:dyDescent="0.35">
      <c r="A77" s="35">
        <v>66</v>
      </c>
      <c r="B77" s="5">
        <v>46327</v>
      </c>
      <c r="C77" s="6">
        <f t="shared" si="4"/>
        <v>299229.10049785161</v>
      </c>
      <c r="D77" s="6">
        <f t="shared" ref="D77:D131" si="5">$G$6</f>
        <v>5863.1417379111335</v>
      </c>
      <c r="E77" s="6">
        <f t="shared" ref="E77:E131" si="6">IPMT($C$6/$C$8,A77,$G$5,-$C$5)</f>
        <v>810.4121471816818</v>
      </c>
      <c r="F77" s="11">
        <f t="shared" ref="F77:F131" si="7">PPMT($C$6/$C$8,A77,$G$5,-$C$5)</f>
        <v>5052.729590729451</v>
      </c>
      <c r="G77" s="6">
        <f t="shared" ref="G77:G131" si="8">C77-F77</f>
        <v>294176.37090712215</v>
      </c>
    </row>
    <row r="78" spans="1:7" x14ac:dyDescent="0.35">
      <c r="A78" s="35">
        <v>67</v>
      </c>
      <c r="B78" s="5">
        <v>46357</v>
      </c>
      <c r="C78" s="6">
        <f t="shared" ref="C78:C131" si="9">G77</f>
        <v>294176.37090712215</v>
      </c>
      <c r="D78" s="6">
        <f t="shared" si="5"/>
        <v>5863.1417379111335</v>
      </c>
      <c r="E78" s="6">
        <f t="shared" si="6"/>
        <v>796.7276712067893</v>
      </c>
      <c r="F78" s="11">
        <f t="shared" si="7"/>
        <v>5066.4140667043439</v>
      </c>
      <c r="G78" s="6">
        <f t="shared" si="8"/>
        <v>289109.95684041781</v>
      </c>
    </row>
    <row r="79" spans="1:7" x14ac:dyDescent="0.35">
      <c r="A79" s="35">
        <v>68</v>
      </c>
      <c r="B79" s="5">
        <v>46388</v>
      </c>
      <c r="C79" s="6">
        <f t="shared" si="9"/>
        <v>289109.95684041781</v>
      </c>
      <c r="D79" s="6">
        <f t="shared" si="5"/>
        <v>5863.1417379111335</v>
      </c>
      <c r="E79" s="6">
        <f t="shared" si="6"/>
        <v>783.00613310946505</v>
      </c>
      <c r="F79" s="11">
        <f t="shared" si="7"/>
        <v>5080.1356048016687</v>
      </c>
      <c r="G79" s="6">
        <f t="shared" si="8"/>
        <v>284029.82123561617</v>
      </c>
    </row>
    <row r="80" spans="1:7" x14ac:dyDescent="0.35">
      <c r="A80" s="35">
        <v>69</v>
      </c>
      <c r="B80" s="5">
        <v>46419</v>
      </c>
      <c r="C80" s="6">
        <f t="shared" si="9"/>
        <v>284029.82123561617</v>
      </c>
      <c r="D80" s="6">
        <f t="shared" si="5"/>
        <v>5863.1417379111335</v>
      </c>
      <c r="E80" s="6">
        <f t="shared" si="6"/>
        <v>769.24743251312725</v>
      </c>
      <c r="F80" s="11">
        <f t="shared" si="7"/>
        <v>5093.8943053980065</v>
      </c>
      <c r="G80" s="6">
        <f t="shared" si="8"/>
        <v>278935.92693021818</v>
      </c>
    </row>
    <row r="81" spans="1:7" x14ac:dyDescent="0.35">
      <c r="A81" s="35">
        <v>70</v>
      </c>
      <c r="B81" s="5">
        <v>46447</v>
      </c>
      <c r="C81" s="6">
        <f t="shared" si="9"/>
        <v>278935.92693021818</v>
      </c>
      <c r="D81" s="6">
        <f t="shared" si="5"/>
        <v>5863.1417379111335</v>
      </c>
      <c r="E81" s="6">
        <f t="shared" si="6"/>
        <v>755.45146876934109</v>
      </c>
      <c r="F81" s="11">
        <f t="shared" si="7"/>
        <v>5107.6902691417927</v>
      </c>
      <c r="G81" s="6">
        <f t="shared" si="8"/>
        <v>273828.23666107637</v>
      </c>
    </row>
    <row r="82" spans="1:7" x14ac:dyDescent="0.35">
      <c r="A82" s="35">
        <v>71</v>
      </c>
      <c r="B82" s="5">
        <v>46478</v>
      </c>
      <c r="C82" s="6">
        <f t="shared" si="9"/>
        <v>273828.23666107637</v>
      </c>
      <c r="D82" s="6">
        <f t="shared" si="5"/>
        <v>5863.1417379111335</v>
      </c>
      <c r="E82" s="6">
        <f t="shared" si="6"/>
        <v>741.61814095708189</v>
      </c>
      <c r="F82" s="11">
        <f t="shared" si="7"/>
        <v>5121.5235969540508</v>
      </c>
      <c r="G82" s="6">
        <f t="shared" si="8"/>
        <v>268706.7130641223</v>
      </c>
    </row>
    <row r="83" spans="1:7" x14ac:dyDescent="0.35">
      <c r="A83" s="35">
        <v>72</v>
      </c>
      <c r="B83" s="5">
        <v>46508</v>
      </c>
      <c r="C83" s="6">
        <f t="shared" si="9"/>
        <v>268706.7130641223</v>
      </c>
      <c r="D83" s="6">
        <f t="shared" si="5"/>
        <v>5863.1417379111335</v>
      </c>
      <c r="E83" s="6">
        <f t="shared" si="6"/>
        <v>727.74734788199805</v>
      </c>
      <c r="F83" s="11">
        <f t="shared" si="7"/>
        <v>5135.3943900291351</v>
      </c>
      <c r="G83" s="6">
        <f t="shared" si="8"/>
        <v>263571.31867409317</v>
      </c>
    </row>
    <row r="84" spans="1:7" x14ac:dyDescent="0.35">
      <c r="A84" s="35">
        <v>73</v>
      </c>
      <c r="B84" s="5">
        <v>46539</v>
      </c>
      <c r="C84" s="6">
        <f t="shared" si="9"/>
        <v>263571.31867409317</v>
      </c>
      <c r="D84" s="6">
        <f t="shared" si="5"/>
        <v>5863.1417379111335</v>
      </c>
      <c r="E84" s="6">
        <f t="shared" si="6"/>
        <v>713.83898807566936</v>
      </c>
      <c r="F84" s="11">
        <f t="shared" si="7"/>
        <v>5149.3027498354641</v>
      </c>
      <c r="G84" s="6">
        <f t="shared" si="8"/>
        <v>258422.01592425769</v>
      </c>
    </row>
    <row r="85" spans="1:7" x14ac:dyDescent="0.35">
      <c r="A85" s="35">
        <v>74</v>
      </c>
      <c r="B85" s="5">
        <v>46569</v>
      </c>
      <c r="C85" s="6">
        <f t="shared" si="9"/>
        <v>258422.01592425769</v>
      </c>
      <c r="D85" s="6">
        <f t="shared" si="5"/>
        <v>5863.1417379111335</v>
      </c>
      <c r="E85" s="6">
        <f t="shared" si="6"/>
        <v>699.89295979486485</v>
      </c>
      <c r="F85" s="11">
        <f t="shared" si="7"/>
        <v>5163.248778116269</v>
      </c>
      <c r="G85" s="6">
        <f t="shared" si="8"/>
        <v>253258.76714614141</v>
      </c>
    </row>
    <row r="86" spans="1:7" x14ac:dyDescent="0.35">
      <c r="A86" s="35">
        <v>75</v>
      </c>
      <c r="B86" s="5">
        <v>46600</v>
      </c>
      <c r="C86" s="6">
        <f t="shared" si="9"/>
        <v>253258.76714614141</v>
      </c>
      <c r="D86" s="6">
        <f t="shared" si="5"/>
        <v>5863.1417379111335</v>
      </c>
      <c r="E86" s="6">
        <f t="shared" si="6"/>
        <v>685.90916102079996</v>
      </c>
      <c r="F86" s="11">
        <f t="shared" si="7"/>
        <v>5177.2325768903338</v>
      </c>
      <c r="G86" s="6">
        <f t="shared" si="8"/>
        <v>248081.53456925109</v>
      </c>
    </row>
    <row r="87" spans="1:7" x14ac:dyDescent="0.35">
      <c r="A87" s="35">
        <v>76</v>
      </c>
      <c r="B87" s="5">
        <v>46631</v>
      </c>
      <c r="C87" s="6">
        <f t="shared" si="9"/>
        <v>248081.53456925109</v>
      </c>
      <c r="D87" s="6">
        <f t="shared" si="5"/>
        <v>5863.1417379111335</v>
      </c>
      <c r="E87" s="6">
        <f t="shared" si="6"/>
        <v>671.8874894583887</v>
      </c>
      <c r="F87" s="11">
        <f t="shared" si="7"/>
        <v>5191.2542484527448</v>
      </c>
      <c r="G87" s="6">
        <f t="shared" si="8"/>
        <v>242890.28032079834</v>
      </c>
    </row>
    <row r="88" spans="1:7" x14ac:dyDescent="0.35">
      <c r="A88" s="35">
        <v>77</v>
      </c>
      <c r="B88" s="5">
        <v>46661</v>
      </c>
      <c r="C88" s="6">
        <f t="shared" si="9"/>
        <v>242890.28032079834</v>
      </c>
      <c r="D88" s="6">
        <f t="shared" si="5"/>
        <v>5863.1417379111335</v>
      </c>
      <c r="E88" s="6">
        <f t="shared" si="6"/>
        <v>657.82784253549585</v>
      </c>
      <c r="F88" s="11">
        <f t="shared" si="7"/>
        <v>5205.3138953756379</v>
      </c>
      <c r="G88" s="6">
        <f t="shared" si="8"/>
        <v>237684.9664254227</v>
      </c>
    </row>
    <row r="89" spans="1:7" x14ac:dyDescent="0.35">
      <c r="A89" s="35">
        <v>78</v>
      </c>
      <c r="B89" s="5">
        <v>46692</v>
      </c>
      <c r="C89" s="6">
        <f t="shared" si="9"/>
        <v>237684.9664254227</v>
      </c>
      <c r="D89" s="6">
        <f t="shared" si="5"/>
        <v>5863.1417379111335</v>
      </c>
      <c r="E89" s="6">
        <f t="shared" si="6"/>
        <v>643.73011740218681</v>
      </c>
      <c r="F89" s="11">
        <f t="shared" si="7"/>
        <v>5219.4116205089467</v>
      </c>
      <c r="G89" s="6">
        <f t="shared" si="8"/>
        <v>232465.55480491376</v>
      </c>
    </row>
    <row r="90" spans="1:7" x14ac:dyDescent="0.35">
      <c r="A90" s="35">
        <v>79</v>
      </c>
      <c r="B90" s="5">
        <v>46722</v>
      </c>
      <c r="C90" s="6">
        <f t="shared" si="9"/>
        <v>232465.55480491376</v>
      </c>
      <c r="D90" s="6">
        <f t="shared" si="5"/>
        <v>5863.1417379111335</v>
      </c>
      <c r="E90" s="6">
        <f t="shared" si="6"/>
        <v>629.59421092997502</v>
      </c>
      <c r="F90" s="11">
        <f t="shared" si="7"/>
        <v>5233.5475269811586</v>
      </c>
      <c r="G90" s="6">
        <f t="shared" si="8"/>
        <v>227232.0072779326</v>
      </c>
    </row>
    <row r="91" spans="1:7" x14ac:dyDescent="0.35">
      <c r="A91" s="35">
        <v>80</v>
      </c>
      <c r="B91" s="5">
        <v>46753</v>
      </c>
      <c r="C91" s="6">
        <f t="shared" si="9"/>
        <v>227232.0072779326</v>
      </c>
      <c r="D91" s="6">
        <f t="shared" si="5"/>
        <v>5863.1417379111335</v>
      </c>
      <c r="E91" s="6">
        <f t="shared" si="6"/>
        <v>615.42001971106777</v>
      </c>
      <c r="F91" s="11">
        <f t="shared" si="7"/>
        <v>5247.7217182000659</v>
      </c>
      <c r="G91" s="6">
        <f t="shared" si="8"/>
        <v>221984.28555973253</v>
      </c>
    </row>
    <row r="92" spans="1:7" x14ac:dyDescent="0.35">
      <c r="A92" s="35">
        <v>81</v>
      </c>
      <c r="B92" s="5">
        <v>46784</v>
      </c>
      <c r="C92" s="6">
        <f t="shared" si="9"/>
        <v>221984.28555973253</v>
      </c>
      <c r="D92" s="6">
        <f t="shared" si="5"/>
        <v>5863.1417379111335</v>
      </c>
      <c r="E92" s="6">
        <f t="shared" si="6"/>
        <v>601.20744005760923</v>
      </c>
      <c r="F92" s="11">
        <f t="shared" si="7"/>
        <v>5261.9342978535242</v>
      </c>
      <c r="G92" s="6">
        <f t="shared" si="8"/>
        <v>216722.351261879</v>
      </c>
    </row>
    <row r="93" spans="1:7" x14ac:dyDescent="0.35">
      <c r="A93" s="35">
        <v>82</v>
      </c>
      <c r="B93" s="5">
        <v>46813</v>
      </c>
      <c r="C93" s="6">
        <f t="shared" si="9"/>
        <v>216722.351261879</v>
      </c>
      <c r="D93" s="6">
        <f t="shared" si="5"/>
        <v>5863.1417379111335</v>
      </c>
      <c r="E93" s="6">
        <f t="shared" si="6"/>
        <v>586.95636800092257</v>
      </c>
      <c r="F93" s="11">
        <f t="shared" si="7"/>
        <v>5276.1853699102103</v>
      </c>
      <c r="G93" s="6">
        <f t="shared" si="8"/>
        <v>211446.16589196879</v>
      </c>
    </row>
    <row r="94" spans="1:7" x14ac:dyDescent="0.35">
      <c r="A94" s="35">
        <v>83</v>
      </c>
      <c r="B94" s="5">
        <v>46844</v>
      </c>
      <c r="C94" s="6">
        <f t="shared" si="9"/>
        <v>211446.16589196879</v>
      </c>
      <c r="D94" s="6">
        <f t="shared" si="5"/>
        <v>5863.1417379111335</v>
      </c>
      <c r="E94" s="6">
        <f t="shared" si="6"/>
        <v>572.66669929074919</v>
      </c>
      <c r="F94" s="11">
        <f t="shared" si="7"/>
        <v>5290.4750386203841</v>
      </c>
      <c r="G94" s="6">
        <f t="shared" si="8"/>
        <v>206155.69085334841</v>
      </c>
    </row>
    <row r="95" spans="1:7" x14ac:dyDescent="0.35">
      <c r="A95" s="35">
        <v>84</v>
      </c>
      <c r="B95" s="5">
        <v>46874</v>
      </c>
      <c r="C95" s="6">
        <f t="shared" si="9"/>
        <v>206155.69085334841</v>
      </c>
      <c r="D95" s="6">
        <f t="shared" si="5"/>
        <v>5863.1417379111335</v>
      </c>
      <c r="E95" s="6">
        <f t="shared" si="6"/>
        <v>558.33832939448553</v>
      </c>
      <c r="F95" s="11">
        <f t="shared" si="7"/>
        <v>5304.8034085166482</v>
      </c>
      <c r="G95" s="6">
        <f t="shared" si="8"/>
        <v>200850.88744483175</v>
      </c>
    </row>
    <row r="96" spans="1:7" x14ac:dyDescent="0.35">
      <c r="A96" s="35">
        <v>85</v>
      </c>
      <c r="B96" s="5">
        <v>46905</v>
      </c>
      <c r="C96" s="6">
        <f t="shared" si="9"/>
        <v>200850.88744483175</v>
      </c>
      <c r="D96" s="6">
        <f t="shared" si="5"/>
        <v>5863.1417379111335</v>
      </c>
      <c r="E96" s="6">
        <f t="shared" si="6"/>
        <v>543.97115349641956</v>
      </c>
      <c r="F96" s="11">
        <f t="shared" si="7"/>
        <v>5319.1705844147136</v>
      </c>
      <c r="G96" s="6">
        <f t="shared" si="8"/>
        <v>195531.71686041704</v>
      </c>
    </row>
    <row r="97" spans="1:7" x14ac:dyDescent="0.35">
      <c r="A97" s="35">
        <v>86</v>
      </c>
      <c r="B97" s="5">
        <v>46935</v>
      </c>
      <c r="C97" s="6">
        <f t="shared" si="9"/>
        <v>195531.71686041704</v>
      </c>
      <c r="D97" s="6">
        <f t="shared" si="5"/>
        <v>5863.1417379111335</v>
      </c>
      <c r="E97" s="6">
        <f t="shared" si="6"/>
        <v>529.56506649696303</v>
      </c>
      <c r="F97" s="11">
        <f t="shared" si="7"/>
        <v>5333.576671414171</v>
      </c>
      <c r="G97" s="6">
        <f t="shared" si="8"/>
        <v>190198.14018900288</v>
      </c>
    </row>
    <row r="98" spans="1:7" x14ac:dyDescent="0.35">
      <c r="A98" s="35">
        <v>87</v>
      </c>
      <c r="B98" s="5">
        <v>46966</v>
      </c>
      <c r="C98" s="6">
        <f t="shared" si="9"/>
        <v>190198.14018900288</v>
      </c>
      <c r="D98" s="6">
        <f t="shared" si="5"/>
        <v>5863.1417379111335</v>
      </c>
      <c r="E98" s="6">
        <f t="shared" si="6"/>
        <v>515.11996301188321</v>
      </c>
      <c r="F98" s="11">
        <f t="shared" si="7"/>
        <v>5348.0217748992509</v>
      </c>
      <c r="G98" s="6">
        <f t="shared" si="8"/>
        <v>184850.11841410364</v>
      </c>
    </row>
    <row r="99" spans="1:7" x14ac:dyDescent="0.35">
      <c r="A99" s="35">
        <v>88</v>
      </c>
      <c r="B99" s="5">
        <v>46997</v>
      </c>
      <c r="C99" s="6">
        <f t="shared" si="9"/>
        <v>184850.11841410364</v>
      </c>
      <c r="D99" s="6">
        <f t="shared" si="5"/>
        <v>5863.1417379111335</v>
      </c>
      <c r="E99" s="6">
        <f t="shared" si="6"/>
        <v>500.63573737153104</v>
      </c>
      <c r="F99" s="11">
        <f t="shared" si="7"/>
        <v>5362.5060005396026</v>
      </c>
      <c r="G99" s="6">
        <f t="shared" si="8"/>
        <v>179487.61241356403</v>
      </c>
    </row>
    <row r="100" spans="1:7" x14ac:dyDescent="0.35">
      <c r="A100" s="35">
        <v>89</v>
      </c>
      <c r="B100" s="5">
        <v>47027</v>
      </c>
      <c r="C100" s="6">
        <f t="shared" si="9"/>
        <v>179487.61241356403</v>
      </c>
      <c r="D100" s="6">
        <f t="shared" si="5"/>
        <v>5863.1417379111335</v>
      </c>
      <c r="E100" s="6">
        <f t="shared" si="6"/>
        <v>486.11228362006955</v>
      </c>
      <c r="F100" s="11">
        <f t="shared" si="7"/>
        <v>5377.0294542910642</v>
      </c>
      <c r="G100" s="6">
        <f t="shared" si="8"/>
        <v>174110.58295927296</v>
      </c>
    </row>
    <row r="101" spans="1:7" x14ac:dyDescent="0.35">
      <c r="A101" s="35">
        <v>90</v>
      </c>
      <c r="B101" s="5">
        <v>47058</v>
      </c>
      <c r="C101" s="6">
        <f t="shared" si="9"/>
        <v>174110.58295927296</v>
      </c>
      <c r="D101" s="6">
        <f t="shared" si="5"/>
        <v>5863.1417379111335</v>
      </c>
      <c r="E101" s="6">
        <f t="shared" si="6"/>
        <v>471.54949551469787</v>
      </c>
      <c r="F101" s="11">
        <f t="shared" si="7"/>
        <v>5391.5922423964357</v>
      </c>
      <c r="G101" s="6">
        <f t="shared" si="8"/>
        <v>168718.99071687652</v>
      </c>
    </row>
    <row r="102" spans="1:7" x14ac:dyDescent="0.35">
      <c r="A102" s="35">
        <v>91</v>
      </c>
      <c r="B102" s="5">
        <v>47088</v>
      </c>
      <c r="C102" s="6">
        <f t="shared" si="9"/>
        <v>168718.99071687652</v>
      </c>
      <c r="D102" s="6">
        <f t="shared" si="5"/>
        <v>5863.1417379111335</v>
      </c>
      <c r="E102" s="6">
        <f t="shared" si="6"/>
        <v>456.94726652487418</v>
      </c>
      <c r="F102" s="11">
        <f t="shared" si="7"/>
        <v>5406.1944713862595</v>
      </c>
      <c r="G102" s="6">
        <f t="shared" si="8"/>
        <v>163312.79624549026</v>
      </c>
    </row>
    <row r="103" spans="1:7" x14ac:dyDescent="0.35">
      <c r="A103" s="35">
        <v>92</v>
      </c>
      <c r="B103" s="5">
        <v>47119</v>
      </c>
      <c r="C103" s="6">
        <f t="shared" si="9"/>
        <v>163312.79624549026</v>
      </c>
      <c r="D103" s="6">
        <f t="shared" si="5"/>
        <v>5863.1417379111335</v>
      </c>
      <c r="E103" s="6">
        <f t="shared" si="6"/>
        <v>442.30548983153648</v>
      </c>
      <c r="F103" s="11">
        <f t="shared" si="7"/>
        <v>5420.8362480795968</v>
      </c>
      <c r="G103" s="6">
        <f t="shared" si="8"/>
        <v>157891.95999741065</v>
      </c>
    </row>
    <row r="104" spans="1:7" x14ac:dyDescent="0.35">
      <c r="A104" s="35">
        <v>93</v>
      </c>
      <c r="B104" s="5">
        <v>47150</v>
      </c>
      <c r="C104" s="6">
        <f t="shared" si="9"/>
        <v>157891.95999741065</v>
      </c>
      <c r="D104" s="6">
        <f t="shared" si="5"/>
        <v>5863.1417379111335</v>
      </c>
      <c r="E104" s="6">
        <f t="shared" si="6"/>
        <v>427.62405832632084</v>
      </c>
      <c r="F104" s="11">
        <f t="shared" si="7"/>
        <v>5435.5176795848129</v>
      </c>
      <c r="G104" s="6">
        <f t="shared" si="8"/>
        <v>152456.44231782583</v>
      </c>
    </row>
    <row r="105" spans="1:7" x14ac:dyDescent="0.35">
      <c r="A105" s="35">
        <v>94</v>
      </c>
      <c r="B105" s="5">
        <v>47178</v>
      </c>
      <c r="C105" s="6">
        <f t="shared" si="9"/>
        <v>152456.44231782583</v>
      </c>
      <c r="D105" s="6">
        <f t="shared" si="5"/>
        <v>5863.1417379111335</v>
      </c>
      <c r="E105" s="6">
        <f t="shared" si="6"/>
        <v>412.90286461077864</v>
      </c>
      <c r="F105" s="11">
        <f t="shared" si="7"/>
        <v>5450.2388733003545</v>
      </c>
      <c r="G105" s="6">
        <f t="shared" si="8"/>
        <v>147006.20344452548</v>
      </c>
    </row>
    <row r="106" spans="1:7" x14ac:dyDescent="0.35">
      <c r="A106" s="35">
        <v>95</v>
      </c>
      <c r="B106" s="5">
        <v>47209</v>
      </c>
      <c r="C106" s="6">
        <f t="shared" si="9"/>
        <v>147006.20344452548</v>
      </c>
      <c r="D106" s="6">
        <f t="shared" si="5"/>
        <v>5863.1417379111335</v>
      </c>
      <c r="E106" s="6">
        <f t="shared" si="6"/>
        <v>398.14180099559036</v>
      </c>
      <c r="F106" s="11">
        <f t="shared" si="7"/>
        <v>5464.999936915543</v>
      </c>
      <c r="G106" s="6">
        <f t="shared" si="8"/>
        <v>141541.20350760993</v>
      </c>
    </row>
    <row r="107" spans="1:7" x14ac:dyDescent="0.35">
      <c r="A107" s="35">
        <v>96</v>
      </c>
      <c r="B107" s="5">
        <v>47239</v>
      </c>
      <c r="C107" s="6">
        <f t="shared" si="9"/>
        <v>141541.20350760993</v>
      </c>
      <c r="D107" s="6">
        <f t="shared" si="5"/>
        <v>5863.1417379111335</v>
      </c>
      <c r="E107" s="6">
        <f t="shared" si="6"/>
        <v>383.34075949977728</v>
      </c>
      <c r="F107" s="11">
        <f t="shared" si="7"/>
        <v>5479.8009784113565</v>
      </c>
      <c r="G107" s="6">
        <f t="shared" si="8"/>
        <v>136061.40252919856</v>
      </c>
    </row>
    <row r="108" spans="1:7" x14ac:dyDescent="0.35">
      <c r="A108" s="35">
        <v>97</v>
      </c>
      <c r="B108" s="5">
        <v>47270</v>
      </c>
      <c r="C108" s="6">
        <f t="shared" si="9"/>
        <v>136061.40252919856</v>
      </c>
      <c r="D108" s="6">
        <f t="shared" si="5"/>
        <v>5863.1417379111335</v>
      </c>
      <c r="E108" s="6">
        <f t="shared" si="6"/>
        <v>368.49963184991327</v>
      </c>
      <c r="F108" s="11">
        <f t="shared" si="7"/>
        <v>5494.6421060612201</v>
      </c>
      <c r="G108" s="6">
        <f t="shared" si="8"/>
        <v>130566.76042313734</v>
      </c>
    </row>
    <row r="109" spans="1:7" x14ac:dyDescent="0.35">
      <c r="A109" s="35">
        <v>98</v>
      </c>
      <c r="B109" s="5">
        <v>47300</v>
      </c>
      <c r="C109" s="6">
        <f t="shared" si="9"/>
        <v>130566.76042313734</v>
      </c>
      <c r="D109" s="6">
        <f t="shared" si="5"/>
        <v>5863.1417379111335</v>
      </c>
      <c r="E109" s="6">
        <f t="shared" si="6"/>
        <v>353.61830947933066</v>
      </c>
      <c r="F109" s="11">
        <f t="shared" si="7"/>
        <v>5509.523428431803</v>
      </c>
      <c r="G109" s="6">
        <f t="shared" si="8"/>
        <v>125057.23699470554</v>
      </c>
    </row>
    <row r="110" spans="1:7" x14ac:dyDescent="0.35">
      <c r="A110" s="35">
        <v>99</v>
      </c>
      <c r="B110" s="5">
        <v>47331</v>
      </c>
      <c r="C110" s="6">
        <f t="shared" si="9"/>
        <v>125057.23699470554</v>
      </c>
      <c r="D110" s="6">
        <f t="shared" si="5"/>
        <v>5863.1417379111335</v>
      </c>
      <c r="E110" s="6">
        <f t="shared" si="6"/>
        <v>338.69668352732793</v>
      </c>
      <c r="F110" s="11">
        <f t="shared" si="7"/>
        <v>5524.4450543838057</v>
      </c>
      <c r="G110" s="6">
        <f t="shared" si="8"/>
        <v>119532.79194032174</v>
      </c>
    </row>
    <row r="111" spans="1:7" x14ac:dyDescent="0.35">
      <c r="A111" s="35">
        <v>100</v>
      </c>
      <c r="B111" s="5">
        <v>47362</v>
      </c>
      <c r="C111" s="6">
        <f t="shared" si="9"/>
        <v>119532.79194032174</v>
      </c>
      <c r="D111" s="6">
        <f t="shared" si="5"/>
        <v>5863.1417379111335</v>
      </c>
      <c r="E111" s="6">
        <f t="shared" si="6"/>
        <v>323.73464483837182</v>
      </c>
      <c r="F111" s="11">
        <f t="shared" si="7"/>
        <v>5539.4070930727621</v>
      </c>
      <c r="G111" s="6">
        <f t="shared" si="8"/>
        <v>113993.38484724898</v>
      </c>
    </row>
    <row r="112" spans="1:7" x14ac:dyDescent="0.35">
      <c r="A112" s="35">
        <v>101</v>
      </c>
      <c r="B112" s="5">
        <v>47392</v>
      </c>
      <c r="C112" s="6">
        <f t="shared" si="9"/>
        <v>113993.38484724898</v>
      </c>
      <c r="D112" s="6">
        <f t="shared" si="5"/>
        <v>5863.1417379111335</v>
      </c>
      <c r="E112" s="6">
        <f t="shared" si="6"/>
        <v>308.73208396129974</v>
      </c>
      <c r="F112" s="11">
        <f t="shared" si="7"/>
        <v>5554.4096539498341</v>
      </c>
      <c r="G112" s="6">
        <f t="shared" si="8"/>
        <v>108438.97519329915</v>
      </c>
    </row>
    <row r="113" spans="1:7" x14ac:dyDescent="0.35">
      <c r="A113" s="35">
        <v>102</v>
      </c>
      <c r="B113" s="5">
        <v>47423</v>
      </c>
      <c r="C113" s="6">
        <f t="shared" si="9"/>
        <v>108438.97519329915</v>
      </c>
      <c r="D113" s="6">
        <f t="shared" si="5"/>
        <v>5863.1417379111335</v>
      </c>
      <c r="E113" s="6">
        <f t="shared" si="6"/>
        <v>293.68889114851891</v>
      </c>
      <c r="F113" s="11">
        <f t="shared" si="7"/>
        <v>5569.4528467626151</v>
      </c>
      <c r="G113" s="6">
        <f t="shared" si="8"/>
        <v>102869.52234653654</v>
      </c>
    </row>
    <row r="114" spans="1:7" x14ac:dyDescent="0.35">
      <c r="A114" s="35">
        <v>103</v>
      </c>
      <c r="B114" s="5">
        <v>47453</v>
      </c>
      <c r="C114" s="6">
        <f t="shared" si="9"/>
        <v>102869.52234653654</v>
      </c>
      <c r="D114" s="6">
        <f t="shared" si="5"/>
        <v>5863.1417379111335</v>
      </c>
      <c r="E114" s="6">
        <f t="shared" si="6"/>
        <v>278.60495635520351</v>
      </c>
      <c r="F114" s="11">
        <f t="shared" si="7"/>
        <v>5584.5367815559302</v>
      </c>
      <c r="G114" s="6">
        <f t="shared" si="8"/>
        <v>97284.985564980612</v>
      </c>
    </row>
    <row r="115" spans="1:7" x14ac:dyDescent="0.35">
      <c r="A115" s="35">
        <v>104</v>
      </c>
      <c r="B115" s="5">
        <v>47484</v>
      </c>
      <c r="C115" s="6">
        <f t="shared" si="9"/>
        <v>97284.985564980612</v>
      </c>
      <c r="D115" s="6">
        <f t="shared" si="5"/>
        <v>5863.1417379111335</v>
      </c>
      <c r="E115" s="6">
        <f t="shared" si="6"/>
        <v>263.48016923848962</v>
      </c>
      <c r="F115" s="11">
        <f t="shared" si="7"/>
        <v>5599.6615686726445</v>
      </c>
      <c r="G115" s="6">
        <f t="shared" si="8"/>
        <v>91685.323996307969</v>
      </c>
    </row>
    <row r="116" spans="1:7" x14ac:dyDescent="0.35">
      <c r="A116" s="35">
        <v>105</v>
      </c>
      <c r="B116" s="5">
        <v>47515</v>
      </c>
      <c r="C116" s="6">
        <f t="shared" si="9"/>
        <v>91685.323996307969</v>
      </c>
      <c r="D116" s="6">
        <f t="shared" si="5"/>
        <v>5863.1417379111335</v>
      </c>
      <c r="E116" s="6">
        <f t="shared" si="6"/>
        <v>248.31441915666778</v>
      </c>
      <c r="F116" s="11">
        <f t="shared" si="7"/>
        <v>5614.8273187544655</v>
      </c>
      <c r="G116" s="6">
        <f t="shared" si="8"/>
        <v>86070.496677553499</v>
      </c>
    </row>
    <row r="117" spans="1:7" x14ac:dyDescent="0.35">
      <c r="A117" s="35">
        <v>106</v>
      </c>
      <c r="B117" s="5">
        <v>47543</v>
      </c>
      <c r="C117" s="6">
        <f t="shared" si="9"/>
        <v>86070.496677553499</v>
      </c>
      <c r="D117" s="6">
        <f t="shared" si="5"/>
        <v>5863.1417379111335</v>
      </c>
      <c r="E117" s="6">
        <f t="shared" si="6"/>
        <v>233.10759516837442</v>
      </c>
      <c r="F117" s="11">
        <f t="shared" si="7"/>
        <v>5630.0341427427593</v>
      </c>
      <c r="G117" s="6">
        <f t="shared" si="8"/>
        <v>80440.462534810737</v>
      </c>
    </row>
    <row r="118" spans="1:7" x14ac:dyDescent="0.35">
      <c r="A118" s="35">
        <v>107</v>
      </c>
      <c r="B118" s="5">
        <v>47574</v>
      </c>
      <c r="C118" s="6">
        <f t="shared" si="9"/>
        <v>80440.462534810737</v>
      </c>
      <c r="D118" s="6">
        <f t="shared" si="5"/>
        <v>5863.1417379111335</v>
      </c>
      <c r="E118" s="6">
        <f t="shared" si="6"/>
        <v>217.85958603177949</v>
      </c>
      <c r="F118" s="11">
        <f t="shared" si="7"/>
        <v>5645.2821518793544</v>
      </c>
      <c r="G118" s="6">
        <f t="shared" si="8"/>
        <v>74795.180382931387</v>
      </c>
    </row>
    <row r="119" spans="1:7" x14ac:dyDescent="0.35">
      <c r="A119" s="35">
        <v>108</v>
      </c>
      <c r="B119" s="5">
        <v>47604</v>
      </c>
      <c r="C119" s="6">
        <f t="shared" si="9"/>
        <v>74795.180382931387</v>
      </c>
      <c r="D119" s="6">
        <f t="shared" si="5"/>
        <v>5863.1417379111335</v>
      </c>
      <c r="E119" s="6">
        <f t="shared" si="6"/>
        <v>202.57028020377285</v>
      </c>
      <c r="F119" s="11">
        <f t="shared" si="7"/>
        <v>5660.5714577073613</v>
      </c>
      <c r="G119" s="6">
        <f t="shared" si="8"/>
        <v>69134.60892522402</v>
      </c>
    </row>
    <row r="120" spans="1:7" x14ac:dyDescent="0.35">
      <c r="A120" s="35">
        <v>109</v>
      </c>
      <c r="B120" s="5">
        <v>47635</v>
      </c>
      <c r="C120" s="6">
        <f t="shared" si="9"/>
        <v>69134.60892522402</v>
      </c>
      <c r="D120" s="6">
        <f t="shared" si="5"/>
        <v>5863.1417379111335</v>
      </c>
      <c r="E120" s="6">
        <f t="shared" si="6"/>
        <v>187.23956583914884</v>
      </c>
      <c r="F120" s="11">
        <f t="shared" si="7"/>
        <v>5675.9021720719848</v>
      </c>
      <c r="G120" s="6">
        <f t="shared" si="8"/>
        <v>63458.706753152037</v>
      </c>
    </row>
    <row r="121" spans="1:7" x14ac:dyDescent="0.35">
      <c r="A121" s="35">
        <v>110</v>
      </c>
      <c r="B121" s="5">
        <v>47665</v>
      </c>
      <c r="C121" s="6">
        <f t="shared" si="9"/>
        <v>63458.706753152037</v>
      </c>
      <c r="D121" s="6">
        <f t="shared" si="5"/>
        <v>5863.1417379111335</v>
      </c>
      <c r="E121" s="6">
        <f t="shared" si="6"/>
        <v>171.86733078978716</v>
      </c>
      <c r="F121" s="11">
        <f t="shared" si="7"/>
        <v>5691.2744071213456</v>
      </c>
      <c r="G121" s="6">
        <f t="shared" si="8"/>
        <v>57767.432346030691</v>
      </c>
    </row>
    <row r="122" spans="1:7" x14ac:dyDescent="0.35">
      <c r="A122" s="35">
        <v>111</v>
      </c>
      <c r="B122" s="5">
        <v>47696</v>
      </c>
      <c r="C122" s="6">
        <f t="shared" si="9"/>
        <v>57767.432346030691</v>
      </c>
      <c r="D122" s="6">
        <f t="shared" si="5"/>
        <v>5863.1417379111335</v>
      </c>
      <c r="E122" s="6">
        <f t="shared" si="6"/>
        <v>156.45346260383351</v>
      </c>
      <c r="F122" s="11">
        <f t="shared" si="7"/>
        <v>5706.6882753072996</v>
      </c>
      <c r="G122" s="6">
        <f t="shared" si="8"/>
        <v>52060.744070723391</v>
      </c>
    </row>
    <row r="123" spans="1:7" x14ac:dyDescent="0.35">
      <c r="A123" s="35">
        <v>112</v>
      </c>
      <c r="B123" s="5">
        <v>47727</v>
      </c>
      <c r="C123" s="6">
        <f t="shared" si="9"/>
        <v>52060.744070723391</v>
      </c>
      <c r="D123" s="6">
        <f t="shared" si="5"/>
        <v>5863.1417379111335</v>
      </c>
      <c r="E123" s="6">
        <f t="shared" si="6"/>
        <v>140.99784852487622</v>
      </c>
      <c r="F123" s="11">
        <f t="shared" si="7"/>
        <v>5722.1438893862569</v>
      </c>
      <c r="G123" s="6">
        <f t="shared" si="8"/>
        <v>46338.600181337133</v>
      </c>
    </row>
    <row r="124" spans="1:7" x14ac:dyDescent="0.35">
      <c r="A124" s="35">
        <v>113</v>
      </c>
      <c r="B124" s="5">
        <v>47757</v>
      </c>
      <c r="C124" s="6">
        <f t="shared" si="9"/>
        <v>46338.600181337133</v>
      </c>
      <c r="D124" s="6">
        <f t="shared" si="5"/>
        <v>5863.1417379111335</v>
      </c>
      <c r="E124" s="6">
        <f t="shared" si="6"/>
        <v>125.50037549112179</v>
      </c>
      <c r="F124" s="11">
        <f t="shared" si="7"/>
        <v>5737.6413624200113</v>
      </c>
      <c r="G124" s="6">
        <f t="shared" si="8"/>
        <v>40600.958818917119</v>
      </c>
    </row>
    <row r="125" spans="1:7" x14ac:dyDescent="0.35">
      <c r="A125" s="35">
        <v>114</v>
      </c>
      <c r="B125" s="5">
        <v>47788</v>
      </c>
      <c r="C125" s="6">
        <f t="shared" si="9"/>
        <v>40600.958818917119</v>
      </c>
      <c r="D125" s="6">
        <f t="shared" si="5"/>
        <v>5863.1417379111335</v>
      </c>
      <c r="E125" s="6">
        <f t="shared" si="6"/>
        <v>109.96093013456762</v>
      </c>
      <c r="F125" s="11">
        <f t="shared" si="7"/>
        <v>5753.1808077765663</v>
      </c>
      <c r="G125" s="6">
        <f t="shared" si="8"/>
        <v>34847.778011140552</v>
      </c>
    </row>
    <row r="126" spans="1:7" x14ac:dyDescent="0.35">
      <c r="A126" s="35">
        <v>115</v>
      </c>
      <c r="B126" s="5">
        <v>47818</v>
      </c>
      <c r="C126" s="6">
        <f t="shared" si="9"/>
        <v>34847.778011140552</v>
      </c>
      <c r="D126" s="6">
        <f t="shared" si="5"/>
        <v>5863.1417379111335</v>
      </c>
      <c r="E126" s="6">
        <f t="shared" si="6"/>
        <v>94.37939878017275</v>
      </c>
      <c r="F126" s="11">
        <f t="shared" si="7"/>
        <v>5768.7623391309608</v>
      </c>
      <c r="G126" s="6">
        <f t="shared" si="8"/>
        <v>29079.015672009591</v>
      </c>
    </row>
    <row r="127" spans="1:7" x14ac:dyDescent="0.35">
      <c r="A127" s="35">
        <v>116</v>
      </c>
      <c r="B127" s="5">
        <v>47849</v>
      </c>
      <c r="C127" s="6">
        <f t="shared" si="9"/>
        <v>29079.015672009591</v>
      </c>
      <c r="D127" s="6">
        <f t="shared" si="5"/>
        <v>5863.1417379111335</v>
      </c>
      <c r="E127" s="6">
        <f t="shared" si="6"/>
        <v>78.755667445026376</v>
      </c>
      <c r="F127" s="11">
        <f t="shared" si="7"/>
        <v>5784.3860704661065</v>
      </c>
      <c r="G127" s="6">
        <f t="shared" si="8"/>
        <v>23294.629601543485</v>
      </c>
    </row>
    <row r="128" spans="1:7" x14ac:dyDescent="0.35">
      <c r="A128" s="35">
        <v>117</v>
      </c>
      <c r="B128" s="5">
        <v>47880</v>
      </c>
      <c r="C128" s="6">
        <f t="shared" si="9"/>
        <v>23294.629601543485</v>
      </c>
      <c r="D128" s="6">
        <f t="shared" si="5"/>
        <v>5863.1417379111335</v>
      </c>
      <c r="E128" s="6">
        <f t="shared" si="6"/>
        <v>63.089621837514009</v>
      </c>
      <c r="F128" s="11">
        <f t="shared" si="7"/>
        <v>5800.0521160736189</v>
      </c>
      <c r="G128" s="6">
        <f t="shared" si="8"/>
        <v>17494.577485469868</v>
      </c>
    </row>
    <row r="129" spans="1:7" x14ac:dyDescent="0.35">
      <c r="A129" s="35">
        <v>118</v>
      </c>
      <c r="B129" s="5">
        <v>47908</v>
      </c>
      <c r="C129" s="6">
        <f t="shared" si="9"/>
        <v>17494.577485469868</v>
      </c>
      <c r="D129" s="6">
        <f t="shared" si="5"/>
        <v>5863.1417379111335</v>
      </c>
      <c r="E129" s="6">
        <f t="shared" si="6"/>
        <v>47.3811473564813</v>
      </c>
      <c r="F129" s="11">
        <f t="shared" si="7"/>
        <v>5815.7605905546525</v>
      </c>
      <c r="G129" s="6">
        <f t="shared" si="8"/>
        <v>11678.816894915217</v>
      </c>
    </row>
    <row r="130" spans="1:7" x14ac:dyDescent="0.35">
      <c r="A130" s="35">
        <v>119</v>
      </c>
      <c r="B130" s="5">
        <v>47939</v>
      </c>
      <c r="C130" s="6">
        <f t="shared" si="9"/>
        <v>11678.816894915217</v>
      </c>
      <c r="D130" s="6">
        <f t="shared" si="5"/>
        <v>5863.1417379111335</v>
      </c>
      <c r="E130" s="6">
        <f t="shared" si="6"/>
        <v>31.63012909039578</v>
      </c>
      <c r="F130" s="11">
        <f t="shared" si="7"/>
        <v>5831.5116088207378</v>
      </c>
      <c r="G130" s="6">
        <f t="shared" si="8"/>
        <v>5847.305286094479</v>
      </c>
    </row>
    <row r="131" spans="1:7" x14ac:dyDescent="0.35">
      <c r="A131" s="35">
        <v>120</v>
      </c>
      <c r="B131" s="5">
        <v>47969</v>
      </c>
      <c r="C131" s="6">
        <f t="shared" si="9"/>
        <v>5847.305286094479</v>
      </c>
      <c r="D131" s="6">
        <f t="shared" si="5"/>
        <v>5863.1417379111335</v>
      </c>
      <c r="E131" s="6">
        <f t="shared" si="6"/>
        <v>15.836451816506283</v>
      </c>
      <c r="F131" s="11">
        <f t="shared" si="7"/>
        <v>5847.3052860946273</v>
      </c>
      <c r="G131" s="6">
        <f t="shared" si="8"/>
        <v>-1.482476363889873E-10</v>
      </c>
    </row>
  </sheetData>
  <mergeCells count="8">
    <mergeCell ref="E7:F7"/>
    <mergeCell ref="E8:F8"/>
    <mergeCell ref="A1:J1"/>
    <mergeCell ref="A2:J2"/>
    <mergeCell ref="A4:C4"/>
    <mergeCell ref="E4:G4"/>
    <mergeCell ref="E5:F5"/>
    <mergeCell ref="E6:F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784EB-8174-4CAD-A4F2-8FDAFDD14668}">
  <dimension ref="A1:M13"/>
  <sheetViews>
    <sheetView topLeftCell="D1" workbookViewId="0">
      <selection activeCell="M9" sqref="M9"/>
    </sheetView>
  </sheetViews>
  <sheetFormatPr defaultColWidth="8.875" defaultRowHeight="17.25" x14ac:dyDescent="0.35"/>
  <cols>
    <col min="1" max="1" width="10" customWidth="1"/>
    <col min="2" max="2" width="23.875" customWidth="1"/>
    <col min="3" max="3" width="12.125" customWidth="1"/>
    <col min="4" max="5" width="12.625" customWidth="1"/>
    <col min="6" max="6" width="11.125" customWidth="1"/>
    <col min="7" max="7" width="10.5" customWidth="1"/>
    <col min="8" max="8" width="16.125" customWidth="1"/>
    <col min="9" max="9" width="9" customWidth="1"/>
    <col min="10" max="10" width="16.125" customWidth="1"/>
    <col min="12" max="12" width="16.625" customWidth="1"/>
  </cols>
  <sheetData>
    <row r="1" spans="1:13" ht="23.25" x14ac:dyDescent="0.35">
      <c r="A1" s="1" t="s">
        <v>13</v>
      </c>
    </row>
    <row r="3" spans="1:13" ht="18" thickBot="1" x14ac:dyDescent="0.4">
      <c r="A3" s="15" t="s">
        <v>54</v>
      </c>
      <c r="B3" s="15" t="s">
        <v>40</v>
      </c>
      <c r="C3" s="15" t="s">
        <v>65</v>
      </c>
      <c r="D3" s="15" t="s">
        <v>53</v>
      </c>
      <c r="E3" s="15" t="s">
        <v>66</v>
      </c>
      <c r="F3" s="16" t="s">
        <v>68</v>
      </c>
      <c r="G3" s="16" t="s">
        <v>41</v>
      </c>
      <c r="H3" s="16" t="s">
        <v>67</v>
      </c>
      <c r="I3" s="16" t="s">
        <v>42</v>
      </c>
      <c r="J3" s="16" t="s">
        <v>69</v>
      </c>
      <c r="K3" s="13"/>
      <c r="L3" s="50"/>
      <c r="M3" s="50"/>
    </row>
    <row r="4" spans="1:13" ht="18" thickTop="1" x14ac:dyDescent="0.35">
      <c r="A4">
        <v>20176</v>
      </c>
      <c r="B4" t="s">
        <v>43</v>
      </c>
      <c r="C4" t="s">
        <v>55</v>
      </c>
      <c r="D4" s="5">
        <v>43831</v>
      </c>
      <c r="E4" s="5">
        <v>43862</v>
      </c>
      <c r="F4" t="s">
        <v>44</v>
      </c>
      <c r="G4" t="s">
        <v>50</v>
      </c>
      <c r="H4">
        <f t="shared" ref="H4:H12" si="0">DATEDIF(D4,E4,"M")</f>
        <v>1</v>
      </c>
      <c r="I4" s="14">
        <v>0.75</v>
      </c>
      <c r="J4" t="str">
        <f t="shared" ref="J4:J12" si="1">IF(H5&gt;2,"Contact Manager","")</f>
        <v>Contact Manager</v>
      </c>
      <c r="L4" s="24"/>
      <c r="M4" s="25"/>
    </row>
    <row r="5" spans="1:13" x14ac:dyDescent="0.35">
      <c r="A5">
        <v>27765</v>
      </c>
      <c r="B5" t="s">
        <v>47</v>
      </c>
      <c r="C5" t="s">
        <v>62</v>
      </c>
      <c r="D5" s="5">
        <v>43862</v>
      </c>
      <c r="E5" s="5">
        <v>44197</v>
      </c>
      <c r="F5" t="s">
        <v>48</v>
      </c>
      <c r="G5" t="s">
        <v>50</v>
      </c>
      <c r="H5">
        <f t="shared" si="0"/>
        <v>11</v>
      </c>
      <c r="I5" s="14">
        <v>0.25</v>
      </c>
      <c r="J5" s="37" t="str">
        <f t="shared" si="1"/>
        <v/>
      </c>
      <c r="L5" s="26"/>
      <c r="M5" s="27"/>
    </row>
    <row r="6" spans="1:13" x14ac:dyDescent="0.35">
      <c r="A6">
        <v>46782</v>
      </c>
      <c r="B6" t="s">
        <v>56</v>
      </c>
      <c r="C6" t="s">
        <v>55</v>
      </c>
      <c r="D6" s="5">
        <v>43891</v>
      </c>
      <c r="E6" s="5">
        <v>43966</v>
      </c>
      <c r="F6" t="s">
        <v>49</v>
      </c>
      <c r="G6" t="s">
        <v>50</v>
      </c>
      <c r="H6">
        <f t="shared" si="0"/>
        <v>2</v>
      </c>
      <c r="I6" s="14">
        <v>0.5</v>
      </c>
      <c r="J6" s="37" t="str">
        <f t="shared" si="1"/>
        <v>Contact Manager</v>
      </c>
      <c r="L6" s="28"/>
      <c r="M6" s="27"/>
    </row>
    <row r="7" spans="1:13" x14ac:dyDescent="0.35">
      <c r="A7">
        <v>48795</v>
      </c>
      <c r="B7" t="s">
        <v>57</v>
      </c>
      <c r="C7" t="s">
        <v>62</v>
      </c>
      <c r="D7" s="5">
        <v>43876</v>
      </c>
      <c r="E7" s="5">
        <v>44287</v>
      </c>
      <c r="F7" t="s">
        <v>51</v>
      </c>
      <c r="G7" t="s">
        <v>50</v>
      </c>
      <c r="H7">
        <f t="shared" si="0"/>
        <v>13</v>
      </c>
      <c r="I7" s="14">
        <v>0.25</v>
      </c>
      <c r="J7" s="37" t="str">
        <f t="shared" si="1"/>
        <v>Contact Manager</v>
      </c>
      <c r="L7" s="26"/>
      <c r="M7" s="27"/>
    </row>
    <row r="8" spans="1:13" x14ac:dyDescent="0.35">
      <c r="A8">
        <v>23597</v>
      </c>
      <c r="B8" t="s">
        <v>58</v>
      </c>
      <c r="C8" t="s">
        <v>63</v>
      </c>
      <c r="D8" s="5">
        <v>43941</v>
      </c>
      <c r="E8" s="5">
        <v>44105</v>
      </c>
      <c r="F8" t="s">
        <v>48</v>
      </c>
      <c r="G8" t="s">
        <v>45</v>
      </c>
      <c r="H8">
        <f t="shared" si="0"/>
        <v>5</v>
      </c>
      <c r="I8" s="14">
        <v>0</v>
      </c>
      <c r="J8" s="37" t="str">
        <f t="shared" si="1"/>
        <v>Contact Manager</v>
      </c>
      <c r="L8" s="19"/>
      <c r="M8" s="19"/>
    </row>
    <row r="9" spans="1:13" x14ac:dyDescent="0.35">
      <c r="A9">
        <v>21486</v>
      </c>
      <c r="B9" t="s">
        <v>59</v>
      </c>
      <c r="C9" t="s">
        <v>55</v>
      </c>
      <c r="D9" s="5">
        <v>44044</v>
      </c>
      <c r="E9" s="5">
        <v>44166</v>
      </c>
      <c r="F9" t="s">
        <v>52</v>
      </c>
      <c r="G9" t="s">
        <v>45</v>
      </c>
      <c r="H9">
        <f t="shared" si="0"/>
        <v>4</v>
      </c>
      <c r="I9" s="14">
        <v>0</v>
      </c>
      <c r="J9" s="37" t="str">
        <f t="shared" si="1"/>
        <v/>
      </c>
      <c r="L9" s="19"/>
      <c r="M9" s="19"/>
    </row>
    <row r="10" spans="1:13" x14ac:dyDescent="0.35">
      <c r="A10">
        <v>54123</v>
      </c>
      <c r="B10" t="s">
        <v>60</v>
      </c>
      <c r="C10" t="s">
        <v>55</v>
      </c>
      <c r="D10" s="5">
        <v>43983</v>
      </c>
      <c r="E10" s="5">
        <v>44044</v>
      </c>
      <c r="F10" t="s">
        <v>51</v>
      </c>
      <c r="G10" t="s">
        <v>45</v>
      </c>
      <c r="H10">
        <f t="shared" si="0"/>
        <v>2</v>
      </c>
      <c r="I10" s="14">
        <v>0</v>
      </c>
      <c r="J10" s="37" t="str">
        <f t="shared" si="1"/>
        <v/>
      </c>
      <c r="L10" s="19"/>
      <c r="M10" s="29"/>
    </row>
    <row r="11" spans="1:13" x14ac:dyDescent="0.35">
      <c r="A11">
        <v>53013</v>
      </c>
      <c r="B11" t="s">
        <v>61</v>
      </c>
      <c r="C11" t="s">
        <v>63</v>
      </c>
      <c r="D11" s="5">
        <v>44075</v>
      </c>
      <c r="E11" s="5">
        <v>44105</v>
      </c>
      <c r="F11" t="s">
        <v>44</v>
      </c>
      <c r="G11" t="s">
        <v>45</v>
      </c>
      <c r="H11">
        <f t="shared" si="0"/>
        <v>1</v>
      </c>
      <c r="I11" s="14">
        <v>0</v>
      </c>
      <c r="J11" s="37" t="str">
        <f t="shared" si="1"/>
        <v>Contact Manager</v>
      </c>
      <c r="L11" s="19"/>
      <c r="M11" s="29"/>
    </row>
    <row r="12" spans="1:13" x14ac:dyDescent="0.35">
      <c r="A12">
        <v>70134</v>
      </c>
      <c r="B12" t="s">
        <v>64</v>
      </c>
      <c r="C12" t="s">
        <v>63</v>
      </c>
      <c r="D12" s="5">
        <v>44166</v>
      </c>
      <c r="E12" s="5">
        <v>44287</v>
      </c>
      <c r="F12" t="s">
        <v>49</v>
      </c>
      <c r="G12" t="s">
        <v>45</v>
      </c>
      <c r="H12">
        <f t="shared" si="0"/>
        <v>4</v>
      </c>
      <c r="I12" s="14">
        <v>0</v>
      </c>
      <c r="J12" s="37" t="str">
        <f t="shared" si="1"/>
        <v/>
      </c>
      <c r="L12" s="19"/>
      <c r="M12" s="30"/>
    </row>
    <row r="13" spans="1:13" x14ac:dyDescent="0.35">
      <c r="L13" s="19"/>
      <c r="M13" s="30"/>
    </row>
  </sheetData>
  <mergeCells count="1">
    <mergeCell ref="L3:M3"/>
  </mergeCells>
  <conditionalFormatting sqref="I3:I12">
    <cfRule type="cellIs" dxfId="12" priority="1" operator="greaterThanOrEqual">
      <formula>$I$6</formula>
    </cfRule>
  </conditionalFormatting>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5DFEC-737C-3E42-B138-62AB461DD0F8}">
  <dimension ref="A1:E53"/>
  <sheetViews>
    <sheetView workbookViewId="0">
      <selection activeCell="I45" sqref="I45"/>
    </sheetView>
  </sheetViews>
  <sheetFormatPr defaultColWidth="10.875" defaultRowHeight="19.5" x14ac:dyDescent="0.4"/>
  <cols>
    <col min="1" max="1" width="9.5" style="31" bestFit="1" customWidth="1"/>
    <col min="2" max="2" width="10.25" style="31" bestFit="1" customWidth="1"/>
    <col min="3" max="3" width="9.625" style="31" bestFit="1" customWidth="1"/>
    <col min="4" max="4" width="10.875" style="32"/>
    <col min="5" max="5" width="15.875" style="31" bestFit="1" customWidth="1"/>
    <col min="6" max="16384" width="10.875" style="31"/>
  </cols>
  <sheetData>
    <row r="1" spans="1:5" ht="24" x14ac:dyDescent="0.4">
      <c r="A1" s="45" t="s">
        <v>13</v>
      </c>
      <c r="B1" s="45"/>
      <c r="C1" s="45"/>
      <c r="D1" s="45"/>
      <c r="E1" s="45"/>
    </row>
    <row r="2" spans="1:5" x14ac:dyDescent="0.4">
      <c r="A2" s="48" t="s">
        <v>75</v>
      </c>
      <c r="B2" s="46"/>
      <c r="C2" s="46"/>
      <c r="D2" s="46"/>
      <c r="E2" s="46"/>
    </row>
    <row r="3" spans="1:5" x14ac:dyDescent="0.4">
      <c r="A3" s="17"/>
      <c r="B3" s="17"/>
      <c r="C3" s="17"/>
      <c r="D3" s="17"/>
      <c r="E3" s="17"/>
    </row>
    <row r="4" spans="1:5" x14ac:dyDescent="0.4">
      <c r="A4" s="38" t="s">
        <v>46</v>
      </c>
      <c r="B4" s="38" t="s">
        <v>72</v>
      </c>
      <c r="C4" s="38" t="s">
        <v>22</v>
      </c>
      <c r="D4" s="38" t="s">
        <v>71</v>
      </c>
      <c r="E4" s="38" t="s">
        <v>76</v>
      </c>
    </row>
    <row r="5" spans="1:5" x14ac:dyDescent="0.4">
      <c r="A5" s="51" t="s">
        <v>70</v>
      </c>
      <c r="B5" s="51" t="s">
        <v>74</v>
      </c>
      <c r="C5" s="52">
        <v>2500</v>
      </c>
      <c r="D5" s="53">
        <v>4</v>
      </c>
      <c r="E5" s="54">
        <f>C5*D5</f>
        <v>10000</v>
      </c>
    </row>
    <row r="6" spans="1:5" x14ac:dyDescent="0.4">
      <c r="A6" s="51" t="s">
        <v>6</v>
      </c>
      <c r="B6" s="51" t="s">
        <v>74</v>
      </c>
      <c r="C6" s="52">
        <v>750</v>
      </c>
      <c r="D6" s="53">
        <v>2</v>
      </c>
      <c r="E6" s="54">
        <f t="shared" ref="E6:E52" si="0">C6*D6</f>
        <v>1500</v>
      </c>
    </row>
    <row r="7" spans="1:5" x14ac:dyDescent="0.4">
      <c r="A7" s="51" t="s">
        <v>6</v>
      </c>
      <c r="B7" s="51" t="s">
        <v>74</v>
      </c>
      <c r="C7" s="52">
        <v>1250</v>
      </c>
      <c r="D7" s="53">
        <v>4</v>
      </c>
      <c r="E7" s="54">
        <f t="shared" si="0"/>
        <v>5000</v>
      </c>
    </row>
    <row r="8" spans="1:5" x14ac:dyDescent="0.4">
      <c r="A8" s="51" t="s">
        <v>6</v>
      </c>
      <c r="B8" s="51" t="s">
        <v>74</v>
      </c>
      <c r="C8" s="52">
        <v>350</v>
      </c>
      <c r="D8" s="53">
        <v>12</v>
      </c>
      <c r="E8" s="54">
        <f t="shared" si="0"/>
        <v>4200</v>
      </c>
    </row>
    <row r="9" spans="1:5" x14ac:dyDescent="0.4">
      <c r="A9" s="51" t="s">
        <v>6</v>
      </c>
      <c r="B9" s="51" t="s">
        <v>74</v>
      </c>
      <c r="C9" s="52">
        <v>100</v>
      </c>
      <c r="D9" s="53">
        <v>6</v>
      </c>
      <c r="E9" s="54">
        <f t="shared" si="0"/>
        <v>600</v>
      </c>
    </row>
    <row r="10" spans="1:5" x14ac:dyDescent="0.4">
      <c r="A10" s="51" t="s">
        <v>6</v>
      </c>
      <c r="B10" s="51" t="s">
        <v>73</v>
      </c>
      <c r="C10" s="52">
        <v>1000</v>
      </c>
      <c r="D10" s="53">
        <v>1</v>
      </c>
      <c r="E10" s="54">
        <f t="shared" si="0"/>
        <v>1000</v>
      </c>
    </row>
    <row r="11" spans="1:5" x14ac:dyDescent="0.4">
      <c r="A11" s="51" t="s">
        <v>6</v>
      </c>
      <c r="B11" s="51" t="s">
        <v>74</v>
      </c>
      <c r="C11" s="52">
        <v>1500</v>
      </c>
      <c r="D11" s="53">
        <v>3</v>
      </c>
      <c r="E11" s="54">
        <f t="shared" si="0"/>
        <v>4500</v>
      </c>
    </row>
    <row r="12" spans="1:5" x14ac:dyDescent="0.4">
      <c r="A12" s="51" t="s">
        <v>70</v>
      </c>
      <c r="B12" s="51" t="s">
        <v>74</v>
      </c>
      <c r="C12" s="52">
        <v>15000</v>
      </c>
      <c r="D12" s="53">
        <v>4</v>
      </c>
      <c r="E12" s="54">
        <f t="shared" si="0"/>
        <v>60000</v>
      </c>
    </row>
    <row r="13" spans="1:5" x14ac:dyDescent="0.4">
      <c r="A13" s="51" t="s">
        <v>70</v>
      </c>
      <c r="B13" s="51" t="s">
        <v>74</v>
      </c>
      <c r="C13" s="52">
        <v>10500</v>
      </c>
      <c r="D13" s="53">
        <v>4</v>
      </c>
      <c r="E13" s="54">
        <f t="shared" si="0"/>
        <v>42000</v>
      </c>
    </row>
    <row r="14" spans="1:5" x14ac:dyDescent="0.4">
      <c r="A14" s="51" t="s">
        <v>6</v>
      </c>
      <c r="B14" s="51" t="s">
        <v>74</v>
      </c>
      <c r="C14" s="52">
        <v>750</v>
      </c>
      <c r="D14" s="53">
        <v>12</v>
      </c>
      <c r="E14" s="54">
        <f t="shared" si="0"/>
        <v>9000</v>
      </c>
    </row>
    <row r="15" spans="1:5" x14ac:dyDescent="0.4">
      <c r="A15" s="51" t="s">
        <v>6</v>
      </c>
      <c r="B15" s="51" t="s">
        <v>74</v>
      </c>
      <c r="C15" s="52">
        <v>1250</v>
      </c>
      <c r="D15" s="53">
        <v>6</v>
      </c>
      <c r="E15" s="54">
        <f t="shared" si="0"/>
        <v>7500</v>
      </c>
    </row>
    <row r="16" spans="1:5" x14ac:dyDescent="0.4">
      <c r="A16" s="51" t="s">
        <v>6</v>
      </c>
      <c r="B16" s="51" t="s">
        <v>74</v>
      </c>
      <c r="C16" s="52">
        <v>350</v>
      </c>
      <c r="D16" s="53">
        <v>12</v>
      </c>
      <c r="E16" s="54">
        <f t="shared" si="0"/>
        <v>4200</v>
      </c>
    </row>
    <row r="17" spans="1:5" x14ac:dyDescent="0.4">
      <c r="A17" s="51" t="s">
        <v>70</v>
      </c>
      <c r="B17" s="51" t="s">
        <v>73</v>
      </c>
      <c r="C17" s="52">
        <v>10000</v>
      </c>
      <c r="D17" s="53">
        <v>1</v>
      </c>
      <c r="E17" s="54">
        <f t="shared" si="0"/>
        <v>10000</v>
      </c>
    </row>
    <row r="18" spans="1:5" x14ac:dyDescent="0.4">
      <c r="A18" s="51" t="s">
        <v>6</v>
      </c>
      <c r="B18" s="51" t="s">
        <v>74</v>
      </c>
      <c r="C18" s="52">
        <v>1000</v>
      </c>
      <c r="D18" s="53">
        <v>2</v>
      </c>
      <c r="E18" s="54">
        <f t="shared" si="0"/>
        <v>2000</v>
      </c>
    </row>
    <row r="19" spans="1:5" x14ac:dyDescent="0.4">
      <c r="A19" s="51" t="s">
        <v>70</v>
      </c>
      <c r="B19" s="51" t="s">
        <v>74</v>
      </c>
      <c r="C19" s="52">
        <v>1500</v>
      </c>
      <c r="D19" s="53">
        <v>1</v>
      </c>
      <c r="E19" s="54">
        <f t="shared" si="0"/>
        <v>1500</v>
      </c>
    </row>
    <row r="20" spans="1:5" x14ac:dyDescent="0.4">
      <c r="A20" s="51" t="s">
        <v>70</v>
      </c>
      <c r="B20" s="51" t="s">
        <v>74</v>
      </c>
      <c r="C20" s="52">
        <v>500</v>
      </c>
      <c r="D20" s="53">
        <v>4</v>
      </c>
      <c r="E20" s="54">
        <f t="shared" si="0"/>
        <v>2000</v>
      </c>
    </row>
    <row r="21" spans="1:5" x14ac:dyDescent="0.4">
      <c r="A21" s="51" t="s">
        <v>70</v>
      </c>
      <c r="B21" s="51" t="s">
        <v>74</v>
      </c>
      <c r="C21" s="52">
        <v>2500</v>
      </c>
      <c r="D21" s="53">
        <v>4</v>
      </c>
      <c r="E21" s="54">
        <f t="shared" si="0"/>
        <v>10000</v>
      </c>
    </row>
    <row r="22" spans="1:5" x14ac:dyDescent="0.4">
      <c r="A22" s="51" t="s">
        <v>6</v>
      </c>
      <c r="B22" s="51" t="s">
        <v>74</v>
      </c>
      <c r="C22" s="52">
        <v>750</v>
      </c>
      <c r="D22" s="53">
        <v>2</v>
      </c>
      <c r="E22" s="54">
        <f t="shared" si="0"/>
        <v>1500</v>
      </c>
    </row>
    <row r="23" spans="1:5" x14ac:dyDescent="0.4">
      <c r="A23" s="51" t="s">
        <v>70</v>
      </c>
      <c r="B23" s="51" t="s">
        <v>74</v>
      </c>
      <c r="C23" s="52">
        <v>25000</v>
      </c>
      <c r="D23" s="53">
        <v>4</v>
      </c>
      <c r="E23" s="54">
        <f t="shared" si="0"/>
        <v>100000</v>
      </c>
    </row>
    <row r="24" spans="1:5" x14ac:dyDescent="0.4">
      <c r="A24" s="51" t="s">
        <v>70</v>
      </c>
      <c r="B24" s="51" t="s">
        <v>74</v>
      </c>
      <c r="C24" s="52">
        <v>13500</v>
      </c>
      <c r="D24" s="53">
        <v>2</v>
      </c>
      <c r="E24" s="54">
        <f t="shared" si="0"/>
        <v>27000</v>
      </c>
    </row>
    <row r="25" spans="1:5" x14ac:dyDescent="0.4">
      <c r="A25" s="51" t="s">
        <v>70</v>
      </c>
      <c r="B25" s="51" t="s">
        <v>73</v>
      </c>
      <c r="C25" s="52">
        <v>10000</v>
      </c>
      <c r="D25" s="53">
        <v>4</v>
      </c>
      <c r="E25" s="54">
        <f t="shared" si="0"/>
        <v>40000</v>
      </c>
    </row>
    <row r="26" spans="1:5" x14ac:dyDescent="0.4">
      <c r="A26" s="51" t="s">
        <v>6</v>
      </c>
      <c r="B26" s="51" t="s">
        <v>73</v>
      </c>
      <c r="C26" s="52">
        <v>1000</v>
      </c>
      <c r="D26" s="53">
        <v>1</v>
      </c>
      <c r="E26" s="54">
        <f t="shared" si="0"/>
        <v>1000</v>
      </c>
    </row>
    <row r="27" spans="1:5" x14ac:dyDescent="0.4">
      <c r="A27" s="51" t="s">
        <v>6</v>
      </c>
      <c r="B27" s="51" t="s">
        <v>74</v>
      </c>
      <c r="C27" s="52">
        <v>1500</v>
      </c>
      <c r="D27" s="53">
        <v>3</v>
      </c>
      <c r="E27" s="54">
        <f t="shared" si="0"/>
        <v>4500</v>
      </c>
    </row>
    <row r="28" spans="1:5" x14ac:dyDescent="0.4">
      <c r="A28" s="51" t="s">
        <v>70</v>
      </c>
      <c r="B28" s="51" t="s">
        <v>74</v>
      </c>
      <c r="C28" s="52">
        <v>1500</v>
      </c>
      <c r="D28" s="53">
        <v>12</v>
      </c>
      <c r="E28" s="54">
        <f t="shared" si="0"/>
        <v>18000</v>
      </c>
    </row>
    <row r="29" spans="1:5" x14ac:dyDescent="0.4">
      <c r="A29" s="51" t="s">
        <v>70</v>
      </c>
      <c r="B29" s="51" t="s">
        <v>74</v>
      </c>
      <c r="C29" s="52">
        <v>2500</v>
      </c>
      <c r="D29" s="53">
        <v>4</v>
      </c>
      <c r="E29" s="54">
        <f t="shared" si="0"/>
        <v>10000</v>
      </c>
    </row>
    <row r="30" spans="1:5" x14ac:dyDescent="0.4">
      <c r="A30" s="51" t="s">
        <v>70</v>
      </c>
      <c r="B30" s="51" t="s">
        <v>73</v>
      </c>
      <c r="C30" s="52">
        <v>17500</v>
      </c>
      <c r="D30" s="53">
        <v>2</v>
      </c>
      <c r="E30" s="54">
        <f t="shared" si="0"/>
        <v>35000</v>
      </c>
    </row>
    <row r="31" spans="1:5" x14ac:dyDescent="0.4">
      <c r="A31" s="51" t="s">
        <v>6</v>
      </c>
      <c r="B31" s="51" t="s">
        <v>73</v>
      </c>
      <c r="C31" s="52">
        <v>1250</v>
      </c>
      <c r="D31" s="53">
        <v>4</v>
      </c>
      <c r="E31" s="54">
        <f t="shared" si="0"/>
        <v>5000</v>
      </c>
    </row>
    <row r="32" spans="1:5" x14ac:dyDescent="0.4">
      <c r="A32" s="51" t="s">
        <v>70</v>
      </c>
      <c r="B32" s="51" t="s">
        <v>74</v>
      </c>
      <c r="C32" s="52">
        <v>23500</v>
      </c>
      <c r="D32" s="53">
        <v>2</v>
      </c>
      <c r="E32" s="54">
        <f t="shared" si="0"/>
        <v>47000</v>
      </c>
    </row>
    <row r="33" spans="1:5" x14ac:dyDescent="0.4">
      <c r="A33" s="51" t="s">
        <v>6</v>
      </c>
      <c r="B33" s="51" t="s">
        <v>73</v>
      </c>
      <c r="C33" s="52">
        <v>100</v>
      </c>
      <c r="D33" s="53">
        <v>6</v>
      </c>
      <c r="E33" s="54">
        <f t="shared" si="0"/>
        <v>600</v>
      </c>
    </row>
    <row r="34" spans="1:5" x14ac:dyDescent="0.4">
      <c r="A34" s="51" t="s">
        <v>70</v>
      </c>
      <c r="B34" s="51" t="s">
        <v>74</v>
      </c>
      <c r="C34" s="52">
        <v>11000</v>
      </c>
      <c r="D34" s="53">
        <v>1</v>
      </c>
      <c r="E34" s="54">
        <f t="shared" si="0"/>
        <v>11000</v>
      </c>
    </row>
    <row r="35" spans="1:5" x14ac:dyDescent="0.4">
      <c r="A35" s="51" t="s">
        <v>70</v>
      </c>
      <c r="B35" s="51" t="s">
        <v>73</v>
      </c>
      <c r="C35" s="52">
        <v>30000</v>
      </c>
      <c r="D35" s="53">
        <v>1</v>
      </c>
      <c r="E35" s="54">
        <f t="shared" si="0"/>
        <v>30000</v>
      </c>
    </row>
    <row r="36" spans="1:5" x14ac:dyDescent="0.4">
      <c r="A36" s="51" t="s">
        <v>70</v>
      </c>
      <c r="B36" s="51" t="s">
        <v>74</v>
      </c>
      <c r="C36" s="52">
        <v>1500</v>
      </c>
      <c r="D36" s="53">
        <v>12</v>
      </c>
      <c r="E36" s="54">
        <f t="shared" si="0"/>
        <v>18000</v>
      </c>
    </row>
    <row r="37" spans="1:5" x14ac:dyDescent="0.4">
      <c r="A37" s="51" t="s">
        <v>70</v>
      </c>
      <c r="B37" s="51" t="s">
        <v>74</v>
      </c>
      <c r="C37" s="52">
        <v>2500</v>
      </c>
      <c r="D37" s="53">
        <v>4</v>
      </c>
      <c r="E37" s="54">
        <f t="shared" si="0"/>
        <v>10000</v>
      </c>
    </row>
    <row r="38" spans="1:5" x14ac:dyDescent="0.4">
      <c r="A38" s="51" t="s">
        <v>70</v>
      </c>
      <c r="B38" s="51" t="s">
        <v>74</v>
      </c>
      <c r="C38" s="52">
        <v>750</v>
      </c>
      <c r="D38" s="53">
        <v>2</v>
      </c>
      <c r="E38" s="54">
        <f t="shared" si="0"/>
        <v>1500</v>
      </c>
    </row>
    <row r="39" spans="1:5" x14ac:dyDescent="0.4">
      <c r="A39" s="51" t="s">
        <v>70</v>
      </c>
      <c r="B39" s="51" t="s">
        <v>74</v>
      </c>
      <c r="C39" s="52">
        <v>1250</v>
      </c>
      <c r="D39" s="53">
        <v>4</v>
      </c>
      <c r="E39" s="54">
        <f t="shared" si="0"/>
        <v>5000</v>
      </c>
    </row>
    <row r="40" spans="1:5" x14ac:dyDescent="0.4">
      <c r="A40" s="51" t="s">
        <v>70</v>
      </c>
      <c r="B40" s="51" t="s">
        <v>73</v>
      </c>
      <c r="C40" s="52">
        <v>13500</v>
      </c>
      <c r="D40" s="53">
        <v>1</v>
      </c>
      <c r="E40" s="54">
        <f t="shared" si="0"/>
        <v>13500</v>
      </c>
    </row>
    <row r="41" spans="1:5" x14ac:dyDescent="0.4">
      <c r="A41" s="51" t="s">
        <v>70</v>
      </c>
      <c r="B41" s="51" t="s">
        <v>74</v>
      </c>
      <c r="C41" s="52">
        <v>1100</v>
      </c>
      <c r="D41" s="53">
        <v>12</v>
      </c>
      <c r="E41" s="54">
        <f t="shared" si="0"/>
        <v>13200</v>
      </c>
    </row>
    <row r="42" spans="1:5" x14ac:dyDescent="0.4">
      <c r="A42" s="51" t="s">
        <v>70</v>
      </c>
      <c r="B42" s="51" t="s">
        <v>73</v>
      </c>
      <c r="C42" s="52">
        <v>1000</v>
      </c>
      <c r="D42" s="53">
        <v>1</v>
      </c>
      <c r="E42" s="54">
        <f t="shared" si="0"/>
        <v>1000</v>
      </c>
    </row>
    <row r="43" spans="1:5" x14ac:dyDescent="0.4">
      <c r="A43" s="51" t="s">
        <v>70</v>
      </c>
      <c r="B43" s="51" t="s">
        <v>74</v>
      </c>
      <c r="C43" s="52">
        <v>1500</v>
      </c>
      <c r="D43" s="53">
        <v>4</v>
      </c>
      <c r="E43" s="54">
        <f t="shared" si="0"/>
        <v>6000</v>
      </c>
    </row>
    <row r="44" spans="1:5" x14ac:dyDescent="0.4">
      <c r="A44" s="51" t="s">
        <v>70</v>
      </c>
      <c r="B44" s="51" t="s">
        <v>74</v>
      </c>
      <c r="C44" s="52">
        <v>500</v>
      </c>
      <c r="D44" s="53">
        <v>12</v>
      </c>
      <c r="E44" s="54">
        <f t="shared" si="0"/>
        <v>6000</v>
      </c>
    </row>
    <row r="45" spans="1:5" x14ac:dyDescent="0.4">
      <c r="A45" s="51" t="s">
        <v>6</v>
      </c>
      <c r="B45" s="51" t="s">
        <v>74</v>
      </c>
      <c r="C45" s="52">
        <v>2500</v>
      </c>
      <c r="D45" s="53">
        <v>4</v>
      </c>
      <c r="E45" s="54">
        <f t="shared" si="0"/>
        <v>10000</v>
      </c>
    </row>
    <row r="46" spans="1:5" x14ac:dyDescent="0.4">
      <c r="A46" s="51" t="s">
        <v>70</v>
      </c>
      <c r="B46" s="51" t="s">
        <v>74</v>
      </c>
      <c r="C46" s="52">
        <v>750</v>
      </c>
      <c r="D46" s="53">
        <v>2</v>
      </c>
      <c r="E46" s="54">
        <f t="shared" si="0"/>
        <v>1500</v>
      </c>
    </row>
    <row r="47" spans="1:5" x14ac:dyDescent="0.4">
      <c r="A47" s="51" t="s">
        <v>70</v>
      </c>
      <c r="B47" s="51" t="s">
        <v>74</v>
      </c>
      <c r="C47" s="52">
        <v>1250</v>
      </c>
      <c r="D47" s="53">
        <v>4</v>
      </c>
      <c r="E47" s="54">
        <f t="shared" si="0"/>
        <v>5000</v>
      </c>
    </row>
    <row r="48" spans="1:5" x14ac:dyDescent="0.4">
      <c r="A48" s="51" t="s">
        <v>70</v>
      </c>
      <c r="B48" s="51" t="s">
        <v>74</v>
      </c>
      <c r="C48" s="52">
        <v>500</v>
      </c>
      <c r="D48" s="53">
        <v>12</v>
      </c>
      <c r="E48" s="54">
        <f t="shared" si="0"/>
        <v>6000</v>
      </c>
    </row>
    <row r="49" spans="1:5" x14ac:dyDescent="0.4">
      <c r="A49" s="51" t="s">
        <v>6</v>
      </c>
      <c r="B49" s="51" t="s">
        <v>74</v>
      </c>
      <c r="C49" s="52">
        <v>100</v>
      </c>
      <c r="D49" s="53">
        <v>6</v>
      </c>
      <c r="E49" s="54">
        <f t="shared" si="0"/>
        <v>600</v>
      </c>
    </row>
    <row r="50" spans="1:5" x14ac:dyDescent="0.4">
      <c r="A50" s="51" t="s">
        <v>70</v>
      </c>
      <c r="B50" s="51" t="s">
        <v>74</v>
      </c>
      <c r="C50" s="52">
        <v>1000</v>
      </c>
      <c r="D50" s="53">
        <v>1</v>
      </c>
      <c r="E50" s="54">
        <f t="shared" si="0"/>
        <v>1000</v>
      </c>
    </row>
    <row r="51" spans="1:5" x14ac:dyDescent="0.4">
      <c r="A51" s="51" t="s">
        <v>6</v>
      </c>
      <c r="B51" s="51" t="s">
        <v>74</v>
      </c>
      <c r="C51" s="52">
        <v>1500</v>
      </c>
      <c r="D51" s="53">
        <v>3</v>
      </c>
      <c r="E51" s="54">
        <f t="shared" si="0"/>
        <v>4500</v>
      </c>
    </row>
    <row r="52" spans="1:5" x14ac:dyDescent="0.4">
      <c r="A52" s="51" t="s">
        <v>70</v>
      </c>
      <c r="B52" s="51" t="s">
        <v>74</v>
      </c>
      <c r="C52" s="52">
        <v>2750</v>
      </c>
      <c r="D52" s="53">
        <v>4</v>
      </c>
      <c r="E52" s="54">
        <f t="shared" si="0"/>
        <v>11000</v>
      </c>
    </row>
    <row r="53" spans="1:5" x14ac:dyDescent="0.4">
      <c r="A53" s="33"/>
      <c r="B53" s="33"/>
      <c r="C53" s="33"/>
      <c r="D53" s="34" t="s">
        <v>11</v>
      </c>
      <c r="E53" s="39">
        <f>SUM(E5:E52)</f>
        <v>619400</v>
      </c>
    </row>
  </sheetData>
  <mergeCells count="2">
    <mergeCell ref="A1:E1"/>
    <mergeCell ref="A2:E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B Y D A A B Q S w M E F A A C A A g A t 1 R D T r J 5 F l 6 m A A A A 9 g A A A B I A H A B D b 2 5 m a W c v U G F j a 2 F n Z S 5 4 b W w g o h g A K K A U A A A A A A A A A A A A A A A A A A A A A A A A A A A A h Y 9 B D o I w F E S v Q r q n v 0 A k h H z K w q 0 k J k T j t s E K j V A M L Z a 7 u f B I X k E S R d 2 5 n M m b 5 M 3 j d s d 8 6 l r v K g e j e p 2 R g D L i S V 3 1 R 6 X r j I z 2 5 C c k 5 7 g V 1 V n U 0 p t h b d L J q I w 0 1 l 5 S A O c c d R H t h x p C x g I 4 F J u y a m Q n f K W N F b q S 5 L M 6 / l 8 R j v u X D A 9 p H N N V F C U 0 Q F h K L J T + A u H s S x n C T 4 n r s b X j I L n U / q 5 E W C L C + w N / A l B L A w Q U A A I A C A C 3 V E N 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1 R D T i i K R 7 g O A A A A E Q A A A B M A H A B G b 3 J t d W x h c y 9 T Z W N 0 a W 9 u M S 5 t I K I Y A C i g F A A A A A A A A A A A A A A A A A A A A A A A A A A A A C t O T S 7 J z M 9 T C I b Q h t Y A U E s B A i 0 A F A A C A A g A t 1 R D T r J 5 F l 6 m A A A A 9 g A A A B I A A A A A A A A A A A A A A A A A A A A A A E N v b m Z p Z y 9 Q Y W N r Y W d l L n h t b F B L A Q I t A B Q A A g A I A L d U Q 0 4 P y u m r p A A A A O k A A A A T A A A A A A A A A A A A A A A A A P I A A A B b Q 2 9 u d G V u d F 9 U e X B l c 1 0 u e G 1 s U E s B A i 0 A F A A C A A g A t 1 R D T i 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c i 9 D 8 + u O B L q d F K u M p p q M A A A A A A A g A A A A A A A 2 Y A A M A A A A A Q A A A A M p 4 A X c F + Q r 6 F T u U C a O B d j A A A A A A E g A A A o A A A A B A A A A B 0 E T V A Z Z G z D 3 P 4 u P a w 7 d h d U A A A A G u U J g S E d 8 f C w z g L C F d M o Q V u e U X z H P M Y c F j W 8 w 0 j / X D q S j H c y Z i Y g P p w j 9 G y b 9 v P j 3 + I w K A i x d Q Y z 5 C R / X V 1 8 S N o b B O I M g v u h n J J 4 a 8 K J M l b F A A A A I h x I e C 9 z Y U s 2 a v M v z O g 9 w 4 l 9 q u Y < / D a t a M a s h u p > 
</file>

<file path=customXml/item3.xml>��< ? x m l   v e r s i o n = " 1 . 0 "   e n c o d i n g = " U T F - 1 6 " ? > < G e m i n i   x m l n s = " h t t p : / / g e m i n i / p i v o t c u s t o m i z a t i o n / 4 4 d a 4 e a 4 - 2 6 3 4 - 4 a 2 c - b d f 3 - 4 f 7 9 b 6 a 2 b 3 c 2 " > < C u s t o m C o n t e n t > < ! [ C D A T A [ < ? x m l   v e r s i o n = " 1 . 0 "   e n c o d i n g = " u t f - 1 6 " ? > < S e t t i n g s > < C a l c u l a t e d F i e l d s > < i t e m > < M e a s u r e N a m e > A l l D o n a t i o n s < / M e a s u r e N a m e > < D i s p l a y N a m e > A l l D o n a t i o n s < / D i s p l a y N a m e > < V i s i b l e > F a l s e < / V i s i b l e > < S u b c o l u m n s > < i t e m > < R o l e > V a l u e < / R o l e > < D i s p l a y N a m e > A l l D o n a t i o n s   V a l u e < / D i s p l a y N a m e > < V i s i b l e > F a l s e < / V i s i b l e > < / i t e m > < i t e m > < R o l e > S t a t u s < / R o l e > < D i s p l a y N a m e > A l l D o n a t i o n s   S t a t u s < / D i s p l a y N a m e > < V i s i b l e > F a l s e < / V i s i b l e > < / i t e m > < i t e m > < R o l e > G o a l < / R o l e > < D i s p l a y N a m e > A l l D o n a t i o n s   T a r g e t < / D i s p l a y N a m e > < V i s i b l e > F a l s e < / V i s i b l e > < / i t e m > < / S u b c o l u m n s > < / i t e m > < / C a l c u l a t e d F i e l d s > < S A H o s t H a s h > 0 < / S A H o s t H a s h > < G e m i n i F i e l d L i s t V i s i b l e > T r u e < / G e m i n i F i e l d L i s t V i s i b l e > < / S e t t i n g 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 D o n o r s 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 D o n o r s 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 C o l u m n s \ D o n o r I D < / K e y > < / a : K e y > < a : V a l u e   i : t y p e = " T a b l e W i d g e t B a s e V i e w S t a t e " / > < / a : K e y V a l u e O f D i a g r a m O b j e c t K e y a n y T y p e z b w N T n L X > < a : K e y V a l u e O f D i a g r a m O b j e c t K e y a n y T y p e z b w N T n L X > < a : K e y > < K e y > C o l u m n s \ D o n o r N a m e 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 C o l u m n s \ S t r e e t 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 C o l u m n s \ D o n o r T y p e 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 D o n a t i o n s 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 D o n a t i o n s 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 C o l u m n s \ D o n a t i o n I D < / K e y > < / a : K e y > < a : V a l u e   i : t y p e = " T a b l e W i d g e t B a s e V i e w S t a t e " / > < / a : K e y V a l u e O f D i a g r a m O b j e c t K e y a n y T y p e z b w N T n L X > < a : K e y V a l u e O f D i a g r a m O b j e c t K e y a n y T y p e z b w N T n L X > < a : K e y > < K e y > C o l u m n s \ D o n o r I D < / K e y > < / a : K e y > < a : V a l u e   i : t y p e = " T a b l e W i d g e t B a s e V i e w S t a t e " / > < / a : K e y V a l u e O f D i a g r a m O b j e c t K e y a n y T y p e z b w N T n L X > < a : K e y V a l u e O f D i a g r a m O b j e c t K e y a n y T y p e z b w N T n L X > < a : K e y > < K e y > C o l u m n s \ D o n a t i o n D a t e 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 C o l u m n s \ P a y m e n t s 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 C o l u m n s \ T o t a l D o n a t i o n < / 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D o n a t i o n s _ 3 c c d 1 b d 7 - b a e c - 4 c e c - 8 c 1 0 - 3 7 1 2 b 7 6 1 4 3 7 d " > < C u s t o m C o n t e n t > < ! [ C D A T A [ < T a b l e W i d g e t G r i d S e r i a l i z a t i o n   x m l n s : x s i = " h t t p : / / w w w . w 3 . o r g / 2 0 0 1 / X M L S c h e m a - i n s t a n c e "   x m l n s : x s d = " h t t p : / / w w w . w 3 . o r g / 2 0 0 1 / X M L S c h e m a " > < C o l u m n S u g g e s t e d T y p e   / > < C o l u m n F o r m a t   / > < C o l u m n A c c u r a c y   / > < C o l u m n C u r r e n c y S y m b o l   / > < C o l u m n P o s i t i v e P a t t e r n   / > < C o l u m n N e g a t i v e P a t t e r n   / > < C o l u m n W i d t h s > < i t e m > < k e y > < s t r i n g > D o n a t i o n I D < / s t r i n g > < / k e y > < v a l u e > < i n t > 1 7 8 < / i n t > < / v a l u e > < / i t e m > < i t e m > < k e y > < s t r i n g > D o n o r I D < / s t r i n g > < / k e y > < v a l u e > < i n t > 1 4 7 < / i n t > < / v a l u e > < / i t e m > < i t e m > < k e y > < s t r i n g > D o n a t i o n D a t e < / s t r i n g > < / k e y > < v a l u e > < i n t > 2 0 5 < / i n t > < / v a l u e > < / i t e m > < i t e m > < k e y > < s t r i n g > T y p e < / s t r i n g > < / k e y > < v a l u e > < i n t > 1 0 8 < / i n t > < / v a l u e > < / i t e m > < i t e m > < k e y > < s t r i n g > P a y m e n t s < / s t r i n g > < / k e y > < v a l u e > < i n t > 1 6 0 < / i n t > < / v a l u e > < / i t e m > < i t e m > < k e y > < s t r i n g > A m o u n t < / s t r i n g > < / k e y > < v a l u e > < i n t > 1 4 4 < / i n t > < / v a l u e > < / i t e m > < i t e m > < k e y > < s t r i n g > T o t a l D o n a t i o n < / s t r i n g > < / k e y > < v a l u e > < i n t > 2 0 7 < / i n t > < / v a l u e > < / i t e m > < / C o l u m n W i d t h s > < C o l u m n D i s p l a y I n d e x > < i t e m > < k e y > < s t r i n g > D o n a t i o n I D < / s t r i n g > < / k e y > < v a l u e > < i n t > 0 < / i n t > < / v a l u e > < / i t e m > < i t e m > < k e y > < s t r i n g > D o n o r I D < / s t r i n g > < / k e y > < v a l u e > < i n t > 1 < / i n t > < / v a l u e > < / i t e m > < i t e m > < k e y > < s t r i n g > D o n a t i o n D a t e < / s t r i n g > < / k e y > < v a l u e > < i n t > 2 < / i n t > < / v a l u e > < / i t e m > < i t e m > < k e y > < s t r i n g > T y p e < / s t r i n g > < / k e y > < v a l u e > < i n t > 3 < / i n t > < / v a l u e > < / i t e m > < i t e m > < k e y > < s t r i n g > P a y m e n t s < / s t r i n g > < / k e y > < v a l u e > < i n t > 4 < / i n t > < / v a l u e > < / i t e m > < i t e m > < k e y > < s t r i n g > A m o u n t < / s t r i n g > < / k e y > < v a l u e > < i n t > 5 < / i n t > < / v a l u e > < / i t e m > < i t e m > < k e y > < s t r i n g > T o t a l D o n a t i o n < / s t r i n g > < / k e y > < v a l u e > < i n t > 6 < / i n t > < / v a l u e > < / i t e m > < / C o l u m n D i s p l a y I n d e x > < C o l u m n F r o z e n   / > < C o l u m n C h e c k e d   / > < C o l u m n F i l t e r   / > < S e l e c t i o n F i l t e r   / > < F i l t e r P a r a m e t e r s   / > < I s S o r t D e s c e n d i n g > f a l s e < / I s S o r t D e s c e n d i n g > < / T a b l e W i d g e t G r i d S e r i a l i z a t i o n > ] ] > < / C u s t o m C o n t e n t > < / G e m i n i > 
</file>

<file path=customXml/item6.xml><?xml version="1.0" encoding="utf-8"?>
<ct:contentTypeSchema xmlns:ct="http://schemas.microsoft.com/office/2006/metadata/contentType" xmlns:ma="http://schemas.microsoft.com/office/2006/metadata/properties/metaAttributes" ct:_="" ma:_="" ma:contentTypeName="Document" ma:contentTypeID="0x0101002DEB6E8462666543876C0412C349663F" ma:contentTypeVersion="9" ma:contentTypeDescription="Create a new document." ma:contentTypeScope="" ma:versionID="3486cbc382fccefe2a8e1c1fda3a308a">
  <xsd:schema xmlns:xsd="http://www.w3.org/2001/XMLSchema" xmlns:xs="http://www.w3.org/2001/XMLSchema" xmlns:p="http://schemas.microsoft.com/office/2006/metadata/properties" xmlns:ns2="5a90114a-41f1-43f8-9f01-b384b81f4765" targetNamespace="http://schemas.microsoft.com/office/2006/metadata/properties" ma:root="true" ma:fieldsID="185a1cbc5bc21435f3e57002f7e85874" ns2:_="">
    <xsd:import namespace="5a90114a-41f1-43f8-9f01-b384b81f476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90114a-41f1-43f8-9f01-b384b81f47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1 6 " ? > < G e m i n i   x m l n s = " h t t p : / / g e m i n i / p i v o t c u s t o m i z a t i o n / F o r m u l a B a r S t a t e " > < C u s t o m C o n t e n t > < ! [ C D A T A [ < S a n d b o x E d i t o r . F o r m u l a B a r S t a t e   x m l n s = " h t t p : / / s c h e m a s . d a t a c o n t r a c t . o r g / 2 0 0 4 / 0 7 / M i c r o s o f t . A n a l y s i s S e r v i c e s . C o m m o n "   x m l n s : i = " h t t p : / / w w w . w 3 . o r g / 2 0 0 1 / X M L S c h e m a - i n s t a n c e " > < H e i g h t > 3 6 < / H e i g h t > < / S a n d b o x E d i t o r . F o r m u l a B a r S t a t e > ] ] > < / C u s t o m C o n t e n t > < / G e m i n i > 
</file>

<file path=customXml/item8.xml><?xml version="1.0" encoding="utf-8"?>
<?mso-contentType ?>
<FormTemplates xmlns="http://schemas.microsoft.com/sharepoint/v3/contenttype/forms">
  <Display>DocumentLibraryForm</Display>
  <Edit>DocumentLibraryForm</Edit>
  <New>DocumentLibraryForm</New>
</FormTemplates>
</file>

<file path=customXml/item9.xml>��< ? x m l   v e r s i o n = " 1 . 0 "   e n c o d i n g = " U T F - 1 6 " ? > < G e m i n i   x m l n s = " h t t p : / / g e m i n i / p i v o t c u s t o m i z a t i o n / T a b l e X M L _ D o n o r s _ a 4 d e 1 f 4 b - 4 0 6 1 - 4 9 2 6 - b 9 f f - 3 3 2 8 d 4 5 8 9 7 a 4 " > < C u s t o m C o n t e n t > < ! [ C D A T A [ < T a b l e W i d g e t G r i d S e r i a l i z a t i o n   x m l n s : x s i = " h t t p : / / w w w . w 3 . o r g / 2 0 0 1 / X M L S c h e m a - i n s t a n c e "   x m l n s : x s d = " h t t p : / / w w w . w 3 . o r g / 2 0 0 1 / X M L S c h e m a " > < C o l u m n S u g g e s t e d T y p e   / > < C o l u m n F o r m a t   / > < C o l u m n A c c u r a c y   / > < C o l u m n C u r r e n c y S y m b o l   / > < C o l u m n P o s i t i v e P a t t e r n   / > < C o l u m n N e g a t i v e P a t t e r n   / > < C o l u m n W i d t h s > < i t e m > < k e y > < s t r i n g > D o n o r I D < / s t r i n g > < / k e y > < v a l u e > < i n t > 1 4 7 < / i n t > < / v a l u e > < / i t e m > < i t e m > < k e y > < s t r i n g > D o n o r N a m e < / s t r i n g > < / k e y > < v a l u e > < i n t > 1 8 7 < / i n t > < / v a l u e > < / i t e m > < i t e m > < k e y > < s t r i n g > E m a i l < / s t r i n g > < / k e y > < v a l u e > < i n t > 1 1 5 < / i n t > < / v a l u e > < / i t e m > < i t e m > < k e y > < s t r i n g > S t r e e t < / s t r i n g > < / k e y > < v a l u e > < i n t > 1 2 2 < / i n t > < / v a l u e > < / i t e m > < i t e m > < k e y > < s t r i n g > C i t y < / s t r i n g > < / k e y > < v a l u e > < i n t > 9 8 < / i n t > < / v a l u e > < / i t e m > < i t e m > < k e y > < s t r i n g > S t a t e < / s t r i n g > < / k e y > < v a l u e > < i n t > 1 1 2 < / i n t > < / v a l u e > < / i t e m > < i t e m > < k e y > < s t r i n g > Z i p < / s t r i n g > < / k e y > < v a l u e > < i n t > 8 9 < / i n t > < / v a l u e > < / i t e m > < i t e m > < k e y > < s t r i n g > C o m p a n y < / s t r i n g > < / k e y > < v a l u e > < i n t > 1 5 8 < / i n t > < / v a l u e > < / i t e m > < i t e m > < k e y > < s t r i n g > D o n o r T y p e < / s t r i n g > < / k e y > < v a l u e > < i n t > 1 7 5 < / i n t > < / v a l u e > < / i t e m > < / C o l u m n W i d t h s > < C o l u m n D i s p l a y I n d e x > < i t e m > < k e y > < s t r i n g > D o n o r I D < / s t r i n g > < / k e y > < v a l u e > < i n t > 0 < / i n t > < / v a l u e > < / i t e m > < i t e m > < k e y > < s t r i n g > D o n o r N a m e < / s t r i n g > < / k e y > < v a l u e > < i n t > 1 < / i n t > < / v a l u e > < / i t e m > < i t e m > < k e y > < s t r i n g > E m a i l < / s t r i n g > < / k e y > < v a l u e > < i n t > 2 < / i n t > < / v a l u e > < / i t e m > < i t e m > < k e y > < s t r i n g > S t r e e t < / s t r i n g > < / k e y > < v a l u e > < i n t > 3 < / i n t > < / v a l u e > < / i t e m > < i t e m > < k e y > < s t r i n g > C i t y < / s t r i n g > < / k e y > < v a l u e > < i n t > 4 < / i n t > < / v a l u e > < / i t e m > < i t e m > < k e y > < s t r i n g > S t a t e < / s t r i n g > < / k e y > < v a l u e > < i n t > 5 < / i n t > < / v a l u e > < / i t e m > < i t e m > < k e y > < s t r i n g > Z i p < / s t r i n g > < / k e y > < v a l u e > < i n t > 6 < / i n t > < / v a l u e > < / i t e m > < i t e m > < k e y > < s t r i n g > C o m p a n y < / s t r i n g > < / k e y > < v a l u e > < i n t > 7 < / i n t > < / v a l u e > < / i t e m > < i t e m > < k e y > < s t r i n g > D o n o r T y p e < / 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1AE3D05-D3AE-408C-A9D9-AC11D73C43A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3BC49CB-3BD3-4205-9160-839663DE7789}">
  <ds:schemaRefs>
    <ds:schemaRef ds:uri="http://schemas.microsoft.com/DataMashup"/>
  </ds:schemaRefs>
</ds:datastoreItem>
</file>

<file path=customXml/itemProps3.xml><?xml version="1.0" encoding="utf-8"?>
<ds:datastoreItem xmlns:ds="http://schemas.openxmlformats.org/officeDocument/2006/customXml" ds:itemID="{449B6C8E-E057-4601-9EE0-41FB439F20B8}">
  <ds:schemaRefs/>
</ds:datastoreItem>
</file>

<file path=customXml/itemProps4.xml><?xml version="1.0" encoding="utf-8"?>
<ds:datastoreItem xmlns:ds="http://schemas.openxmlformats.org/officeDocument/2006/customXml" ds:itemID="{EA4E172B-ACD6-4D02-9B09-DBF0BD371C6F}">
  <ds:schemaRefs/>
</ds:datastoreItem>
</file>

<file path=customXml/itemProps5.xml><?xml version="1.0" encoding="utf-8"?>
<ds:datastoreItem xmlns:ds="http://schemas.openxmlformats.org/officeDocument/2006/customXml" ds:itemID="{0FC1AF25-DE93-4FE7-9BFD-82EDEA5D8088}">
  <ds:schemaRefs/>
</ds:datastoreItem>
</file>

<file path=customXml/itemProps6.xml><?xml version="1.0" encoding="utf-8"?>
<ds:datastoreItem xmlns:ds="http://schemas.openxmlformats.org/officeDocument/2006/customXml" ds:itemID="{28315145-23EE-44B6-BDD5-AF2486FF5B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90114a-41f1-43f8-9f01-b384b81f47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222B0723-94E7-457A-82D2-A13E1D3550AC}">
  <ds:schemaRefs/>
</ds:datastoreItem>
</file>

<file path=customXml/itemProps8.xml><?xml version="1.0" encoding="utf-8"?>
<ds:datastoreItem xmlns:ds="http://schemas.openxmlformats.org/officeDocument/2006/customXml" ds:itemID="{F0F935CF-43FD-4084-A259-F294FC3155EE}">
  <ds:schemaRefs>
    <ds:schemaRef ds:uri="http://schemas.microsoft.com/sharepoint/v3/contenttype/forms"/>
  </ds:schemaRefs>
</ds:datastoreItem>
</file>

<file path=customXml/itemProps9.xml><?xml version="1.0" encoding="utf-8"?>
<ds:datastoreItem xmlns:ds="http://schemas.openxmlformats.org/officeDocument/2006/customXml" ds:itemID="{C9EA6919-2548-4D3F-8D8F-327AFB4413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Southbend</vt:lpstr>
      <vt:lpstr>Bloomington</vt:lpstr>
      <vt:lpstr>FortWayne</vt:lpstr>
      <vt:lpstr>Evansville</vt:lpstr>
      <vt:lpstr>AllLocations</vt:lpstr>
      <vt:lpstr>LookUps</vt:lpstr>
      <vt:lpstr>NewWingLoan</vt:lpstr>
      <vt:lpstr>Exhibits</vt:lpstr>
      <vt:lpstr>Donors</vt:lpstr>
      <vt:lpstr>Donations</vt:lpstr>
      <vt:lpstr>Tickets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Mimi Planas</dc:creator>
  <cp:keywords/>
  <dc:description/>
  <cp:lastModifiedBy>Tim Wright</cp:lastModifiedBy>
  <dcterms:created xsi:type="dcterms:W3CDTF">2019-02-02T20:45:25Z</dcterms:created>
  <dcterms:modified xsi:type="dcterms:W3CDTF">2022-04-15T17:30:22Z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0x0101002DEB6E8462666543876C0412C349663F</vt:lpwstr>
  </property>
</Properties>
</file>