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без поправок" sheetId="1" r:id="rId1"/>
    <sheet name="поправки" sheetId="2" r:id="rId2"/>
    <sheet name="с поправками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L17" i="4"/>
  <c r="K13" i="4" l="1"/>
  <c r="F27" i="4"/>
  <c r="D27" i="4"/>
  <c r="C20" i="4"/>
  <c r="K12" i="4"/>
  <c r="K26" i="4" s="1"/>
  <c r="K11" i="4"/>
  <c r="K25" i="4" s="1"/>
  <c r="K10" i="4"/>
  <c r="K9" i="4"/>
  <c r="C23" i="4"/>
  <c r="K8" i="4"/>
  <c r="F22" i="4"/>
  <c r="E22" i="4"/>
  <c r="D22" i="4"/>
  <c r="K7" i="4"/>
  <c r="K21" i="4" s="1"/>
  <c r="E4" i="4"/>
  <c r="E19" i="4" s="1"/>
  <c r="D4" i="4"/>
  <c r="D19" i="4" s="1"/>
  <c r="C4" i="4"/>
  <c r="C26" i="4"/>
  <c r="C18" i="4"/>
  <c r="K16" i="4"/>
  <c r="C21" i="4"/>
  <c r="L27" i="4"/>
  <c r="K27" i="4"/>
  <c r="J27" i="4"/>
  <c r="I27" i="4"/>
  <c r="H27" i="4"/>
  <c r="G27" i="4"/>
  <c r="E27" i="4"/>
  <c r="C27" i="4"/>
  <c r="L26" i="4"/>
  <c r="J26" i="4"/>
  <c r="I26" i="4"/>
  <c r="H26" i="4"/>
  <c r="G26" i="4"/>
  <c r="F26" i="4"/>
  <c r="E26" i="4"/>
  <c r="D26" i="4"/>
  <c r="L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C22" i="4"/>
  <c r="L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D20" i="4"/>
  <c r="L19" i="4"/>
  <c r="K19" i="4"/>
  <c r="J19" i="4"/>
  <c r="I19" i="4"/>
  <c r="H19" i="4"/>
  <c r="G19" i="4"/>
  <c r="F19" i="4"/>
  <c r="L18" i="4"/>
  <c r="K18" i="4"/>
  <c r="J18" i="4"/>
  <c r="I18" i="4"/>
  <c r="H18" i="4"/>
  <c r="G18" i="4"/>
  <c r="F18" i="4"/>
  <c r="D18" i="4"/>
  <c r="K17" i="4"/>
  <c r="J17" i="4"/>
  <c r="I17" i="4"/>
  <c r="H17" i="4"/>
  <c r="G17" i="4"/>
  <c r="F17" i="4"/>
  <c r="D17" i="4"/>
  <c r="C17" i="4"/>
  <c r="L16" i="4"/>
  <c r="J16" i="4"/>
  <c r="I16" i="4"/>
  <c r="H16" i="4"/>
  <c r="G16" i="4"/>
  <c r="F16" i="4"/>
  <c r="E16" i="4"/>
  <c r="D16" i="4"/>
  <c r="C16" i="4"/>
  <c r="L15" i="4"/>
  <c r="K15" i="4"/>
  <c r="J15" i="4"/>
  <c r="I15" i="4"/>
  <c r="H15" i="4"/>
  <c r="G15" i="4"/>
  <c r="D15" i="4"/>
  <c r="C15" i="4"/>
  <c r="L14" i="4"/>
  <c r="J14" i="4"/>
  <c r="I14" i="4"/>
  <c r="H14" i="4"/>
  <c r="G14" i="4"/>
  <c r="F14" i="4"/>
  <c r="E14" i="4"/>
  <c r="D14" i="4"/>
  <c r="L6" i="4"/>
  <c r="K6" i="4"/>
  <c r="J6" i="4"/>
  <c r="I6" i="4"/>
  <c r="H6" i="4"/>
  <c r="G6" i="4"/>
  <c r="F6" i="4"/>
  <c r="D6" i="4"/>
  <c r="C6" i="4"/>
  <c r="K11" i="2"/>
  <c r="F11" i="2"/>
  <c r="E11" i="2"/>
  <c r="D11" i="2"/>
  <c r="C11" i="2"/>
  <c r="K10" i="2"/>
  <c r="D10" i="2"/>
  <c r="C10" i="2"/>
  <c r="K9" i="2"/>
  <c r="E9" i="2"/>
  <c r="D9" i="2"/>
  <c r="C9" i="2"/>
  <c r="K8" i="2"/>
  <c r="D8" i="2"/>
  <c r="C8" i="2"/>
  <c r="K7" i="2"/>
  <c r="E7" i="2"/>
  <c r="C7" i="2"/>
  <c r="K6" i="2"/>
  <c r="F6" i="2"/>
  <c r="E6" i="2"/>
  <c r="D6" i="2"/>
  <c r="C6" i="2"/>
  <c r="K5" i="2"/>
  <c r="E5" i="2"/>
  <c r="D5" i="2"/>
  <c r="C5" i="2"/>
  <c r="E4" i="2"/>
  <c r="D4" i="2"/>
  <c r="C4" i="2"/>
  <c r="D20" i="1"/>
  <c r="E20" i="1"/>
  <c r="F20" i="1"/>
  <c r="G20" i="1"/>
  <c r="H20" i="1"/>
  <c r="I20" i="1"/>
  <c r="J20" i="1"/>
  <c r="K20" i="1"/>
  <c r="L20" i="1"/>
  <c r="D19" i="1"/>
  <c r="E19" i="1"/>
  <c r="F19" i="1"/>
  <c r="G19" i="1"/>
  <c r="H19" i="1"/>
  <c r="I19" i="1"/>
  <c r="J19" i="1"/>
  <c r="K19" i="1"/>
  <c r="L19" i="1"/>
  <c r="D18" i="1"/>
  <c r="E18" i="1"/>
  <c r="F18" i="1"/>
  <c r="G18" i="1"/>
  <c r="H18" i="1"/>
  <c r="I18" i="1"/>
  <c r="J18" i="1"/>
  <c r="K18" i="1"/>
  <c r="L18" i="1"/>
  <c r="D17" i="1"/>
  <c r="E17" i="1"/>
  <c r="F17" i="1"/>
  <c r="G17" i="1"/>
  <c r="H17" i="1"/>
  <c r="I17" i="1"/>
  <c r="J17" i="1"/>
  <c r="K17" i="1"/>
  <c r="L17" i="1"/>
  <c r="D16" i="1"/>
  <c r="E16" i="1"/>
  <c r="F16" i="1"/>
  <c r="G16" i="1"/>
  <c r="H16" i="1"/>
  <c r="I16" i="1"/>
  <c r="J16" i="1"/>
  <c r="K16" i="1"/>
  <c r="L16" i="1"/>
  <c r="D15" i="1"/>
  <c r="E15" i="1"/>
  <c r="F15" i="1"/>
  <c r="G15" i="1"/>
  <c r="H15" i="1"/>
  <c r="I15" i="1"/>
  <c r="J15" i="1"/>
  <c r="K15" i="1"/>
  <c r="L15" i="1"/>
  <c r="C15" i="1"/>
  <c r="C16" i="1"/>
  <c r="C17" i="1"/>
  <c r="C18" i="1"/>
  <c r="C19" i="1"/>
  <c r="C20" i="1"/>
  <c r="D14" i="1"/>
  <c r="E14" i="1"/>
  <c r="F14" i="1"/>
  <c r="G14" i="1"/>
  <c r="H14" i="1"/>
  <c r="I14" i="1"/>
  <c r="J14" i="1"/>
  <c r="K14" i="1"/>
  <c r="L14" i="1"/>
  <c r="C14" i="1"/>
  <c r="D27" i="1"/>
  <c r="E27" i="1"/>
  <c r="F27" i="1"/>
  <c r="G27" i="1"/>
  <c r="H27" i="1"/>
  <c r="I27" i="1"/>
  <c r="J27" i="1"/>
  <c r="K27" i="1"/>
  <c r="L27" i="1"/>
  <c r="D26" i="1"/>
  <c r="E26" i="1"/>
  <c r="F26" i="1"/>
  <c r="G26" i="1"/>
  <c r="H26" i="1"/>
  <c r="I26" i="1"/>
  <c r="J26" i="1"/>
  <c r="K26" i="1"/>
  <c r="L26" i="1"/>
  <c r="D25" i="1"/>
  <c r="E25" i="1"/>
  <c r="F25" i="1"/>
  <c r="G25" i="1"/>
  <c r="H25" i="1"/>
  <c r="I25" i="1"/>
  <c r="J25" i="1"/>
  <c r="K25" i="1"/>
  <c r="L25" i="1"/>
  <c r="D24" i="1"/>
  <c r="E24" i="1"/>
  <c r="F24" i="1"/>
  <c r="G24" i="1"/>
  <c r="H24" i="1"/>
  <c r="I24" i="1"/>
  <c r="J24" i="1"/>
  <c r="K24" i="1"/>
  <c r="L24" i="1"/>
  <c r="D23" i="1"/>
  <c r="E23" i="1"/>
  <c r="F23" i="1"/>
  <c r="G23" i="1"/>
  <c r="H23" i="1"/>
  <c r="I23" i="1"/>
  <c r="J23" i="1"/>
  <c r="K23" i="1"/>
  <c r="L23" i="1"/>
  <c r="D22" i="1"/>
  <c r="E22" i="1"/>
  <c r="F22" i="1"/>
  <c r="G22" i="1"/>
  <c r="H22" i="1"/>
  <c r="I22" i="1"/>
  <c r="J22" i="1"/>
  <c r="K22" i="1"/>
  <c r="L22" i="1"/>
  <c r="C22" i="1"/>
  <c r="C23" i="1"/>
  <c r="C24" i="1"/>
  <c r="C25" i="1"/>
  <c r="C26" i="1"/>
  <c r="C27" i="1"/>
  <c r="D21" i="1"/>
  <c r="E21" i="1"/>
  <c r="F21" i="1"/>
  <c r="G21" i="1"/>
  <c r="H21" i="1"/>
  <c r="I21" i="1"/>
  <c r="J21" i="1"/>
  <c r="K21" i="1"/>
  <c r="L21" i="1"/>
  <c r="C21" i="1"/>
  <c r="D6" i="1"/>
  <c r="E6" i="1"/>
  <c r="F6" i="1"/>
  <c r="G6" i="1"/>
  <c r="H6" i="1"/>
  <c r="I6" i="1"/>
  <c r="J6" i="1"/>
  <c r="K6" i="1"/>
  <c r="L6" i="1"/>
  <c r="C6" i="1"/>
  <c r="K14" i="4" l="1"/>
  <c r="F15" i="4"/>
  <c r="E20" i="4"/>
  <c r="E15" i="4"/>
  <c r="E18" i="4"/>
  <c r="E17" i="4"/>
  <c r="E6" i="4"/>
  <c r="C19" i="4"/>
  <c r="C14" i="4"/>
</calcChain>
</file>

<file path=xl/sharedStrings.xml><?xml version="1.0" encoding="utf-8"?>
<sst xmlns="http://schemas.openxmlformats.org/spreadsheetml/2006/main" count="71" uniqueCount="29">
  <si>
    <t>№</t>
  </si>
  <si>
    <t>Условия опыта и необходимые для обработки результаты</t>
  </si>
  <si>
    <t>Уровни звукового давления, дБ в октавных полосах со среднегеометрическими частотами, Гц</t>
  </si>
  <si>
    <r>
      <t>Уровни звука и эквивалентные уровни звука, дБ</t>
    </r>
    <r>
      <rPr>
        <i/>
        <sz val="11"/>
        <color theme="1"/>
        <rFont val="Times New Roman"/>
        <family val="1"/>
        <charset val="204"/>
      </rPr>
      <t>А</t>
    </r>
  </si>
  <si>
    <t>Шумовой фон</t>
  </si>
  <si>
    <t>Иссточник шума без средств защиты</t>
  </si>
  <si>
    <t>Предельно допустимые уровни звукового давления и уровень звука</t>
  </si>
  <si>
    <t>Источник шума в кожухе без звукопоглотителя</t>
  </si>
  <si>
    <t>Источник шума в кожухе со звукопоглотителем</t>
  </si>
  <si>
    <t>Источник шума с экраном №1</t>
  </si>
  <si>
    <t>Источник шума с экраном №2</t>
  </si>
  <si>
    <t>Эффективность кожуха без звукопоглотителя</t>
  </si>
  <si>
    <t>Эффективность кожуха со звукопоглотителем</t>
  </si>
  <si>
    <t>Эффективность экрана №1</t>
  </si>
  <si>
    <t>Эффективность экрана №2</t>
  </si>
  <si>
    <t>Источник шума с экраном №3</t>
  </si>
  <si>
    <t>Источник шума с экраном №4</t>
  </si>
  <si>
    <t>Превышение над предельно допустимым уровнем звукового давления и над эквивалентным уровнем звука</t>
  </si>
  <si>
    <t>Источник шума с экраном №1 и кожухом со звукопоглотителем</t>
  </si>
  <si>
    <t>Эффективность экрана №3</t>
  </si>
  <si>
    <t>Эффективность экрана №4</t>
  </si>
  <si>
    <t>Эффективность экрана №1 с кожухом со звукопоглотителем</t>
  </si>
  <si>
    <t>Превышение над предельно допустимым уровнем звукового давления и уровнем звука - кожух без звукопоглотителя</t>
  </si>
  <si>
    <t>Превышение над предельно допустимым уровнем звукового давления и уровнем звука - кожух со звукопоглотителем</t>
  </si>
  <si>
    <t>Превышение над предельно допустимым уровнем звукового давления и уровнем звука - экран №1</t>
  </si>
  <si>
    <t>Превышение над предельно допустимым уровнем звукового давления и уровнем звука - экран №2</t>
  </si>
  <si>
    <t>Превышение над предельно допустимым уровнем звукового давления и уровнем звука - экран №3</t>
  </si>
  <si>
    <t>Превышение над предельно допустимым уровнем звукового давления и уровнем звука - экран №4</t>
  </si>
  <si>
    <t>Превышение над предельно допустимым уровнем звукового давления и уровнем звука - экран №1 с кожухом со звукопоглотителем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</si>
</sst>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зависимостей</a:t>
            </a:r>
            <a:r>
              <a:rPr lang="ru-RU" baseline="0"/>
              <a:t> эффективности исследованих средств защиты от частоты без учета шумового фона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833243599510577E-2"/>
          <c:y val="8.3746560881836574E-2"/>
          <c:w val="0.92747285513320499"/>
          <c:h val="0.76667363046111425"/>
        </c:manualLayout>
      </c:layout>
      <c:lineChart>
        <c:grouping val="standard"/>
        <c:varyColors val="0"/>
        <c:ser>
          <c:idx val="0"/>
          <c:order val="0"/>
          <c:tx>
            <c:strRef>
              <c:f>'без поправок'!$B$14</c:f>
              <c:strCache>
                <c:ptCount val="1"/>
                <c:pt idx="0">
                  <c:v>Эффективность кожуха без звукопоглотителя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'без поправок'!$C$2:$K$2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'без поправок'!$C$14:$K$14</c:f>
              <c:numCache>
                <c:formatCode>General</c:formatCode>
                <c:ptCount val="9"/>
                <c:pt idx="0">
                  <c:v>1.5</c:v>
                </c:pt>
                <c:pt idx="1">
                  <c:v>0</c:v>
                </c:pt>
                <c:pt idx="2">
                  <c:v>1.3999999999999986</c:v>
                </c:pt>
                <c:pt idx="3">
                  <c:v>6.5</c:v>
                </c:pt>
                <c:pt idx="4">
                  <c:v>9.5999999999999943</c:v>
                </c:pt>
                <c:pt idx="5">
                  <c:v>2.2999999999999972</c:v>
                </c:pt>
                <c:pt idx="6">
                  <c:v>10.599999999999994</c:v>
                </c:pt>
                <c:pt idx="7">
                  <c:v>9.0000000000000071</c:v>
                </c:pt>
                <c:pt idx="8">
                  <c:v>9.7999999999999972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0-4BE8-87EC-6C790F56510F}"/>
            </c:ext>
          </c:extLst>
        </c:ser>
        <c:ser>
          <c:idx val="1"/>
          <c:order val="1"/>
          <c:tx>
            <c:strRef>
              <c:f>'без поправок'!$B$15</c:f>
              <c:strCache>
                <c:ptCount val="1"/>
                <c:pt idx="0">
                  <c:v>Эффективность кожуха со звукопоглотителем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'без поправок'!$C$2:$K$2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'без поправок'!$C$15:$K$15</c:f>
              <c:numCache>
                <c:formatCode>General</c:formatCode>
                <c:ptCount val="9"/>
                <c:pt idx="0">
                  <c:v>0</c:v>
                </c:pt>
                <c:pt idx="1">
                  <c:v>0.29999999999999716</c:v>
                </c:pt>
                <c:pt idx="2">
                  <c:v>5.8999999999999986</c:v>
                </c:pt>
                <c:pt idx="3">
                  <c:v>15.499999999999993</c:v>
                </c:pt>
                <c:pt idx="4">
                  <c:v>15.099999999999994</c:v>
                </c:pt>
                <c:pt idx="5">
                  <c:v>18.400000000000006</c:v>
                </c:pt>
                <c:pt idx="6">
                  <c:v>19.399999999999991</c:v>
                </c:pt>
                <c:pt idx="7">
                  <c:v>21.800000000000004</c:v>
                </c:pt>
                <c:pt idx="8">
                  <c:v>10.600000000000001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0-4BE8-87EC-6C790F56510F}"/>
            </c:ext>
          </c:extLst>
        </c:ser>
        <c:ser>
          <c:idx val="2"/>
          <c:order val="2"/>
          <c:tx>
            <c:strRef>
              <c:f>'без поправок'!$B$16</c:f>
              <c:strCache>
                <c:ptCount val="1"/>
                <c:pt idx="0">
                  <c:v>Эффективность экрана №1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'без поправок'!$C$16:$K$16</c:f>
              <c:numCache>
                <c:formatCode>General</c:formatCode>
                <c:ptCount val="9"/>
                <c:pt idx="0">
                  <c:v>0.10000000000000142</c:v>
                </c:pt>
                <c:pt idx="1">
                  <c:v>1.7999999999999972</c:v>
                </c:pt>
                <c:pt idx="2">
                  <c:v>2.6000000000000014</c:v>
                </c:pt>
                <c:pt idx="3">
                  <c:v>3.5</c:v>
                </c:pt>
                <c:pt idx="4">
                  <c:v>0.89999999999999147</c:v>
                </c:pt>
                <c:pt idx="5">
                  <c:v>5</c:v>
                </c:pt>
                <c:pt idx="6">
                  <c:v>7.5</c:v>
                </c:pt>
                <c:pt idx="7">
                  <c:v>8.1000000000000085</c:v>
                </c:pt>
                <c:pt idx="8">
                  <c:v>8.2999999999999972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0-4BE8-87EC-6C790F56510F}"/>
            </c:ext>
          </c:extLst>
        </c:ser>
        <c:ser>
          <c:idx val="3"/>
          <c:order val="3"/>
          <c:tx>
            <c:strRef>
              <c:f>'без поправок'!$B$17</c:f>
              <c:strCache>
                <c:ptCount val="1"/>
                <c:pt idx="0">
                  <c:v>Эффективность экрана №2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'без поправок'!$C$17:$K$17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1.6999999999999886</c:v>
                </c:pt>
                <c:pt idx="4">
                  <c:v>2.5</c:v>
                </c:pt>
                <c:pt idx="5">
                  <c:v>0</c:v>
                </c:pt>
                <c:pt idx="6">
                  <c:v>3.5999999999999943</c:v>
                </c:pt>
                <c:pt idx="7">
                  <c:v>0.90000000000000568</c:v>
                </c:pt>
                <c:pt idx="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0-4BE8-87EC-6C790F56510F}"/>
            </c:ext>
          </c:extLst>
        </c:ser>
        <c:ser>
          <c:idx val="4"/>
          <c:order val="4"/>
          <c:tx>
            <c:strRef>
              <c:f>'без поправок'!$B$18</c:f>
              <c:strCache>
                <c:ptCount val="1"/>
                <c:pt idx="0">
                  <c:v>Эффективность экрана №3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val>
            <c:numRef>
              <c:f>'без поправок'!$C$18:$K$18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0.79999999999999716</c:v>
                </c:pt>
                <c:pt idx="3">
                  <c:v>3.1999999999999886</c:v>
                </c:pt>
                <c:pt idx="4">
                  <c:v>0.20000000000000284</c:v>
                </c:pt>
                <c:pt idx="5">
                  <c:v>4</c:v>
                </c:pt>
                <c:pt idx="6">
                  <c:v>7.8999999999999915</c:v>
                </c:pt>
                <c:pt idx="7">
                  <c:v>8.2000000000000028</c:v>
                </c:pt>
                <c:pt idx="8">
                  <c:v>8.2999999999999972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00-4BE8-87EC-6C790F56510F}"/>
            </c:ext>
          </c:extLst>
        </c:ser>
        <c:ser>
          <c:idx val="5"/>
          <c:order val="5"/>
          <c:tx>
            <c:strRef>
              <c:f>'без поправок'!$B$19</c:f>
              <c:strCache>
                <c:ptCount val="1"/>
                <c:pt idx="0">
                  <c:v>Эффективность экрана №4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'без поправок'!$C$19:$K$19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2.6999999999999886</c:v>
                </c:pt>
                <c:pt idx="4">
                  <c:v>0</c:v>
                </c:pt>
                <c:pt idx="5">
                  <c:v>4</c:v>
                </c:pt>
                <c:pt idx="6">
                  <c:v>5.7000000000000028</c:v>
                </c:pt>
                <c:pt idx="7">
                  <c:v>6.6000000000000085</c:v>
                </c:pt>
                <c:pt idx="8">
                  <c:v>7.6000000000000014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00-4BE8-87EC-6C790F56510F}"/>
            </c:ext>
          </c:extLst>
        </c:ser>
        <c:ser>
          <c:idx val="6"/>
          <c:order val="6"/>
          <c:tx>
            <c:strRef>
              <c:f>'без поправок'!$B$20</c:f>
              <c:strCache>
                <c:ptCount val="1"/>
                <c:pt idx="0">
                  <c:v>Эффективность экрана №1 с кожухом со звукопоглотителем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'без поправок'!$C$20:$K$20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4.2999999999999972</c:v>
                </c:pt>
                <c:pt idx="3">
                  <c:v>21.799999999999997</c:v>
                </c:pt>
                <c:pt idx="4">
                  <c:v>18.700000000000003</c:v>
                </c:pt>
                <c:pt idx="5">
                  <c:v>22.900000000000006</c:v>
                </c:pt>
                <c:pt idx="6">
                  <c:v>29.799999999999997</c:v>
                </c:pt>
                <c:pt idx="7">
                  <c:v>31.000000000000007</c:v>
                </c:pt>
                <c:pt idx="8">
                  <c:v>10.299999999999997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00-4BE8-87EC-6C790F565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06704"/>
        <c:axId val="377011296"/>
      </c:lineChart>
      <c:catAx>
        <c:axId val="37700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среднегеометрические частоты, 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011296"/>
        <c:crosses val="autoZero"/>
        <c:auto val="1"/>
        <c:lblAlgn val="ctr"/>
        <c:lblOffset val="100"/>
        <c:noMultiLvlLbl val="0"/>
      </c:catAx>
      <c:valAx>
        <c:axId val="3770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эффективность, дБ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0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15051129628387"/>
          <c:y val="0.91304891970364044"/>
          <c:w val="0.88178345111742773"/>
          <c:h val="8.6368294690905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Зависимости измеренных уровней звукового давления от частоты источника шума без учета шумового фона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'без поправок'!$B$4</c:f>
              <c:strCache>
                <c:ptCount val="1"/>
                <c:pt idx="0">
                  <c:v>Иссточник шума без средств защиты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'без поправок'!$C$2:$K$2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'без поправок'!$C$4:$K$4</c:f>
              <c:numCache>
                <c:formatCode>General</c:formatCode>
                <c:ptCount val="9"/>
                <c:pt idx="0">
                  <c:v>61</c:v>
                </c:pt>
                <c:pt idx="1">
                  <c:v>57.9</c:v>
                </c:pt>
                <c:pt idx="2">
                  <c:v>59.9</c:v>
                </c:pt>
                <c:pt idx="3">
                  <c:v>73.099999999999994</c:v>
                </c:pt>
                <c:pt idx="4">
                  <c:v>86.3</c:v>
                </c:pt>
                <c:pt idx="5">
                  <c:v>95.5</c:v>
                </c:pt>
                <c:pt idx="6">
                  <c:v>100.3</c:v>
                </c:pt>
                <c:pt idx="7">
                  <c:v>72.900000000000006</c:v>
                </c:pt>
                <c:pt idx="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F-48AE-BF4A-2353EADB5761}"/>
            </c:ext>
          </c:extLst>
        </c:ser>
        <c:ser>
          <c:idx val="1"/>
          <c:order val="1"/>
          <c:tx>
            <c:strRef>
              <c:f>'без поправок'!$B$7</c:f>
              <c:strCache>
                <c:ptCount val="1"/>
                <c:pt idx="0">
                  <c:v>Источник шума в кожухе без звукопоглотителя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'без поправок'!$C$7:$K$7</c:f>
              <c:numCache>
                <c:formatCode>General</c:formatCode>
                <c:ptCount val="9"/>
                <c:pt idx="0">
                  <c:v>59.5</c:v>
                </c:pt>
                <c:pt idx="1">
                  <c:v>58.5</c:v>
                </c:pt>
                <c:pt idx="2">
                  <c:v>58.5</c:v>
                </c:pt>
                <c:pt idx="3">
                  <c:v>66.599999999999994</c:v>
                </c:pt>
                <c:pt idx="4">
                  <c:v>76.7</c:v>
                </c:pt>
                <c:pt idx="5">
                  <c:v>93.2</c:v>
                </c:pt>
                <c:pt idx="6">
                  <c:v>89.7</c:v>
                </c:pt>
                <c:pt idx="7">
                  <c:v>63.9</c:v>
                </c:pt>
                <c:pt idx="8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F-48AE-BF4A-2353EADB5761}"/>
            </c:ext>
          </c:extLst>
        </c:ser>
        <c:ser>
          <c:idx val="2"/>
          <c:order val="2"/>
          <c:tx>
            <c:strRef>
              <c:f>'без поправок'!$B$9</c:f>
              <c:strCache>
                <c:ptCount val="1"/>
                <c:pt idx="0">
                  <c:v>Источник шума с экраном №1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'без поправок'!$C$9:$K$9</c:f>
              <c:numCache>
                <c:formatCode>General</c:formatCode>
                <c:ptCount val="9"/>
                <c:pt idx="0">
                  <c:v>60.9</c:v>
                </c:pt>
                <c:pt idx="1">
                  <c:v>56.1</c:v>
                </c:pt>
                <c:pt idx="2">
                  <c:v>57.3</c:v>
                </c:pt>
                <c:pt idx="3">
                  <c:v>69.599999999999994</c:v>
                </c:pt>
                <c:pt idx="4">
                  <c:v>85.4</c:v>
                </c:pt>
                <c:pt idx="5">
                  <c:v>90.5</c:v>
                </c:pt>
                <c:pt idx="6">
                  <c:v>92.8</c:v>
                </c:pt>
                <c:pt idx="7">
                  <c:v>64.8</c:v>
                </c:pt>
                <c:pt idx="8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F-48AE-BF4A-2353EADB5761}"/>
            </c:ext>
          </c:extLst>
        </c:ser>
        <c:ser>
          <c:idx val="3"/>
          <c:order val="3"/>
          <c:tx>
            <c:strRef>
              <c:f>'без поправок'!$B$10</c:f>
              <c:strCache>
                <c:ptCount val="1"/>
                <c:pt idx="0">
                  <c:v>Источник шума с экраном №2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'без поправок'!$C$10:$K$10</c:f>
              <c:numCache>
                <c:formatCode>General</c:formatCode>
                <c:ptCount val="9"/>
                <c:pt idx="0">
                  <c:v>64.900000000000006</c:v>
                </c:pt>
                <c:pt idx="1">
                  <c:v>59.9</c:v>
                </c:pt>
                <c:pt idx="2">
                  <c:v>63.6</c:v>
                </c:pt>
                <c:pt idx="3">
                  <c:v>71.400000000000006</c:v>
                </c:pt>
                <c:pt idx="4">
                  <c:v>83.8</c:v>
                </c:pt>
                <c:pt idx="5">
                  <c:v>95.5</c:v>
                </c:pt>
                <c:pt idx="6">
                  <c:v>96.7</c:v>
                </c:pt>
                <c:pt idx="7">
                  <c:v>72</c:v>
                </c:pt>
                <c:pt idx="8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F-48AE-BF4A-2353EADB5761}"/>
            </c:ext>
          </c:extLst>
        </c:ser>
        <c:ser>
          <c:idx val="4"/>
          <c:order val="4"/>
          <c:tx>
            <c:strRef>
              <c:f>'без поправок'!$B$11</c:f>
              <c:strCache>
                <c:ptCount val="1"/>
                <c:pt idx="0">
                  <c:v>Источник шума с экраном №3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val>
            <c:numRef>
              <c:f>'без поправок'!$C$11:$K$11</c:f>
              <c:numCache>
                <c:formatCode>General</c:formatCode>
                <c:ptCount val="9"/>
                <c:pt idx="0">
                  <c:v>62.1</c:v>
                </c:pt>
                <c:pt idx="1">
                  <c:v>59.4</c:v>
                </c:pt>
                <c:pt idx="2">
                  <c:v>59.1</c:v>
                </c:pt>
                <c:pt idx="3">
                  <c:v>69.900000000000006</c:v>
                </c:pt>
                <c:pt idx="4">
                  <c:v>86.1</c:v>
                </c:pt>
                <c:pt idx="5">
                  <c:v>91.5</c:v>
                </c:pt>
                <c:pt idx="6">
                  <c:v>92.4</c:v>
                </c:pt>
                <c:pt idx="7">
                  <c:v>64.7</c:v>
                </c:pt>
                <c:pt idx="8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F-48AE-BF4A-2353EADB5761}"/>
            </c:ext>
          </c:extLst>
        </c:ser>
        <c:ser>
          <c:idx val="5"/>
          <c:order val="5"/>
          <c:tx>
            <c:strRef>
              <c:f>'без поправок'!$B$12</c:f>
              <c:strCache>
                <c:ptCount val="1"/>
                <c:pt idx="0">
                  <c:v>Источник шума с экраном №4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'без поправок'!$C$12:$K$12</c:f>
              <c:numCache>
                <c:formatCode>General</c:formatCode>
                <c:ptCount val="9"/>
                <c:pt idx="0">
                  <c:v>62.1</c:v>
                </c:pt>
                <c:pt idx="1">
                  <c:v>58.9</c:v>
                </c:pt>
                <c:pt idx="2">
                  <c:v>62</c:v>
                </c:pt>
                <c:pt idx="3">
                  <c:v>70.400000000000006</c:v>
                </c:pt>
                <c:pt idx="4">
                  <c:v>87.4</c:v>
                </c:pt>
                <c:pt idx="5">
                  <c:v>91.5</c:v>
                </c:pt>
                <c:pt idx="6">
                  <c:v>94.6</c:v>
                </c:pt>
                <c:pt idx="7">
                  <c:v>66.3</c:v>
                </c:pt>
                <c:pt idx="8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F-48AE-BF4A-2353EADB5761}"/>
            </c:ext>
          </c:extLst>
        </c:ser>
        <c:ser>
          <c:idx val="6"/>
          <c:order val="6"/>
          <c:tx>
            <c:strRef>
              <c:f>'без поправок'!$B$13</c:f>
              <c:strCache>
                <c:ptCount val="1"/>
                <c:pt idx="0">
                  <c:v>Источник шума с экраном №1 и кожухом со звукопоглотителем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'без поправок'!$C$13:$K$13</c:f>
              <c:numCache>
                <c:formatCode>General</c:formatCode>
                <c:ptCount val="9"/>
                <c:pt idx="0">
                  <c:v>62</c:v>
                </c:pt>
                <c:pt idx="1">
                  <c:v>59.9</c:v>
                </c:pt>
                <c:pt idx="2">
                  <c:v>55.6</c:v>
                </c:pt>
                <c:pt idx="3">
                  <c:v>51.3</c:v>
                </c:pt>
                <c:pt idx="4">
                  <c:v>67.599999999999994</c:v>
                </c:pt>
                <c:pt idx="5">
                  <c:v>72.599999999999994</c:v>
                </c:pt>
                <c:pt idx="6">
                  <c:v>70.5</c:v>
                </c:pt>
                <c:pt idx="7">
                  <c:v>41.9</c:v>
                </c:pt>
                <c:pt idx="8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8F-48AE-BF4A-2353EADB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234504"/>
        <c:axId val="388235160"/>
      </c:lineChart>
      <c:catAx>
        <c:axId val="38823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среднегеометрические частоты, 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235160"/>
        <c:crosses val="autoZero"/>
        <c:auto val="1"/>
        <c:lblAlgn val="ctr"/>
        <c:lblOffset val="100"/>
        <c:noMultiLvlLbl val="0"/>
      </c:catAx>
      <c:valAx>
        <c:axId val="3882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уровни звукового давления, дБ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23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667495479635008E-2"/>
          <c:y val="0.88644736315966333"/>
          <c:w val="0.91238507875356323"/>
          <c:h val="0.10408997919457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зависимостей</a:t>
            </a:r>
            <a:r>
              <a:rPr lang="ru-RU" baseline="0"/>
              <a:t> эффективности исследованих средств защиты от частоты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833243599510577E-2"/>
          <c:y val="8.3746560881836574E-2"/>
          <c:w val="0.92747285513320499"/>
          <c:h val="0.76667363046111425"/>
        </c:manualLayout>
      </c:layout>
      <c:lineChart>
        <c:grouping val="standard"/>
        <c:varyColors val="0"/>
        <c:ser>
          <c:idx val="0"/>
          <c:order val="0"/>
          <c:tx>
            <c:strRef>
              <c:f>'с поправками'!$B$14</c:f>
              <c:strCache>
                <c:ptCount val="1"/>
                <c:pt idx="0">
                  <c:v>Эффективность кожуха без звукопоглотителя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'с поправками'!$C$2:$K$2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'с поправками'!$C$14:$K$14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1.3999999999999986</c:v>
                </c:pt>
                <c:pt idx="3">
                  <c:v>6.5</c:v>
                </c:pt>
                <c:pt idx="4">
                  <c:v>9.5999999999999943</c:v>
                </c:pt>
                <c:pt idx="5">
                  <c:v>2.2999999999999972</c:v>
                </c:pt>
                <c:pt idx="6">
                  <c:v>10.599999999999994</c:v>
                </c:pt>
                <c:pt idx="7">
                  <c:v>9.0000000000000071</c:v>
                </c:pt>
                <c:pt idx="8">
                  <c:v>14.799999999999997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0E-4CB6-8C47-F6445FD46838}"/>
            </c:ext>
          </c:extLst>
        </c:ser>
        <c:ser>
          <c:idx val="1"/>
          <c:order val="1"/>
          <c:tx>
            <c:strRef>
              <c:f>'с поправками'!$B$15</c:f>
              <c:strCache>
                <c:ptCount val="1"/>
                <c:pt idx="0">
                  <c:v>Эффективность кожуха со звукопоглотителем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'с поправками'!$C$2:$K$2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'с поправками'!$C$15:$K$15</c:f>
              <c:numCache>
                <c:formatCode>General</c:formatCode>
                <c:ptCount val="9"/>
                <c:pt idx="0">
                  <c:v>4</c:v>
                </c:pt>
                <c:pt idx="1">
                  <c:v>0</c:v>
                </c:pt>
                <c:pt idx="2">
                  <c:v>6.8999999999999986</c:v>
                </c:pt>
                <c:pt idx="3">
                  <c:v>17.499999999999993</c:v>
                </c:pt>
                <c:pt idx="4">
                  <c:v>15.099999999999994</c:v>
                </c:pt>
                <c:pt idx="5">
                  <c:v>18.400000000000006</c:v>
                </c:pt>
                <c:pt idx="6">
                  <c:v>19.399999999999991</c:v>
                </c:pt>
                <c:pt idx="7">
                  <c:v>21.800000000000004</c:v>
                </c:pt>
                <c:pt idx="8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0E-4CB6-8C47-F6445FD46838}"/>
            </c:ext>
          </c:extLst>
        </c:ser>
        <c:ser>
          <c:idx val="2"/>
          <c:order val="2"/>
          <c:tx>
            <c:strRef>
              <c:f>'с поправками'!$B$16</c:f>
              <c:strCache>
                <c:ptCount val="1"/>
                <c:pt idx="0">
                  <c:v>Эффективность экрана №1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'с поправками'!$C$2:$K$2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'с поправками'!$C$16:$K$16</c:f>
              <c:numCache>
                <c:formatCode>General</c:formatCode>
                <c:ptCount val="9"/>
                <c:pt idx="0">
                  <c:v>0</c:v>
                </c:pt>
                <c:pt idx="1">
                  <c:v>9.3999999999999986</c:v>
                </c:pt>
                <c:pt idx="2">
                  <c:v>2.6000000000000014</c:v>
                </c:pt>
                <c:pt idx="3">
                  <c:v>3.5</c:v>
                </c:pt>
                <c:pt idx="4">
                  <c:v>0.89999999999999147</c:v>
                </c:pt>
                <c:pt idx="5">
                  <c:v>5</c:v>
                </c:pt>
                <c:pt idx="6">
                  <c:v>7.5</c:v>
                </c:pt>
                <c:pt idx="7">
                  <c:v>8.1000000000000085</c:v>
                </c:pt>
                <c:pt idx="8">
                  <c:v>11.299999999999997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0E-4CB6-8C47-F6445FD46838}"/>
            </c:ext>
          </c:extLst>
        </c:ser>
        <c:ser>
          <c:idx val="3"/>
          <c:order val="3"/>
          <c:tx>
            <c:strRef>
              <c:f>'с поправками'!$B$17</c:f>
              <c:strCache>
                <c:ptCount val="1"/>
                <c:pt idx="0">
                  <c:v>Эффективность экрана №2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'с поправками'!$C$2:$K$2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'с поправками'!$C$17:$K$17</c:f>
              <c:numCache>
                <c:formatCode>General</c:formatCode>
                <c:ptCount val="9"/>
                <c:pt idx="0">
                  <c:v>0.70000000000000284</c:v>
                </c:pt>
                <c:pt idx="1">
                  <c:v>0</c:v>
                </c:pt>
                <c:pt idx="2">
                  <c:v>0</c:v>
                </c:pt>
                <c:pt idx="3">
                  <c:v>1.6999999999999886</c:v>
                </c:pt>
                <c:pt idx="4">
                  <c:v>2.5</c:v>
                </c:pt>
                <c:pt idx="5">
                  <c:v>0</c:v>
                </c:pt>
                <c:pt idx="6">
                  <c:v>3.5999999999999943</c:v>
                </c:pt>
                <c:pt idx="7">
                  <c:v>0.90000000000000568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0E-4CB6-8C47-F6445FD46838}"/>
            </c:ext>
          </c:extLst>
        </c:ser>
        <c:ser>
          <c:idx val="4"/>
          <c:order val="4"/>
          <c:tx>
            <c:strRef>
              <c:f>'с поправками'!$B$18</c:f>
              <c:strCache>
                <c:ptCount val="1"/>
                <c:pt idx="0">
                  <c:v>Эффективность экрана №3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'с поправками'!$C$2:$K$2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'с поправками'!$C$18:$K$18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0.79999999999999716</c:v>
                </c:pt>
                <c:pt idx="3">
                  <c:v>3.1999999999999886</c:v>
                </c:pt>
                <c:pt idx="4">
                  <c:v>0.20000000000000284</c:v>
                </c:pt>
                <c:pt idx="5">
                  <c:v>4</c:v>
                </c:pt>
                <c:pt idx="6">
                  <c:v>7.8999999999999915</c:v>
                </c:pt>
                <c:pt idx="7">
                  <c:v>8.2000000000000028</c:v>
                </c:pt>
                <c:pt idx="8">
                  <c:v>11.299999999999997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0E-4CB6-8C47-F6445FD46838}"/>
            </c:ext>
          </c:extLst>
        </c:ser>
        <c:ser>
          <c:idx val="5"/>
          <c:order val="5"/>
          <c:tx>
            <c:strRef>
              <c:f>'с поправками'!$B$19</c:f>
              <c:strCache>
                <c:ptCount val="1"/>
                <c:pt idx="0">
                  <c:v>Эффективность экрана №4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'с поправками'!$C$2:$K$2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'с поправками'!$C$19:$K$19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2.6999999999999886</c:v>
                </c:pt>
                <c:pt idx="4">
                  <c:v>0</c:v>
                </c:pt>
                <c:pt idx="5">
                  <c:v>4</c:v>
                </c:pt>
                <c:pt idx="6">
                  <c:v>5.7000000000000028</c:v>
                </c:pt>
                <c:pt idx="7">
                  <c:v>6.6000000000000085</c:v>
                </c:pt>
                <c:pt idx="8">
                  <c:v>9.6000000000000014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0E-4CB6-8C47-F6445FD46838}"/>
            </c:ext>
          </c:extLst>
        </c:ser>
        <c:ser>
          <c:idx val="6"/>
          <c:order val="6"/>
          <c:tx>
            <c:strRef>
              <c:f>'с поправками'!$B$20</c:f>
              <c:strCache>
                <c:ptCount val="1"/>
                <c:pt idx="0">
                  <c:v>Эффективность экрана №1 с кожухом со звукопоглотителем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'с поправками'!$C$2:$K$2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'с поправками'!$C$20:$K$20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5.2999999999999972</c:v>
                </c:pt>
                <c:pt idx="3">
                  <c:v>25.099999999999994</c:v>
                </c:pt>
                <c:pt idx="4">
                  <c:v>18.700000000000003</c:v>
                </c:pt>
                <c:pt idx="5">
                  <c:v>22.900000000000006</c:v>
                </c:pt>
                <c:pt idx="6">
                  <c:v>29.799999999999997</c:v>
                </c:pt>
                <c:pt idx="7">
                  <c:v>31.000000000000007</c:v>
                </c:pt>
                <c:pt idx="8">
                  <c:v>17.299999999999997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0E-4CB6-8C47-F6445FD46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06704"/>
        <c:axId val="377011296"/>
      </c:lineChart>
      <c:catAx>
        <c:axId val="37700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среднегеометрические частоты, 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011296"/>
        <c:crosses val="autoZero"/>
        <c:auto val="1"/>
        <c:lblAlgn val="ctr"/>
        <c:lblOffset val="100"/>
        <c:noMultiLvlLbl val="0"/>
      </c:catAx>
      <c:valAx>
        <c:axId val="3770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эффективность, дБ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0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15051129628387"/>
          <c:y val="0.91304891970364044"/>
          <c:w val="0.88521902497883387"/>
          <c:h val="8.6568056352239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Зависимости измеренных уровней звукового давления от частоты источника шума</a:t>
            </a:r>
            <a:r>
              <a:rPr lang="ru-RU" baseline="0"/>
              <a:t> с</a:t>
            </a:r>
            <a:r>
              <a:rPr lang="ru-RU"/>
              <a:t> учетом шумового фона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 поправками'!$B$4</c:f>
              <c:strCache>
                <c:ptCount val="1"/>
                <c:pt idx="0">
                  <c:v>Иссточник шума без средств защиты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'с поправками'!$C$2:$K$2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'с поправками'!$C$4:$K$4</c:f>
              <c:numCache>
                <c:formatCode>General</c:formatCode>
                <c:ptCount val="9"/>
                <c:pt idx="0">
                  <c:v>60.6</c:v>
                </c:pt>
                <c:pt idx="1">
                  <c:v>65.5</c:v>
                </c:pt>
                <c:pt idx="2">
                  <c:v>58.9</c:v>
                </c:pt>
                <c:pt idx="3">
                  <c:v>73.099999999999994</c:v>
                </c:pt>
                <c:pt idx="4">
                  <c:v>86.3</c:v>
                </c:pt>
                <c:pt idx="5">
                  <c:v>95.5</c:v>
                </c:pt>
                <c:pt idx="6">
                  <c:v>100.3</c:v>
                </c:pt>
                <c:pt idx="7">
                  <c:v>72.900000000000006</c:v>
                </c:pt>
                <c:pt idx="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98-4BBC-B2A9-34506C3139D6}"/>
            </c:ext>
          </c:extLst>
        </c:ser>
        <c:ser>
          <c:idx val="1"/>
          <c:order val="1"/>
          <c:tx>
            <c:strRef>
              <c:f>'с поправками'!$B$7</c:f>
              <c:strCache>
                <c:ptCount val="1"/>
                <c:pt idx="0">
                  <c:v>Источник шума в кожухе без звукопоглотителя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'с поправками'!$C$2:$K$2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'с поправками'!$C$7:$K$7</c:f>
              <c:numCache>
                <c:formatCode>General</c:formatCode>
                <c:ptCount val="9"/>
                <c:pt idx="0">
                  <c:v>61.6</c:v>
                </c:pt>
                <c:pt idx="1">
                  <c:v>65.5</c:v>
                </c:pt>
                <c:pt idx="2">
                  <c:v>57.5</c:v>
                </c:pt>
                <c:pt idx="3">
                  <c:v>66.599999999999994</c:v>
                </c:pt>
                <c:pt idx="4">
                  <c:v>76.7</c:v>
                </c:pt>
                <c:pt idx="5">
                  <c:v>93.2</c:v>
                </c:pt>
                <c:pt idx="6">
                  <c:v>89.7</c:v>
                </c:pt>
                <c:pt idx="7">
                  <c:v>63.9</c:v>
                </c:pt>
                <c:pt idx="8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98-4BBC-B2A9-34506C3139D6}"/>
            </c:ext>
          </c:extLst>
        </c:ser>
        <c:ser>
          <c:idx val="2"/>
          <c:order val="2"/>
          <c:tx>
            <c:strRef>
              <c:f>'с поправками'!$B$8</c:f>
              <c:strCache>
                <c:ptCount val="1"/>
                <c:pt idx="0">
                  <c:v>Источник шума в кожухе со звукопоглотителем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'с поправками'!$C$2:$K$2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'с поправками'!$C$8:$K$8</c:f>
              <c:numCache>
                <c:formatCode>General</c:formatCode>
                <c:ptCount val="9"/>
                <c:pt idx="0">
                  <c:v>56.6</c:v>
                </c:pt>
                <c:pt idx="1">
                  <c:v>65.5</c:v>
                </c:pt>
                <c:pt idx="2">
                  <c:v>52</c:v>
                </c:pt>
                <c:pt idx="3">
                  <c:v>55.6</c:v>
                </c:pt>
                <c:pt idx="4">
                  <c:v>71.2</c:v>
                </c:pt>
                <c:pt idx="5">
                  <c:v>77.099999999999994</c:v>
                </c:pt>
                <c:pt idx="6">
                  <c:v>80.900000000000006</c:v>
                </c:pt>
                <c:pt idx="7">
                  <c:v>51.1</c:v>
                </c:pt>
                <c:pt idx="8">
                  <c:v>25.299999999999997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98-4BBC-B2A9-34506C3139D6}"/>
            </c:ext>
          </c:extLst>
        </c:ser>
        <c:ser>
          <c:idx val="3"/>
          <c:order val="3"/>
          <c:tx>
            <c:strRef>
              <c:f>'с поправками'!$B$9</c:f>
              <c:strCache>
                <c:ptCount val="1"/>
                <c:pt idx="0">
                  <c:v>Источник шума с экраном №1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'с поправками'!$C$9:$K$9</c:f>
              <c:numCache>
                <c:formatCode>General</c:formatCode>
                <c:ptCount val="9"/>
                <c:pt idx="0">
                  <c:v>60.6</c:v>
                </c:pt>
                <c:pt idx="1">
                  <c:v>56.1</c:v>
                </c:pt>
                <c:pt idx="2">
                  <c:v>56.3</c:v>
                </c:pt>
                <c:pt idx="3">
                  <c:v>69.599999999999994</c:v>
                </c:pt>
                <c:pt idx="4">
                  <c:v>85.4</c:v>
                </c:pt>
                <c:pt idx="5">
                  <c:v>90.5</c:v>
                </c:pt>
                <c:pt idx="6">
                  <c:v>92.8</c:v>
                </c:pt>
                <c:pt idx="7">
                  <c:v>64.8</c:v>
                </c:pt>
                <c:pt idx="8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98-4BBC-B2A9-34506C3139D6}"/>
            </c:ext>
          </c:extLst>
        </c:ser>
        <c:ser>
          <c:idx val="4"/>
          <c:order val="4"/>
          <c:tx>
            <c:strRef>
              <c:f>'с поправками'!$B$10</c:f>
              <c:strCache>
                <c:ptCount val="1"/>
                <c:pt idx="0">
                  <c:v>Источник шума с экраном №2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val>
            <c:numRef>
              <c:f>'с поправками'!$C$10:$K$10</c:f>
              <c:numCache>
                <c:formatCode>General</c:formatCode>
                <c:ptCount val="9"/>
                <c:pt idx="0">
                  <c:v>59.9</c:v>
                </c:pt>
                <c:pt idx="1">
                  <c:v>65.5</c:v>
                </c:pt>
                <c:pt idx="2">
                  <c:v>63.6</c:v>
                </c:pt>
                <c:pt idx="3">
                  <c:v>71.400000000000006</c:v>
                </c:pt>
                <c:pt idx="4">
                  <c:v>83.8</c:v>
                </c:pt>
                <c:pt idx="5">
                  <c:v>95.5</c:v>
                </c:pt>
                <c:pt idx="6">
                  <c:v>96.7</c:v>
                </c:pt>
                <c:pt idx="7">
                  <c:v>72</c:v>
                </c:pt>
                <c:pt idx="8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98-4BBC-B2A9-34506C3139D6}"/>
            </c:ext>
          </c:extLst>
        </c:ser>
        <c:ser>
          <c:idx val="5"/>
          <c:order val="5"/>
          <c:tx>
            <c:strRef>
              <c:f>'с поправками'!$B$11</c:f>
              <c:strCache>
                <c:ptCount val="1"/>
                <c:pt idx="0">
                  <c:v>Источник шума с экраном №3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'с поправками'!$C$11:$K$11</c:f>
              <c:numCache>
                <c:formatCode>General</c:formatCode>
                <c:ptCount val="9"/>
                <c:pt idx="0">
                  <c:v>58.6</c:v>
                </c:pt>
                <c:pt idx="1">
                  <c:v>65.5</c:v>
                </c:pt>
                <c:pt idx="2">
                  <c:v>58.1</c:v>
                </c:pt>
                <c:pt idx="3">
                  <c:v>69.900000000000006</c:v>
                </c:pt>
                <c:pt idx="4">
                  <c:v>86.1</c:v>
                </c:pt>
                <c:pt idx="5">
                  <c:v>91.5</c:v>
                </c:pt>
                <c:pt idx="6">
                  <c:v>92.4</c:v>
                </c:pt>
                <c:pt idx="7">
                  <c:v>64.7</c:v>
                </c:pt>
                <c:pt idx="8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98-4BBC-B2A9-34506C3139D6}"/>
            </c:ext>
          </c:extLst>
        </c:ser>
        <c:ser>
          <c:idx val="6"/>
          <c:order val="6"/>
          <c:tx>
            <c:strRef>
              <c:f>'с поправками'!$B$12</c:f>
              <c:strCache>
                <c:ptCount val="1"/>
                <c:pt idx="0">
                  <c:v>Источник шума с экраном №4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'с поправками'!$C$12:$K$12</c:f>
              <c:numCache>
                <c:formatCode>General</c:formatCode>
                <c:ptCount val="9"/>
                <c:pt idx="0">
                  <c:v>58.6</c:v>
                </c:pt>
                <c:pt idx="1">
                  <c:v>60.5</c:v>
                </c:pt>
                <c:pt idx="2">
                  <c:v>62</c:v>
                </c:pt>
                <c:pt idx="3">
                  <c:v>70.400000000000006</c:v>
                </c:pt>
                <c:pt idx="4">
                  <c:v>87.4</c:v>
                </c:pt>
                <c:pt idx="5">
                  <c:v>91.5</c:v>
                </c:pt>
                <c:pt idx="6">
                  <c:v>94.6</c:v>
                </c:pt>
                <c:pt idx="7">
                  <c:v>66.3</c:v>
                </c:pt>
                <c:pt idx="8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98-4BBC-B2A9-34506C3139D6}"/>
            </c:ext>
          </c:extLst>
        </c:ser>
        <c:ser>
          <c:idx val="7"/>
          <c:order val="7"/>
          <c:tx>
            <c:strRef>
              <c:f>'с поправками'!$B$13</c:f>
              <c:strCache>
                <c:ptCount val="1"/>
                <c:pt idx="0">
                  <c:v>Источник шума с экраном №1 и кожухом со звукопоглотителем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'с поправками'!$C$13:$K$13</c:f>
              <c:numCache>
                <c:formatCode>General</c:formatCode>
                <c:ptCount val="9"/>
                <c:pt idx="0">
                  <c:v>58.6</c:v>
                </c:pt>
                <c:pt idx="1">
                  <c:v>65.5</c:v>
                </c:pt>
                <c:pt idx="2">
                  <c:v>53.6</c:v>
                </c:pt>
                <c:pt idx="3">
                  <c:v>48</c:v>
                </c:pt>
                <c:pt idx="4">
                  <c:v>67.599999999999994</c:v>
                </c:pt>
                <c:pt idx="5">
                  <c:v>72.599999999999994</c:v>
                </c:pt>
                <c:pt idx="6">
                  <c:v>70.5</c:v>
                </c:pt>
                <c:pt idx="7">
                  <c:v>41.9</c:v>
                </c:pt>
                <c:pt idx="8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98-4BBC-B2A9-34506C31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234504"/>
        <c:axId val="388235160"/>
      </c:lineChart>
      <c:catAx>
        <c:axId val="38823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среднегеометрические частоты, 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235160"/>
        <c:crosses val="autoZero"/>
        <c:auto val="1"/>
        <c:lblAlgn val="ctr"/>
        <c:lblOffset val="100"/>
        <c:noMultiLvlLbl val="0"/>
      </c:catAx>
      <c:valAx>
        <c:axId val="3882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уровни звукового давления, дБ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234504"/>
        <c:crosses val="autoZero"/>
        <c:crossBetween val="between"/>
      </c:valAx>
      <c:spPr>
        <a:noFill/>
        <a:ln w="12700">
          <a:noFill/>
        </a:ln>
        <a:effectLst/>
      </c:spPr>
    </c:plotArea>
    <c:legend>
      <c:legendPos val="b"/>
      <c:layout>
        <c:manualLayout>
          <c:xMode val="edge"/>
          <c:yMode val="edge"/>
          <c:x val="7.4199252246303499E-2"/>
          <c:y val="0.88644736315966333"/>
          <c:w val="0.87445391218514001"/>
          <c:h val="0.10408997919457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11077</xdr:colOff>
      <xdr:row>1</xdr:row>
      <xdr:rowOff>1770</xdr:rowOff>
    </xdr:from>
    <xdr:to>
      <xdr:col>31</xdr:col>
      <xdr:colOff>33227</xdr:colOff>
      <xdr:row>22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612321</xdr:colOff>
      <xdr:row>23</xdr:row>
      <xdr:rowOff>16329</xdr:rowOff>
    </xdr:from>
    <xdr:to>
      <xdr:col>31</xdr:col>
      <xdr:colOff>0</xdr:colOff>
      <xdr:row>56</xdr:row>
      <xdr:rowOff>68035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71136</xdr:colOff>
      <xdr:row>22</xdr:row>
      <xdr:rowOff>3673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32</xdr:col>
      <xdr:colOff>163287</xdr:colOff>
      <xdr:row>56</xdr:row>
      <xdr:rowOff>51706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1" zoomScale="60" zoomScaleNormal="60" workbookViewId="0">
      <selection activeCell="K6" sqref="K6"/>
    </sheetView>
  </sheetViews>
  <sheetFormatPr defaultRowHeight="15" x14ac:dyDescent="0.25"/>
  <cols>
    <col min="1" max="1" width="4.7109375" customWidth="1"/>
    <col min="2" max="2" width="36.85546875" customWidth="1"/>
    <col min="12" max="12" width="20.5703125" customWidth="1"/>
  </cols>
  <sheetData>
    <row r="1" spans="1:12" ht="28.5" customHeight="1" x14ac:dyDescent="0.25">
      <c r="A1" s="7" t="s">
        <v>0</v>
      </c>
      <c r="B1" s="7" t="s">
        <v>1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 t="s">
        <v>3</v>
      </c>
    </row>
    <row r="2" spans="1:12" ht="21" customHeight="1" x14ac:dyDescent="0.25">
      <c r="A2" s="7"/>
      <c r="B2" s="7"/>
      <c r="C2" s="1">
        <v>31.5</v>
      </c>
      <c r="D2" s="1">
        <v>63</v>
      </c>
      <c r="E2" s="1">
        <v>125</v>
      </c>
      <c r="F2" s="1">
        <v>250</v>
      </c>
      <c r="G2" s="1">
        <v>500</v>
      </c>
      <c r="H2" s="1">
        <v>1000</v>
      </c>
      <c r="I2" s="1">
        <v>2000</v>
      </c>
      <c r="J2" s="1">
        <v>4000</v>
      </c>
      <c r="K2" s="1">
        <v>8000</v>
      </c>
      <c r="L2" s="7"/>
    </row>
    <row r="3" spans="1:12" x14ac:dyDescent="0.25">
      <c r="A3" s="1">
        <v>1</v>
      </c>
      <c r="B3" s="1" t="s">
        <v>4</v>
      </c>
      <c r="C3" s="1">
        <v>63.6</v>
      </c>
      <c r="D3" s="1">
        <v>66.5</v>
      </c>
      <c r="E3" s="1">
        <v>50.8</v>
      </c>
      <c r="F3" s="1">
        <v>53</v>
      </c>
      <c r="G3" s="1">
        <v>42.5</v>
      </c>
      <c r="H3" s="1">
        <v>41.2</v>
      </c>
      <c r="I3" s="1">
        <v>33.6</v>
      </c>
      <c r="J3" s="1">
        <v>32</v>
      </c>
      <c r="K3" s="1">
        <v>31.7</v>
      </c>
      <c r="L3" s="1">
        <v>47.8</v>
      </c>
    </row>
    <row r="4" spans="1:12" ht="17.25" customHeight="1" x14ac:dyDescent="0.25">
      <c r="A4" s="2">
        <v>2</v>
      </c>
      <c r="B4" s="2" t="s">
        <v>5</v>
      </c>
      <c r="C4" s="2">
        <v>61</v>
      </c>
      <c r="D4" s="2">
        <v>57.9</v>
      </c>
      <c r="E4" s="2">
        <v>59.9</v>
      </c>
      <c r="F4" s="2">
        <v>73.099999999999994</v>
      </c>
      <c r="G4" s="2">
        <v>86.3</v>
      </c>
      <c r="H4" s="2">
        <v>95.5</v>
      </c>
      <c r="I4" s="2">
        <v>100.3</v>
      </c>
      <c r="J4" s="2">
        <v>72.900000000000006</v>
      </c>
      <c r="K4" s="2">
        <v>42.9</v>
      </c>
      <c r="L4" s="2">
        <v>102.4</v>
      </c>
    </row>
    <row r="5" spans="1:12" ht="32.25" customHeight="1" x14ac:dyDescent="0.25">
      <c r="A5" s="2">
        <v>3</v>
      </c>
      <c r="B5" s="1" t="s">
        <v>6</v>
      </c>
      <c r="C5" s="2">
        <v>86</v>
      </c>
      <c r="D5" s="2">
        <v>71</v>
      </c>
      <c r="E5" s="2">
        <v>61</v>
      </c>
      <c r="F5" s="2">
        <v>54</v>
      </c>
      <c r="G5" s="2">
        <v>49</v>
      </c>
      <c r="H5" s="2">
        <v>45</v>
      </c>
      <c r="I5" s="2">
        <v>42</v>
      </c>
      <c r="J5" s="2">
        <v>40</v>
      </c>
      <c r="K5" s="2">
        <v>38</v>
      </c>
      <c r="L5" s="2">
        <v>50</v>
      </c>
    </row>
    <row r="6" spans="1:12" ht="60.75" customHeight="1" x14ac:dyDescent="0.25">
      <c r="A6" s="2">
        <v>4</v>
      </c>
      <c r="B6" s="1" t="s">
        <v>17</v>
      </c>
      <c r="C6" s="2" t="str">
        <f>IF(C4-C$5&gt;0,C4-C$5,"-")</f>
        <v>-</v>
      </c>
      <c r="D6" s="2" t="str">
        <f t="shared" ref="D6:L6" si="0">IF(D4-D$5&gt;0,D4-D$5,"-")</f>
        <v>-</v>
      </c>
      <c r="E6" s="2" t="str">
        <f t="shared" si="0"/>
        <v>-</v>
      </c>
      <c r="F6" s="2">
        <f t="shared" si="0"/>
        <v>19.099999999999994</v>
      </c>
      <c r="G6" s="2">
        <f t="shared" si="0"/>
        <v>37.299999999999997</v>
      </c>
      <c r="H6" s="2">
        <f t="shared" si="0"/>
        <v>50.5</v>
      </c>
      <c r="I6" s="2">
        <f t="shared" si="0"/>
        <v>58.3</v>
      </c>
      <c r="J6" s="2">
        <f t="shared" si="0"/>
        <v>32.900000000000006</v>
      </c>
      <c r="K6" s="2">
        <f t="shared" si="0"/>
        <v>4.8999999999999986</v>
      </c>
      <c r="L6" s="2">
        <f t="shared" si="0"/>
        <v>52.400000000000006</v>
      </c>
    </row>
    <row r="7" spans="1:12" ht="30" x14ac:dyDescent="0.25">
      <c r="A7" s="2">
        <v>5</v>
      </c>
      <c r="B7" s="1" t="s">
        <v>7</v>
      </c>
      <c r="C7" s="2">
        <v>59.5</v>
      </c>
      <c r="D7" s="2">
        <v>58.5</v>
      </c>
      <c r="E7" s="2">
        <v>58.5</v>
      </c>
      <c r="F7" s="2">
        <v>66.599999999999994</v>
      </c>
      <c r="G7" s="2">
        <v>76.7</v>
      </c>
      <c r="H7" s="2">
        <v>93.2</v>
      </c>
      <c r="I7" s="2">
        <v>89.7</v>
      </c>
      <c r="J7" s="2">
        <v>63.9</v>
      </c>
      <c r="K7" s="2">
        <v>33.1</v>
      </c>
      <c r="L7" s="2">
        <v>95.2</v>
      </c>
    </row>
    <row r="8" spans="1:12" ht="30" x14ac:dyDescent="0.25">
      <c r="A8" s="2">
        <v>6</v>
      </c>
      <c r="B8" s="1" t="s">
        <v>8</v>
      </c>
      <c r="C8" s="2">
        <v>63</v>
      </c>
      <c r="D8" s="2">
        <v>57.6</v>
      </c>
      <c r="E8" s="2">
        <v>54</v>
      </c>
      <c r="F8" s="2">
        <v>57.6</v>
      </c>
      <c r="G8" s="2">
        <v>71.2</v>
      </c>
      <c r="H8" s="2">
        <v>77.099999999999994</v>
      </c>
      <c r="I8" s="2">
        <v>80.900000000000006</v>
      </c>
      <c r="J8" s="2">
        <v>51.1</v>
      </c>
      <c r="K8" s="2">
        <v>32.299999999999997</v>
      </c>
      <c r="L8" s="2">
        <v>83.2</v>
      </c>
    </row>
    <row r="9" spans="1:12" x14ac:dyDescent="0.25">
      <c r="A9" s="2">
        <v>7</v>
      </c>
      <c r="B9" s="1" t="s">
        <v>9</v>
      </c>
      <c r="C9" s="2">
        <v>60.9</v>
      </c>
      <c r="D9" s="2">
        <v>56.1</v>
      </c>
      <c r="E9" s="2">
        <v>57.3</v>
      </c>
      <c r="F9" s="2">
        <v>69.599999999999994</v>
      </c>
      <c r="G9" s="2">
        <v>85.4</v>
      </c>
      <c r="H9" s="2">
        <v>90.5</v>
      </c>
      <c r="I9" s="2">
        <v>92.8</v>
      </c>
      <c r="J9" s="2">
        <v>64.8</v>
      </c>
      <c r="K9" s="2">
        <v>34.6</v>
      </c>
      <c r="L9" s="2">
        <v>95.6</v>
      </c>
    </row>
    <row r="10" spans="1:12" x14ac:dyDescent="0.25">
      <c r="A10" s="2">
        <v>8</v>
      </c>
      <c r="B10" s="1" t="s">
        <v>10</v>
      </c>
      <c r="C10" s="2">
        <v>64.900000000000006</v>
      </c>
      <c r="D10" s="2">
        <v>59.9</v>
      </c>
      <c r="E10" s="2">
        <v>63.6</v>
      </c>
      <c r="F10" s="2">
        <v>71.400000000000006</v>
      </c>
      <c r="G10" s="2">
        <v>83.8</v>
      </c>
      <c r="H10" s="2">
        <v>95.5</v>
      </c>
      <c r="I10" s="2">
        <v>96.7</v>
      </c>
      <c r="J10" s="2">
        <v>72</v>
      </c>
      <c r="K10" s="2">
        <v>39.4</v>
      </c>
      <c r="L10" s="2">
        <v>99.8</v>
      </c>
    </row>
    <row r="11" spans="1:12" x14ac:dyDescent="0.25">
      <c r="A11" s="2">
        <v>9</v>
      </c>
      <c r="B11" s="1" t="s">
        <v>15</v>
      </c>
      <c r="C11" s="2">
        <v>62.1</v>
      </c>
      <c r="D11" s="2">
        <v>59.4</v>
      </c>
      <c r="E11" s="2">
        <v>59.1</v>
      </c>
      <c r="F11" s="2">
        <v>69.900000000000006</v>
      </c>
      <c r="G11" s="2">
        <v>86.1</v>
      </c>
      <c r="H11" s="2">
        <v>91.5</v>
      </c>
      <c r="I11" s="2">
        <v>92.4</v>
      </c>
      <c r="J11" s="2">
        <v>64.7</v>
      </c>
      <c r="K11" s="2">
        <v>34.6</v>
      </c>
      <c r="L11" s="2">
        <v>95.7</v>
      </c>
    </row>
    <row r="12" spans="1:12" x14ac:dyDescent="0.25">
      <c r="A12" s="2">
        <v>10</v>
      </c>
      <c r="B12" s="1" t="s">
        <v>16</v>
      </c>
      <c r="C12" s="2">
        <v>62.1</v>
      </c>
      <c r="D12" s="2">
        <v>58.9</v>
      </c>
      <c r="E12" s="2">
        <v>62</v>
      </c>
      <c r="F12" s="2">
        <v>70.400000000000006</v>
      </c>
      <c r="G12" s="2">
        <v>87.4</v>
      </c>
      <c r="H12" s="2">
        <v>91.5</v>
      </c>
      <c r="I12" s="2">
        <v>94.6</v>
      </c>
      <c r="J12" s="2">
        <v>66.3</v>
      </c>
      <c r="K12" s="2">
        <v>35.299999999999997</v>
      </c>
      <c r="L12" s="2">
        <v>97.2</v>
      </c>
    </row>
    <row r="13" spans="1:12" ht="30" x14ac:dyDescent="0.25">
      <c r="A13" s="2">
        <v>11</v>
      </c>
      <c r="B13" s="1" t="s">
        <v>18</v>
      </c>
      <c r="C13" s="2">
        <v>62</v>
      </c>
      <c r="D13" s="2">
        <v>59.9</v>
      </c>
      <c r="E13" s="2">
        <v>55.6</v>
      </c>
      <c r="F13" s="2">
        <v>51.3</v>
      </c>
      <c r="G13" s="2">
        <v>67.599999999999994</v>
      </c>
      <c r="H13" s="2">
        <v>72.599999999999994</v>
      </c>
      <c r="I13" s="2">
        <v>70.5</v>
      </c>
      <c r="J13" s="2">
        <v>41.9</v>
      </c>
      <c r="K13" s="2">
        <v>32.6</v>
      </c>
      <c r="L13" s="2">
        <v>75.400000000000006</v>
      </c>
    </row>
    <row r="14" spans="1:12" ht="30" x14ac:dyDescent="0.25">
      <c r="A14" s="2">
        <v>12</v>
      </c>
      <c r="B14" s="1" t="s">
        <v>11</v>
      </c>
      <c r="C14" s="2">
        <f>IF(C$4-C7&gt;0,C$4-C7,"-")</f>
        <v>1.5</v>
      </c>
      <c r="D14" s="2" t="str">
        <f t="shared" ref="D14:L14" si="1">IF(D$4-D7&gt;0,D$4-D7,"-")</f>
        <v>-</v>
      </c>
      <c r="E14" s="2">
        <f t="shared" si="1"/>
        <v>1.3999999999999986</v>
      </c>
      <c r="F14" s="2">
        <f t="shared" si="1"/>
        <v>6.5</v>
      </c>
      <c r="G14" s="2">
        <f t="shared" si="1"/>
        <v>9.5999999999999943</v>
      </c>
      <c r="H14" s="2">
        <f t="shared" si="1"/>
        <v>2.2999999999999972</v>
      </c>
      <c r="I14" s="2">
        <f t="shared" si="1"/>
        <v>10.599999999999994</v>
      </c>
      <c r="J14" s="2">
        <f t="shared" si="1"/>
        <v>9.0000000000000071</v>
      </c>
      <c r="K14" s="2">
        <f t="shared" si="1"/>
        <v>9.7999999999999972</v>
      </c>
      <c r="L14" s="2">
        <f t="shared" si="1"/>
        <v>7.2000000000000028</v>
      </c>
    </row>
    <row r="15" spans="1:12" ht="30" x14ac:dyDescent="0.25">
      <c r="A15" s="2">
        <v>13</v>
      </c>
      <c r="B15" s="1" t="s">
        <v>12</v>
      </c>
      <c r="C15" s="2" t="str">
        <f t="shared" ref="C15:L20" si="2">IF(C$4-C8&gt;0,C$4-C8,"-")</f>
        <v>-</v>
      </c>
      <c r="D15" s="2">
        <f t="shared" si="2"/>
        <v>0.29999999999999716</v>
      </c>
      <c r="E15" s="2">
        <f t="shared" si="2"/>
        <v>5.8999999999999986</v>
      </c>
      <c r="F15" s="2">
        <f t="shared" si="2"/>
        <v>15.499999999999993</v>
      </c>
      <c r="G15" s="2">
        <f t="shared" si="2"/>
        <v>15.099999999999994</v>
      </c>
      <c r="H15" s="2">
        <f t="shared" si="2"/>
        <v>18.400000000000006</v>
      </c>
      <c r="I15" s="2">
        <f t="shared" si="2"/>
        <v>19.399999999999991</v>
      </c>
      <c r="J15" s="2">
        <f t="shared" si="2"/>
        <v>21.800000000000004</v>
      </c>
      <c r="K15" s="2">
        <f t="shared" si="2"/>
        <v>10.600000000000001</v>
      </c>
      <c r="L15" s="2">
        <f t="shared" si="2"/>
        <v>19.200000000000003</v>
      </c>
    </row>
    <row r="16" spans="1:12" x14ac:dyDescent="0.25">
      <c r="A16" s="2">
        <v>14</v>
      </c>
      <c r="B16" s="1" t="s">
        <v>13</v>
      </c>
      <c r="C16" s="2">
        <f t="shared" si="2"/>
        <v>0.10000000000000142</v>
      </c>
      <c r="D16" s="2">
        <f t="shared" si="2"/>
        <v>1.7999999999999972</v>
      </c>
      <c r="E16" s="2">
        <f t="shared" si="2"/>
        <v>2.6000000000000014</v>
      </c>
      <c r="F16" s="2">
        <f t="shared" si="2"/>
        <v>3.5</v>
      </c>
      <c r="G16" s="2">
        <f t="shared" si="2"/>
        <v>0.89999999999999147</v>
      </c>
      <c r="H16" s="2">
        <f t="shared" si="2"/>
        <v>5</v>
      </c>
      <c r="I16" s="2">
        <f t="shared" si="2"/>
        <v>7.5</v>
      </c>
      <c r="J16" s="2">
        <f t="shared" si="2"/>
        <v>8.1000000000000085</v>
      </c>
      <c r="K16" s="2">
        <f t="shared" si="2"/>
        <v>8.2999999999999972</v>
      </c>
      <c r="L16" s="2">
        <f t="shared" si="2"/>
        <v>6.8000000000000114</v>
      </c>
    </row>
    <row r="17" spans="1:12" x14ac:dyDescent="0.25">
      <c r="A17" s="2">
        <v>15</v>
      </c>
      <c r="B17" s="1" t="s">
        <v>14</v>
      </c>
      <c r="C17" s="2" t="str">
        <f t="shared" si="2"/>
        <v>-</v>
      </c>
      <c r="D17" s="2" t="str">
        <f t="shared" si="2"/>
        <v>-</v>
      </c>
      <c r="E17" s="2" t="str">
        <f t="shared" si="2"/>
        <v>-</v>
      </c>
      <c r="F17" s="2">
        <f t="shared" si="2"/>
        <v>1.6999999999999886</v>
      </c>
      <c r="G17" s="2">
        <f t="shared" si="2"/>
        <v>2.5</v>
      </c>
      <c r="H17" s="2" t="str">
        <f t="shared" si="2"/>
        <v>-</v>
      </c>
      <c r="I17" s="2">
        <f t="shared" si="2"/>
        <v>3.5999999999999943</v>
      </c>
      <c r="J17" s="2">
        <f t="shared" si="2"/>
        <v>0.90000000000000568</v>
      </c>
      <c r="K17" s="2">
        <f t="shared" si="2"/>
        <v>3.5</v>
      </c>
      <c r="L17" s="2">
        <f t="shared" si="2"/>
        <v>2.6000000000000085</v>
      </c>
    </row>
    <row r="18" spans="1:12" x14ac:dyDescent="0.25">
      <c r="A18" s="2">
        <v>16</v>
      </c>
      <c r="B18" s="1" t="s">
        <v>19</v>
      </c>
      <c r="C18" s="2" t="str">
        <f t="shared" si="2"/>
        <v>-</v>
      </c>
      <c r="D18" s="2" t="str">
        <f t="shared" si="2"/>
        <v>-</v>
      </c>
      <c r="E18" s="2">
        <f t="shared" si="2"/>
        <v>0.79999999999999716</v>
      </c>
      <c r="F18" s="2">
        <f t="shared" si="2"/>
        <v>3.1999999999999886</v>
      </c>
      <c r="G18" s="2">
        <f t="shared" si="2"/>
        <v>0.20000000000000284</v>
      </c>
      <c r="H18" s="2">
        <f t="shared" si="2"/>
        <v>4</v>
      </c>
      <c r="I18" s="2">
        <f t="shared" si="2"/>
        <v>7.8999999999999915</v>
      </c>
      <c r="J18" s="2">
        <f t="shared" si="2"/>
        <v>8.2000000000000028</v>
      </c>
      <c r="K18" s="2">
        <f t="shared" si="2"/>
        <v>8.2999999999999972</v>
      </c>
      <c r="L18" s="2">
        <f t="shared" si="2"/>
        <v>6.7000000000000028</v>
      </c>
    </row>
    <row r="19" spans="1:12" x14ac:dyDescent="0.25">
      <c r="A19" s="2">
        <v>17</v>
      </c>
      <c r="B19" s="1" t="s">
        <v>20</v>
      </c>
      <c r="C19" s="2" t="str">
        <f t="shared" si="2"/>
        <v>-</v>
      </c>
      <c r="D19" s="2" t="str">
        <f t="shared" si="2"/>
        <v>-</v>
      </c>
      <c r="E19" s="2" t="str">
        <f t="shared" si="2"/>
        <v>-</v>
      </c>
      <c r="F19" s="2">
        <f t="shared" si="2"/>
        <v>2.6999999999999886</v>
      </c>
      <c r="G19" s="2" t="str">
        <f t="shared" si="2"/>
        <v>-</v>
      </c>
      <c r="H19" s="2">
        <f t="shared" si="2"/>
        <v>4</v>
      </c>
      <c r="I19" s="2">
        <f t="shared" si="2"/>
        <v>5.7000000000000028</v>
      </c>
      <c r="J19" s="2">
        <f t="shared" si="2"/>
        <v>6.6000000000000085</v>
      </c>
      <c r="K19" s="2">
        <f t="shared" si="2"/>
        <v>7.6000000000000014</v>
      </c>
      <c r="L19" s="2">
        <f t="shared" si="2"/>
        <v>5.2000000000000028</v>
      </c>
    </row>
    <row r="20" spans="1:12" ht="30" x14ac:dyDescent="0.25">
      <c r="A20" s="2">
        <v>18</v>
      </c>
      <c r="B20" s="1" t="s">
        <v>21</v>
      </c>
      <c r="C20" s="2" t="str">
        <f t="shared" si="2"/>
        <v>-</v>
      </c>
      <c r="D20" s="2" t="str">
        <f t="shared" si="2"/>
        <v>-</v>
      </c>
      <c r="E20" s="2">
        <f t="shared" si="2"/>
        <v>4.2999999999999972</v>
      </c>
      <c r="F20" s="2">
        <f t="shared" si="2"/>
        <v>21.799999999999997</v>
      </c>
      <c r="G20" s="2">
        <f t="shared" si="2"/>
        <v>18.700000000000003</v>
      </c>
      <c r="H20" s="2">
        <f t="shared" si="2"/>
        <v>22.900000000000006</v>
      </c>
      <c r="I20" s="2">
        <f t="shared" si="2"/>
        <v>29.799999999999997</v>
      </c>
      <c r="J20" s="2">
        <f t="shared" si="2"/>
        <v>31.000000000000007</v>
      </c>
      <c r="K20" s="2">
        <f t="shared" si="2"/>
        <v>10.299999999999997</v>
      </c>
      <c r="L20" s="2">
        <f t="shared" si="2"/>
        <v>27</v>
      </c>
    </row>
    <row r="21" spans="1:12" ht="62.25" customHeight="1" x14ac:dyDescent="0.25">
      <c r="A21" s="2">
        <v>19</v>
      </c>
      <c r="B21" s="1" t="s">
        <v>22</v>
      </c>
      <c r="C21" s="2" t="str">
        <f>IF(C7-C$5&gt;0,C7-C$5,"-")</f>
        <v>-</v>
      </c>
      <c r="D21" s="2" t="str">
        <f t="shared" ref="D21:L21" si="3">IF(D7-D$5&gt;0,D7-D$5,"-")</f>
        <v>-</v>
      </c>
      <c r="E21" s="2" t="str">
        <f t="shared" si="3"/>
        <v>-</v>
      </c>
      <c r="F21" s="2">
        <f t="shared" si="3"/>
        <v>12.599999999999994</v>
      </c>
      <c r="G21" s="2">
        <f t="shared" si="3"/>
        <v>27.700000000000003</v>
      </c>
      <c r="H21" s="2">
        <f t="shared" si="3"/>
        <v>48.2</v>
      </c>
      <c r="I21" s="2">
        <f t="shared" si="3"/>
        <v>47.7</v>
      </c>
      <c r="J21" s="2">
        <f t="shared" si="3"/>
        <v>23.9</v>
      </c>
      <c r="K21" s="2" t="str">
        <f t="shared" si="3"/>
        <v>-</v>
      </c>
      <c r="L21" s="2">
        <f t="shared" si="3"/>
        <v>45.2</v>
      </c>
    </row>
    <row r="22" spans="1:12" ht="60" customHeight="1" x14ac:dyDescent="0.25">
      <c r="A22" s="3">
        <v>20</v>
      </c>
      <c r="B22" s="1" t="s">
        <v>23</v>
      </c>
      <c r="C22" s="2" t="str">
        <f t="shared" ref="C22:L27" si="4">IF(C8-C$5&gt;0,C8-C$5,"-")</f>
        <v>-</v>
      </c>
      <c r="D22" s="2" t="str">
        <f t="shared" si="4"/>
        <v>-</v>
      </c>
      <c r="E22" s="2" t="str">
        <f t="shared" si="4"/>
        <v>-</v>
      </c>
      <c r="F22" s="2">
        <f t="shared" si="4"/>
        <v>3.6000000000000014</v>
      </c>
      <c r="G22" s="2">
        <f t="shared" si="4"/>
        <v>22.200000000000003</v>
      </c>
      <c r="H22" s="2">
        <f t="shared" si="4"/>
        <v>32.099999999999994</v>
      </c>
      <c r="I22" s="2">
        <f t="shared" si="4"/>
        <v>38.900000000000006</v>
      </c>
      <c r="J22" s="2">
        <f t="shared" si="4"/>
        <v>11.100000000000001</v>
      </c>
      <c r="K22" s="2" t="str">
        <f t="shared" si="4"/>
        <v>-</v>
      </c>
      <c r="L22" s="2">
        <f t="shared" si="4"/>
        <v>33.200000000000003</v>
      </c>
    </row>
    <row r="23" spans="1:12" ht="45" x14ac:dyDescent="0.25">
      <c r="A23" s="3">
        <v>21</v>
      </c>
      <c r="B23" s="1" t="s">
        <v>24</v>
      </c>
      <c r="C23" s="2" t="str">
        <f t="shared" si="4"/>
        <v>-</v>
      </c>
      <c r="D23" s="2" t="str">
        <f t="shared" si="4"/>
        <v>-</v>
      </c>
      <c r="E23" s="2" t="str">
        <f t="shared" si="4"/>
        <v>-</v>
      </c>
      <c r="F23" s="2">
        <f t="shared" si="4"/>
        <v>15.599999999999994</v>
      </c>
      <c r="G23" s="2">
        <f t="shared" si="4"/>
        <v>36.400000000000006</v>
      </c>
      <c r="H23" s="2">
        <f t="shared" si="4"/>
        <v>45.5</v>
      </c>
      <c r="I23" s="2">
        <f t="shared" si="4"/>
        <v>50.8</v>
      </c>
      <c r="J23" s="2">
        <f t="shared" si="4"/>
        <v>24.799999999999997</v>
      </c>
      <c r="K23" s="2" t="str">
        <f t="shared" si="4"/>
        <v>-</v>
      </c>
      <c r="L23" s="2">
        <f t="shared" si="4"/>
        <v>45.599999999999994</v>
      </c>
    </row>
    <row r="24" spans="1:12" ht="45" x14ac:dyDescent="0.25">
      <c r="A24" s="3">
        <v>22</v>
      </c>
      <c r="B24" s="1" t="s">
        <v>25</v>
      </c>
      <c r="C24" s="2" t="str">
        <f t="shared" si="4"/>
        <v>-</v>
      </c>
      <c r="D24" s="2" t="str">
        <f t="shared" si="4"/>
        <v>-</v>
      </c>
      <c r="E24" s="2">
        <f t="shared" si="4"/>
        <v>2.6000000000000014</v>
      </c>
      <c r="F24" s="2">
        <f t="shared" si="4"/>
        <v>17.400000000000006</v>
      </c>
      <c r="G24" s="2">
        <f t="shared" si="4"/>
        <v>34.799999999999997</v>
      </c>
      <c r="H24" s="2">
        <f t="shared" si="4"/>
        <v>50.5</v>
      </c>
      <c r="I24" s="2">
        <f t="shared" si="4"/>
        <v>54.7</v>
      </c>
      <c r="J24" s="2">
        <f t="shared" si="4"/>
        <v>32</v>
      </c>
      <c r="K24" s="2">
        <f t="shared" si="4"/>
        <v>1.3999999999999986</v>
      </c>
      <c r="L24" s="2">
        <f t="shared" si="4"/>
        <v>49.8</v>
      </c>
    </row>
    <row r="25" spans="1:12" ht="45" x14ac:dyDescent="0.25">
      <c r="A25" s="3">
        <v>23</v>
      </c>
      <c r="B25" s="1" t="s">
        <v>26</v>
      </c>
      <c r="C25" s="2" t="str">
        <f t="shared" si="4"/>
        <v>-</v>
      </c>
      <c r="D25" s="2" t="str">
        <f t="shared" si="4"/>
        <v>-</v>
      </c>
      <c r="E25" s="2" t="str">
        <f t="shared" si="4"/>
        <v>-</v>
      </c>
      <c r="F25" s="2">
        <f t="shared" si="4"/>
        <v>15.900000000000006</v>
      </c>
      <c r="G25" s="2">
        <f t="shared" si="4"/>
        <v>37.099999999999994</v>
      </c>
      <c r="H25" s="2">
        <f t="shared" si="4"/>
        <v>46.5</v>
      </c>
      <c r="I25" s="2">
        <f t="shared" si="4"/>
        <v>50.400000000000006</v>
      </c>
      <c r="J25" s="2">
        <f t="shared" si="4"/>
        <v>24.700000000000003</v>
      </c>
      <c r="K25" s="2" t="str">
        <f t="shared" si="4"/>
        <v>-</v>
      </c>
      <c r="L25" s="2">
        <f t="shared" si="4"/>
        <v>45.7</v>
      </c>
    </row>
    <row r="26" spans="1:12" ht="45" x14ac:dyDescent="0.25">
      <c r="A26" s="3">
        <v>24</v>
      </c>
      <c r="B26" s="1" t="s">
        <v>27</v>
      </c>
      <c r="C26" s="2" t="str">
        <f t="shared" si="4"/>
        <v>-</v>
      </c>
      <c r="D26" s="2" t="str">
        <f t="shared" si="4"/>
        <v>-</v>
      </c>
      <c r="E26" s="2">
        <f t="shared" si="4"/>
        <v>1</v>
      </c>
      <c r="F26" s="2">
        <f t="shared" si="4"/>
        <v>16.400000000000006</v>
      </c>
      <c r="G26" s="2">
        <f t="shared" si="4"/>
        <v>38.400000000000006</v>
      </c>
      <c r="H26" s="2">
        <f t="shared" si="4"/>
        <v>46.5</v>
      </c>
      <c r="I26" s="2">
        <f t="shared" si="4"/>
        <v>52.599999999999994</v>
      </c>
      <c r="J26" s="2">
        <f t="shared" si="4"/>
        <v>26.299999999999997</v>
      </c>
      <c r="K26" s="2" t="str">
        <f t="shared" si="4"/>
        <v>-</v>
      </c>
      <c r="L26" s="2">
        <f t="shared" si="4"/>
        <v>47.2</v>
      </c>
    </row>
    <row r="27" spans="1:12" ht="60" x14ac:dyDescent="0.25">
      <c r="A27" s="3">
        <v>25</v>
      </c>
      <c r="B27" s="1" t="s">
        <v>28</v>
      </c>
      <c r="C27" s="2" t="str">
        <f t="shared" si="4"/>
        <v>-</v>
      </c>
      <c r="D27" s="2" t="str">
        <f t="shared" si="4"/>
        <v>-</v>
      </c>
      <c r="E27" s="2" t="str">
        <f t="shared" si="4"/>
        <v>-</v>
      </c>
      <c r="F27" s="2" t="str">
        <f t="shared" si="4"/>
        <v>-</v>
      </c>
      <c r="G27" s="2">
        <f t="shared" si="4"/>
        <v>18.599999999999994</v>
      </c>
      <c r="H27" s="2">
        <f t="shared" si="4"/>
        <v>27.599999999999994</v>
      </c>
      <c r="I27" s="2">
        <f t="shared" si="4"/>
        <v>28.5</v>
      </c>
      <c r="J27" s="2">
        <f t="shared" si="4"/>
        <v>1.8999999999999986</v>
      </c>
      <c r="K27" s="2" t="str">
        <f t="shared" si="4"/>
        <v>-</v>
      </c>
      <c r="L27" s="2">
        <f t="shared" si="4"/>
        <v>25.400000000000006</v>
      </c>
    </row>
  </sheetData>
  <mergeCells count="4">
    <mergeCell ref="A1:A2"/>
    <mergeCell ref="B1:B2"/>
    <mergeCell ref="C1:K1"/>
    <mergeCell ref="L1:L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4" sqref="F4"/>
    </sheetView>
  </sheetViews>
  <sheetFormatPr defaultRowHeight="15" x14ac:dyDescent="0.25"/>
  <cols>
    <col min="1" max="1" width="4.7109375" customWidth="1"/>
    <col min="2" max="2" width="36.85546875" customWidth="1"/>
    <col min="12" max="12" width="20.5703125" customWidth="1"/>
  </cols>
  <sheetData>
    <row r="1" spans="1:12" ht="28.5" customHeight="1" x14ac:dyDescent="0.25">
      <c r="A1" s="7" t="s">
        <v>0</v>
      </c>
      <c r="B1" s="7" t="s">
        <v>1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 t="s">
        <v>3</v>
      </c>
    </row>
    <row r="2" spans="1:12" ht="21" customHeight="1" x14ac:dyDescent="0.25">
      <c r="A2" s="7"/>
      <c r="B2" s="7"/>
      <c r="C2" s="1">
        <v>31.5</v>
      </c>
      <c r="D2" s="1">
        <v>63</v>
      </c>
      <c r="E2" s="1">
        <v>125</v>
      </c>
      <c r="F2" s="1">
        <v>250</v>
      </c>
      <c r="G2" s="1">
        <v>500</v>
      </c>
      <c r="H2" s="1">
        <v>1000</v>
      </c>
      <c r="I2" s="1">
        <v>2000</v>
      </c>
      <c r="J2" s="1">
        <v>4000</v>
      </c>
      <c r="K2" s="1">
        <v>8000</v>
      </c>
      <c r="L2" s="7"/>
    </row>
    <row r="3" spans="1:12" x14ac:dyDescent="0.25">
      <c r="A3" s="6">
        <v>1</v>
      </c>
      <c r="B3" s="6" t="s">
        <v>4</v>
      </c>
      <c r="C3" s="6">
        <v>63.6</v>
      </c>
      <c r="D3" s="6">
        <v>66.5</v>
      </c>
      <c r="E3" s="6">
        <v>50.8</v>
      </c>
      <c r="F3" s="6">
        <v>53</v>
      </c>
      <c r="G3" s="6">
        <v>42.5</v>
      </c>
      <c r="H3" s="6">
        <v>41.2</v>
      </c>
      <c r="I3" s="6">
        <v>33.6</v>
      </c>
      <c r="J3" s="6">
        <v>32</v>
      </c>
      <c r="K3" s="6">
        <v>31.7</v>
      </c>
      <c r="L3" s="6">
        <v>47.8</v>
      </c>
    </row>
    <row r="4" spans="1:12" ht="17.25" customHeight="1" x14ac:dyDescent="0.25">
      <c r="A4" s="5">
        <v>2</v>
      </c>
      <c r="B4" s="5" t="s">
        <v>5</v>
      </c>
      <c r="C4" s="5">
        <f>C3-3</f>
        <v>60.6</v>
      </c>
      <c r="D4" s="5">
        <f>D3-1</f>
        <v>65.5</v>
      </c>
      <c r="E4" s="5">
        <f>59.9-1</f>
        <v>58.9</v>
      </c>
      <c r="F4" s="5">
        <v>73.099999999999994</v>
      </c>
      <c r="G4" s="5">
        <v>86.3</v>
      </c>
      <c r="H4" s="5">
        <v>95.5</v>
      </c>
      <c r="I4" s="5">
        <v>100.3</v>
      </c>
      <c r="J4" s="5">
        <v>72.900000000000006</v>
      </c>
      <c r="K4" s="5">
        <v>42.9</v>
      </c>
      <c r="L4" s="5">
        <v>102.4</v>
      </c>
    </row>
    <row r="5" spans="1:12" ht="30" x14ac:dyDescent="0.25">
      <c r="A5" s="5">
        <v>5</v>
      </c>
      <c r="B5" s="4" t="s">
        <v>7</v>
      </c>
      <c r="C5" s="5">
        <f>C3-2</f>
        <v>61.6</v>
      </c>
      <c r="D5" s="5">
        <f>D3-1</f>
        <v>65.5</v>
      </c>
      <c r="E5" s="5">
        <f>58.5-1</f>
        <v>57.5</v>
      </c>
      <c r="F5" s="5">
        <v>66.599999999999994</v>
      </c>
      <c r="G5" s="5">
        <v>76.7</v>
      </c>
      <c r="H5" s="5">
        <v>93.2</v>
      </c>
      <c r="I5" s="5">
        <v>89.7</v>
      </c>
      <c r="J5" s="5">
        <v>63.9</v>
      </c>
      <c r="K5" s="5">
        <f>33.1-5</f>
        <v>28.1</v>
      </c>
      <c r="L5" s="5">
        <v>95.2</v>
      </c>
    </row>
    <row r="6" spans="1:12" ht="30" x14ac:dyDescent="0.25">
      <c r="A6" s="5">
        <v>6</v>
      </c>
      <c r="B6" s="4" t="s">
        <v>8</v>
      </c>
      <c r="C6" s="5">
        <f>C3-7</f>
        <v>56.6</v>
      </c>
      <c r="D6" s="5">
        <f>D3-1</f>
        <v>65.5</v>
      </c>
      <c r="E6" s="5">
        <f>54-2</f>
        <v>52</v>
      </c>
      <c r="F6" s="5">
        <f>57.6-2</f>
        <v>55.6</v>
      </c>
      <c r="G6" s="5">
        <v>71.2</v>
      </c>
      <c r="H6" s="5">
        <v>77.099999999999994</v>
      </c>
      <c r="I6" s="5">
        <v>80.900000000000006</v>
      </c>
      <c r="J6" s="5">
        <v>51.1</v>
      </c>
      <c r="K6" s="5">
        <f>32.3-7</f>
        <v>25.299999999999997</v>
      </c>
      <c r="L6" s="5">
        <v>83.2</v>
      </c>
    </row>
    <row r="7" spans="1:12" x14ac:dyDescent="0.25">
      <c r="A7" s="5">
        <v>7</v>
      </c>
      <c r="B7" s="4" t="s">
        <v>9</v>
      </c>
      <c r="C7" s="5">
        <f>C3-3</f>
        <v>60.6</v>
      </c>
      <c r="D7" s="5">
        <v>56.1</v>
      </c>
      <c r="E7" s="5">
        <f>57.3-1</f>
        <v>56.3</v>
      </c>
      <c r="F7" s="5">
        <v>69.599999999999994</v>
      </c>
      <c r="G7" s="5">
        <v>85.4</v>
      </c>
      <c r="H7" s="5">
        <v>90.5</v>
      </c>
      <c r="I7" s="5">
        <v>92.8</v>
      </c>
      <c r="J7" s="5">
        <v>64.8</v>
      </c>
      <c r="K7" s="5">
        <f>34.6-3</f>
        <v>31.6</v>
      </c>
      <c r="L7" s="5">
        <v>95.6</v>
      </c>
    </row>
    <row r="8" spans="1:12" x14ac:dyDescent="0.25">
      <c r="A8" s="5">
        <v>8</v>
      </c>
      <c r="B8" s="4" t="s">
        <v>10</v>
      </c>
      <c r="C8" s="5">
        <f>64.9-5</f>
        <v>59.900000000000006</v>
      </c>
      <c r="D8" s="5">
        <f>D3-1</f>
        <v>65.5</v>
      </c>
      <c r="E8" s="5">
        <v>63.6</v>
      </c>
      <c r="F8" s="5">
        <v>71.400000000000006</v>
      </c>
      <c r="G8" s="5">
        <v>83.8</v>
      </c>
      <c r="H8" s="5">
        <v>95.5</v>
      </c>
      <c r="I8" s="5">
        <v>96.7</v>
      </c>
      <c r="J8" s="5">
        <v>72</v>
      </c>
      <c r="K8" s="5">
        <f>39.4-1</f>
        <v>38.4</v>
      </c>
      <c r="L8" s="5">
        <v>99.8</v>
      </c>
    </row>
    <row r="9" spans="1:12" x14ac:dyDescent="0.25">
      <c r="A9" s="5">
        <v>9</v>
      </c>
      <c r="B9" s="4" t="s">
        <v>15</v>
      </c>
      <c r="C9" s="5">
        <f>C3-5</f>
        <v>58.6</v>
      </c>
      <c r="D9" s="5">
        <f>D3-1</f>
        <v>65.5</v>
      </c>
      <c r="E9" s="5">
        <f>59.1-1</f>
        <v>58.1</v>
      </c>
      <c r="F9" s="5">
        <v>69.900000000000006</v>
      </c>
      <c r="G9" s="5">
        <v>86.1</v>
      </c>
      <c r="H9" s="5">
        <v>91.5</v>
      </c>
      <c r="I9" s="5">
        <v>92.4</v>
      </c>
      <c r="J9" s="5">
        <v>64.7</v>
      </c>
      <c r="K9" s="5">
        <f>34.6-3</f>
        <v>31.6</v>
      </c>
      <c r="L9" s="5">
        <v>95.7</v>
      </c>
    </row>
    <row r="10" spans="1:12" x14ac:dyDescent="0.25">
      <c r="A10" s="5">
        <v>10</v>
      </c>
      <c r="B10" s="4" t="s">
        <v>16</v>
      </c>
      <c r="C10" s="5">
        <f>C3-5</f>
        <v>58.6</v>
      </c>
      <c r="D10" s="5">
        <f>D3-6</f>
        <v>60.5</v>
      </c>
      <c r="E10" s="5">
        <v>62</v>
      </c>
      <c r="F10" s="5">
        <v>70.400000000000006</v>
      </c>
      <c r="G10" s="5">
        <v>87.4</v>
      </c>
      <c r="H10" s="5">
        <v>91.5</v>
      </c>
      <c r="I10" s="5">
        <v>94.6</v>
      </c>
      <c r="J10" s="5">
        <v>66.3</v>
      </c>
      <c r="K10" s="5">
        <f>35.3-2</f>
        <v>33.299999999999997</v>
      </c>
      <c r="L10" s="5">
        <v>97.2</v>
      </c>
    </row>
    <row r="11" spans="1:12" ht="30" x14ac:dyDescent="0.25">
      <c r="A11" s="5">
        <v>11</v>
      </c>
      <c r="B11" s="4" t="s">
        <v>18</v>
      </c>
      <c r="C11" s="5">
        <f>C3-5</f>
        <v>58.6</v>
      </c>
      <c r="D11" s="5">
        <f>D3-1</f>
        <v>65.5</v>
      </c>
      <c r="E11" s="5">
        <f>55.6-2</f>
        <v>53.6</v>
      </c>
      <c r="F11" s="5">
        <f>F3-5</f>
        <v>48</v>
      </c>
      <c r="G11" s="5">
        <v>67.599999999999994</v>
      </c>
      <c r="H11" s="5">
        <v>72.599999999999994</v>
      </c>
      <c r="I11" s="5">
        <v>70.5</v>
      </c>
      <c r="J11" s="5">
        <v>41.9</v>
      </c>
      <c r="K11" s="5">
        <f>32.6-7</f>
        <v>25.6</v>
      </c>
      <c r="L11" s="5">
        <v>75.400000000000006</v>
      </c>
    </row>
  </sheetData>
  <mergeCells count="4">
    <mergeCell ref="A1:A2"/>
    <mergeCell ref="B1:B2"/>
    <mergeCell ref="C1:K1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70" zoomScaleNormal="70" workbookViewId="0">
      <selection activeCell="N17" sqref="N17"/>
    </sheetView>
  </sheetViews>
  <sheetFormatPr defaultRowHeight="15" x14ac:dyDescent="0.25"/>
  <cols>
    <col min="1" max="1" width="4.7109375" customWidth="1"/>
    <col min="2" max="2" width="36.85546875" customWidth="1"/>
    <col min="12" max="12" width="20.5703125" customWidth="1"/>
  </cols>
  <sheetData>
    <row r="1" spans="1:12" ht="28.5" customHeight="1" x14ac:dyDescent="0.25">
      <c r="A1" s="7" t="s">
        <v>0</v>
      </c>
      <c r="B1" s="7" t="s">
        <v>1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 t="s">
        <v>3</v>
      </c>
    </row>
    <row r="2" spans="1:12" ht="21" customHeight="1" x14ac:dyDescent="0.25">
      <c r="A2" s="7"/>
      <c r="B2" s="7"/>
      <c r="C2" s="1">
        <v>31.5</v>
      </c>
      <c r="D2" s="1">
        <v>63</v>
      </c>
      <c r="E2" s="1">
        <v>125</v>
      </c>
      <c r="F2" s="1">
        <v>250</v>
      </c>
      <c r="G2" s="1">
        <v>500</v>
      </c>
      <c r="H2" s="1">
        <v>1000</v>
      </c>
      <c r="I2" s="1">
        <v>2000</v>
      </c>
      <c r="J2" s="1">
        <v>4000</v>
      </c>
      <c r="K2" s="1">
        <v>8000</v>
      </c>
      <c r="L2" s="7"/>
    </row>
    <row r="3" spans="1:12" x14ac:dyDescent="0.25">
      <c r="A3" s="6">
        <v>1</v>
      </c>
      <c r="B3" s="6" t="s">
        <v>4</v>
      </c>
      <c r="C3" s="6">
        <v>63.6</v>
      </c>
      <c r="D3" s="6">
        <v>66.5</v>
      </c>
      <c r="E3" s="6">
        <v>50.8</v>
      </c>
      <c r="F3" s="6">
        <v>53</v>
      </c>
      <c r="G3" s="6">
        <v>42.5</v>
      </c>
      <c r="H3" s="6">
        <v>41.2</v>
      </c>
      <c r="I3" s="6">
        <v>33.6</v>
      </c>
      <c r="J3" s="6">
        <v>32</v>
      </c>
      <c r="K3" s="6">
        <v>31.7</v>
      </c>
      <c r="L3" s="6">
        <v>47.8</v>
      </c>
    </row>
    <row r="4" spans="1:12" ht="17.25" customHeight="1" x14ac:dyDescent="0.25">
      <c r="A4" s="5">
        <v>2</v>
      </c>
      <c r="B4" s="5" t="s">
        <v>5</v>
      </c>
      <c r="C4" s="5">
        <f>C3-3</f>
        <v>60.6</v>
      </c>
      <c r="D4" s="5">
        <f>D3-1</f>
        <v>65.5</v>
      </c>
      <c r="E4" s="5">
        <f>59.9-1</f>
        <v>58.9</v>
      </c>
      <c r="F4" s="5">
        <v>73.099999999999994</v>
      </c>
      <c r="G4" s="5">
        <v>86.3</v>
      </c>
      <c r="H4" s="5">
        <v>95.5</v>
      </c>
      <c r="I4" s="5">
        <v>100.3</v>
      </c>
      <c r="J4" s="5">
        <v>72.900000000000006</v>
      </c>
      <c r="K4" s="5">
        <v>42.9</v>
      </c>
      <c r="L4" s="5">
        <v>102.4</v>
      </c>
    </row>
    <row r="5" spans="1:12" ht="32.25" customHeight="1" x14ac:dyDescent="0.25">
      <c r="A5" s="2">
        <v>3</v>
      </c>
      <c r="B5" s="1" t="s">
        <v>6</v>
      </c>
      <c r="C5" s="2">
        <v>86</v>
      </c>
      <c r="D5" s="2">
        <v>71</v>
      </c>
      <c r="E5" s="2">
        <v>61</v>
      </c>
      <c r="F5" s="2">
        <v>54</v>
      </c>
      <c r="G5" s="2">
        <v>49</v>
      </c>
      <c r="H5" s="2">
        <v>45</v>
      </c>
      <c r="I5" s="2">
        <v>42</v>
      </c>
      <c r="J5" s="2">
        <v>40</v>
      </c>
      <c r="K5" s="2">
        <v>38</v>
      </c>
      <c r="L5" s="2">
        <v>50</v>
      </c>
    </row>
    <row r="6" spans="1:12" ht="60.75" customHeight="1" x14ac:dyDescent="0.25">
      <c r="A6" s="2">
        <v>4</v>
      </c>
      <c r="B6" s="1" t="s">
        <v>17</v>
      </c>
      <c r="C6" s="2" t="str">
        <f>IF(C4-C$5&gt;0,C4-C$5,"-")</f>
        <v>-</v>
      </c>
      <c r="D6" s="2" t="str">
        <f t="shared" ref="D6:L6" si="0">IF(D4-D$5&gt;0,D4-D$5,"-")</f>
        <v>-</v>
      </c>
      <c r="E6" s="2" t="str">
        <f t="shared" si="0"/>
        <v>-</v>
      </c>
      <c r="F6" s="2">
        <f t="shared" si="0"/>
        <v>19.099999999999994</v>
      </c>
      <c r="G6" s="2">
        <f t="shared" si="0"/>
        <v>37.299999999999997</v>
      </c>
      <c r="H6" s="2">
        <f t="shared" si="0"/>
        <v>50.5</v>
      </c>
      <c r="I6" s="2">
        <f t="shared" si="0"/>
        <v>58.3</v>
      </c>
      <c r="J6" s="2">
        <f t="shared" si="0"/>
        <v>32.900000000000006</v>
      </c>
      <c r="K6" s="2">
        <f t="shared" si="0"/>
        <v>4.8999999999999986</v>
      </c>
      <c r="L6" s="2">
        <f t="shared" si="0"/>
        <v>52.400000000000006</v>
      </c>
    </row>
    <row r="7" spans="1:12" ht="30" x14ac:dyDescent="0.25">
      <c r="A7" s="5">
        <v>5</v>
      </c>
      <c r="B7" s="4" t="s">
        <v>7</v>
      </c>
      <c r="C7" s="5">
        <v>61.6</v>
      </c>
      <c r="D7" s="5">
        <v>65.5</v>
      </c>
      <c r="E7" s="5">
        <v>57.5</v>
      </c>
      <c r="F7" s="5">
        <v>66.599999999999994</v>
      </c>
      <c r="G7" s="5">
        <v>76.7</v>
      </c>
      <c r="H7" s="5">
        <v>93.2</v>
      </c>
      <c r="I7" s="5">
        <v>89.7</v>
      </c>
      <c r="J7" s="5">
        <v>63.9</v>
      </c>
      <c r="K7" s="5">
        <f>33.1-5</f>
        <v>28.1</v>
      </c>
      <c r="L7" s="5">
        <v>95.2</v>
      </c>
    </row>
    <row r="8" spans="1:12" ht="30" x14ac:dyDescent="0.25">
      <c r="A8" s="5">
        <v>6</v>
      </c>
      <c r="B8" s="4" t="s">
        <v>8</v>
      </c>
      <c r="C8" s="5">
        <v>56.6</v>
      </c>
      <c r="D8" s="5">
        <v>65.5</v>
      </c>
      <c r="E8" s="5">
        <v>52</v>
      </c>
      <c r="F8" s="5">
        <v>55.6</v>
      </c>
      <c r="G8" s="5">
        <v>71.2</v>
      </c>
      <c r="H8" s="5">
        <v>77.099999999999994</v>
      </c>
      <c r="I8" s="5">
        <v>80.900000000000006</v>
      </c>
      <c r="J8" s="5">
        <v>51.1</v>
      </c>
      <c r="K8" s="5">
        <f>32.3-7</f>
        <v>25.299999999999997</v>
      </c>
      <c r="L8" s="5">
        <v>83.2</v>
      </c>
    </row>
    <row r="9" spans="1:12" x14ac:dyDescent="0.25">
      <c r="A9" s="5">
        <v>7</v>
      </c>
      <c r="B9" s="4" t="s">
        <v>9</v>
      </c>
      <c r="C9" s="5">
        <v>60.6</v>
      </c>
      <c r="D9" s="5">
        <v>56.1</v>
      </c>
      <c r="E9" s="5">
        <v>56.3</v>
      </c>
      <c r="F9" s="5">
        <v>69.599999999999994</v>
      </c>
      <c r="G9" s="5">
        <v>85.4</v>
      </c>
      <c r="H9" s="5">
        <v>90.5</v>
      </c>
      <c r="I9" s="5">
        <v>92.8</v>
      </c>
      <c r="J9" s="5">
        <v>64.8</v>
      </c>
      <c r="K9" s="5">
        <f>34.6-3</f>
        <v>31.6</v>
      </c>
      <c r="L9" s="5">
        <v>95.6</v>
      </c>
    </row>
    <row r="10" spans="1:12" x14ac:dyDescent="0.25">
      <c r="A10" s="5">
        <v>8</v>
      </c>
      <c r="B10" s="4" t="s">
        <v>10</v>
      </c>
      <c r="C10" s="5">
        <v>59.9</v>
      </c>
      <c r="D10" s="5">
        <v>65.5</v>
      </c>
      <c r="E10" s="5">
        <v>63.6</v>
      </c>
      <c r="F10" s="5">
        <v>71.400000000000006</v>
      </c>
      <c r="G10" s="5">
        <v>83.8</v>
      </c>
      <c r="H10" s="5">
        <v>95.5</v>
      </c>
      <c r="I10" s="5">
        <v>96.7</v>
      </c>
      <c r="J10" s="5">
        <v>72</v>
      </c>
      <c r="K10" s="5">
        <f>39.4-1</f>
        <v>38.4</v>
      </c>
      <c r="L10" s="5">
        <v>99.8</v>
      </c>
    </row>
    <row r="11" spans="1:12" x14ac:dyDescent="0.25">
      <c r="A11" s="5">
        <v>9</v>
      </c>
      <c r="B11" s="4" t="s">
        <v>15</v>
      </c>
      <c r="C11" s="5">
        <v>58.6</v>
      </c>
      <c r="D11" s="5">
        <v>65.5</v>
      </c>
      <c r="E11" s="5">
        <v>58.1</v>
      </c>
      <c r="F11" s="5">
        <v>69.900000000000006</v>
      </c>
      <c r="G11" s="5">
        <v>86.1</v>
      </c>
      <c r="H11" s="5">
        <v>91.5</v>
      </c>
      <c r="I11" s="5">
        <v>92.4</v>
      </c>
      <c r="J11" s="5">
        <v>64.7</v>
      </c>
      <c r="K11" s="5">
        <f>34.6-3</f>
        <v>31.6</v>
      </c>
      <c r="L11" s="5">
        <v>95.7</v>
      </c>
    </row>
    <row r="12" spans="1:12" x14ac:dyDescent="0.25">
      <c r="A12" s="5">
        <v>10</v>
      </c>
      <c r="B12" s="4" t="s">
        <v>16</v>
      </c>
      <c r="C12" s="5">
        <v>58.6</v>
      </c>
      <c r="D12" s="5">
        <v>60.5</v>
      </c>
      <c r="E12" s="5">
        <v>62</v>
      </c>
      <c r="F12" s="5">
        <v>70.400000000000006</v>
      </c>
      <c r="G12" s="5">
        <v>87.4</v>
      </c>
      <c r="H12" s="5">
        <v>91.5</v>
      </c>
      <c r="I12" s="5">
        <v>94.6</v>
      </c>
      <c r="J12" s="5">
        <v>66.3</v>
      </c>
      <c r="K12" s="5">
        <f>35.3-2</f>
        <v>33.299999999999997</v>
      </c>
      <c r="L12" s="5">
        <v>97.2</v>
      </c>
    </row>
    <row r="13" spans="1:12" ht="30" x14ac:dyDescent="0.25">
      <c r="A13" s="5">
        <v>11</v>
      </c>
      <c r="B13" s="4" t="s">
        <v>18</v>
      </c>
      <c r="C13" s="5">
        <v>58.6</v>
      </c>
      <c r="D13" s="5">
        <v>65.5</v>
      </c>
      <c r="E13" s="5">
        <v>53.6</v>
      </c>
      <c r="F13" s="5">
        <v>48</v>
      </c>
      <c r="G13" s="5">
        <v>67.599999999999994</v>
      </c>
      <c r="H13" s="5">
        <v>72.599999999999994</v>
      </c>
      <c r="I13" s="5">
        <v>70.5</v>
      </c>
      <c r="J13" s="5">
        <v>41.9</v>
      </c>
      <c r="K13" s="5">
        <f>32.6-7</f>
        <v>25.6</v>
      </c>
      <c r="L13" s="5">
        <v>75.400000000000006</v>
      </c>
    </row>
    <row r="14" spans="1:12" ht="30" x14ac:dyDescent="0.25">
      <c r="A14" s="2">
        <v>12</v>
      </c>
      <c r="B14" s="1" t="s">
        <v>11</v>
      </c>
      <c r="C14" s="2" t="str">
        <f>IF(C$4-C7&gt;0,C$4-C7,"-")</f>
        <v>-</v>
      </c>
      <c r="D14" s="2" t="str">
        <f t="shared" ref="D14:L14" si="1">IF(D$4-D7&gt;0,D$4-D7,"-")</f>
        <v>-</v>
      </c>
      <c r="E14" s="2">
        <f t="shared" si="1"/>
        <v>1.3999999999999986</v>
      </c>
      <c r="F14" s="2">
        <f t="shared" si="1"/>
        <v>6.5</v>
      </c>
      <c r="G14" s="2">
        <f t="shared" si="1"/>
        <v>9.5999999999999943</v>
      </c>
      <c r="H14" s="2">
        <f t="shared" si="1"/>
        <v>2.2999999999999972</v>
      </c>
      <c r="I14" s="2">
        <f t="shared" si="1"/>
        <v>10.599999999999994</v>
      </c>
      <c r="J14" s="2">
        <f t="shared" si="1"/>
        <v>9.0000000000000071</v>
      </c>
      <c r="K14" s="2">
        <f t="shared" si="1"/>
        <v>14.799999999999997</v>
      </c>
      <c r="L14" s="2">
        <f t="shared" si="1"/>
        <v>7.2000000000000028</v>
      </c>
    </row>
    <row r="15" spans="1:12" ht="30" x14ac:dyDescent="0.25">
      <c r="A15" s="2">
        <v>13</v>
      </c>
      <c r="B15" s="1" t="s">
        <v>12</v>
      </c>
      <c r="C15" s="2">
        <f t="shared" ref="C15:L20" si="2">IF(C$4-C8&gt;0,C$4-C8,"-")</f>
        <v>4</v>
      </c>
      <c r="D15" s="2" t="str">
        <f t="shared" si="2"/>
        <v>-</v>
      </c>
      <c r="E15" s="2">
        <f t="shared" si="2"/>
        <v>6.8999999999999986</v>
      </c>
      <c r="F15" s="2">
        <f t="shared" si="2"/>
        <v>17.499999999999993</v>
      </c>
      <c r="G15" s="2">
        <f t="shared" si="2"/>
        <v>15.099999999999994</v>
      </c>
      <c r="H15" s="2">
        <f t="shared" si="2"/>
        <v>18.400000000000006</v>
      </c>
      <c r="I15" s="2">
        <f t="shared" si="2"/>
        <v>19.399999999999991</v>
      </c>
      <c r="J15" s="2">
        <f t="shared" si="2"/>
        <v>21.800000000000004</v>
      </c>
      <c r="K15" s="2">
        <f t="shared" si="2"/>
        <v>17.600000000000001</v>
      </c>
      <c r="L15" s="2">
        <f t="shared" si="2"/>
        <v>19.200000000000003</v>
      </c>
    </row>
    <row r="16" spans="1:12" x14ac:dyDescent="0.25">
      <c r="A16" s="2">
        <v>14</v>
      </c>
      <c r="B16" s="1" t="s">
        <v>13</v>
      </c>
      <c r="C16" s="2" t="str">
        <f t="shared" si="2"/>
        <v>-</v>
      </c>
      <c r="D16" s="2">
        <f t="shared" si="2"/>
        <v>9.3999999999999986</v>
      </c>
      <c r="E16" s="2">
        <f t="shared" si="2"/>
        <v>2.6000000000000014</v>
      </c>
      <c r="F16" s="2">
        <f t="shared" si="2"/>
        <v>3.5</v>
      </c>
      <c r="G16" s="2">
        <f t="shared" si="2"/>
        <v>0.89999999999999147</v>
      </c>
      <c r="H16" s="2">
        <f t="shared" si="2"/>
        <v>5</v>
      </c>
      <c r="I16" s="2">
        <f t="shared" si="2"/>
        <v>7.5</v>
      </c>
      <c r="J16" s="2">
        <f t="shared" si="2"/>
        <v>8.1000000000000085</v>
      </c>
      <c r="K16" s="2">
        <f t="shared" si="2"/>
        <v>11.299999999999997</v>
      </c>
      <c r="L16" s="2">
        <f t="shared" si="2"/>
        <v>6.8000000000000114</v>
      </c>
    </row>
    <row r="17" spans="1:12" x14ac:dyDescent="0.25">
      <c r="A17" s="2">
        <v>15</v>
      </c>
      <c r="B17" s="1" t="s">
        <v>14</v>
      </c>
      <c r="C17" s="2">
        <f t="shared" si="2"/>
        <v>0.70000000000000284</v>
      </c>
      <c r="D17" s="2" t="str">
        <f t="shared" si="2"/>
        <v>-</v>
      </c>
      <c r="E17" s="2" t="str">
        <f t="shared" si="2"/>
        <v>-</v>
      </c>
      <c r="F17" s="2">
        <f t="shared" si="2"/>
        <v>1.6999999999999886</v>
      </c>
      <c r="G17" s="2">
        <f t="shared" si="2"/>
        <v>2.5</v>
      </c>
      <c r="H17" s="2" t="str">
        <f t="shared" si="2"/>
        <v>-</v>
      </c>
      <c r="I17" s="2">
        <f t="shared" si="2"/>
        <v>3.5999999999999943</v>
      </c>
      <c r="J17" s="2">
        <f t="shared" si="2"/>
        <v>0.90000000000000568</v>
      </c>
      <c r="K17" s="2">
        <f t="shared" si="2"/>
        <v>4.5</v>
      </c>
      <c r="L17" s="2">
        <f>IF(L$4-L10&gt;0,L$4-L10,"-")</f>
        <v>2.6000000000000085</v>
      </c>
    </row>
    <row r="18" spans="1:12" x14ac:dyDescent="0.25">
      <c r="A18" s="2">
        <v>16</v>
      </c>
      <c r="B18" s="1" t="s">
        <v>19</v>
      </c>
      <c r="C18" s="2">
        <f t="shared" si="2"/>
        <v>2</v>
      </c>
      <c r="D18" s="2" t="str">
        <f t="shared" si="2"/>
        <v>-</v>
      </c>
      <c r="E18" s="2">
        <f t="shared" si="2"/>
        <v>0.79999999999999716</v>
      </c>
      <c r="F18" s="2">
        <f t="shared" si="2"/>
        <v>3.1999999999999886</v>
      </c>
      <c r="G18" s="2">
        <f t="shared" si="2"/>
        <v>0.20000000000000284</v>
      </c>
      <c r="H18" s="2">
        <f t="shared" si="2"/>
        <v>4</v>
      </c>
      <c r="I18" s="2">
        <f t="shared" si="2"/>
        <v>7.8999999999999915</v>
      </c>
      <c r="J18" s="2">
        <f t="shared" si="2"/>
        <v>8.2000000000000028</v>
      </c>
      <c r="K18" s="2">
        <f t="shared" si="2"/>
        <v>11.299999999999997</v>
      </c>
      <c r="L18" s="2">
        <f t="shared" si="2"/>
        <v>6.7000000000000028</v>
      </c>
    </row>
    <row r="19" spans="1:12" x14ac:dyDescent="0.25">
      <c r="A19" s="2">
        <v>17</v>
      </c>
      <c r="B19" s="1" t="s">
        <v>20</v>
      </c>
      <c r="C19" s="2">
        <f t="shared" si="2"/>
        <v>2</v>
      </c>
      <c r="D19" s="2">
        <f t="shared" si="2"/>
        <v>5</v>
      </c>
      <c r="E19" s="2" t="str">
        <f t="shared" si="2"/>
        <v>-</v>
      </c>
      <c r="F19" s="2">
        <f t="shared" si="2"/>
        <v>2.6999999999999886</v>
      </c>
      <c r="G19" s="2" t="str">
        <f t="shared" si="2"/>
        <v>-</v>
      </c>
      <c r="H19" s="2">
        <f t="shared" si="2"/>
        <v>4</v>
      </c>
      <c r="I19" s="2">
        <f t="shared" si="2"/>
        <v>5.7000000000000028</v>
      </c>
      <c r="J19" s="2">
        <f t="shared" si="2"/>
        <v>6.6000000000000085</v>
      </c>
      <c r="K19" s="2">
        <f t="shared" si="2"/>
        <v>9.6000000000000014</v>
      </c>
      <c r="L19" s="2">
        <f t="shared" si="2"/>
        <v>5.2000000000000028</v>
      </c>
    </row>
    <row r="20" spans="1:12" ht="30" x14ac:dyDescent="0.25">
      <c r="A20" s="2">
        <v>18</v>
      </c>
      <c r="B20" s="1" t="s">
        <v>21</v>
      </c>
      <c r="C20" s="2">
        <f t="shared" si="2"/>
        <v>2</v>
      </c>
      <c r="D20" s="2" t="str">
        <f t="shared" si="2"/>
        <v>-</v>
      </c>
      <c r="E20" s="2">
        <f t="shared" si="2"/>
        <v>5.2999999999999972</v>
      </c>
      <c r="F20" s="2">
        <f t="shared" si="2"/>
        <v>25.099999999999994</v>
      </c>
      <c r="G20" s="2">
        <f t="shared" si="2"/>
        <v>18.700000000000003</v>
      </c>
      <c r="H20" s="2">
        <f t="shared" si="2"/>
        <v>22.900000000000006</v>
      </c>
      <c r="I20" s="2">
        <f t="shared" si="2"/>
        <v>29.799999999999997</v>
      </c>
      <c r="J20" s="2">
        <f t="shared" si="2"/>
        <v>31.000000000000007</v>
      </c>
      <c r="K20" s="2">
        <f t="shared" si="2"/>
        <v>17.299999999999997</v>
      </c>
      <c r="L20" s="2">
        <f t="shared" si="2"/>
        <v>27</v>
      </c>
    </row>
    <row r="21" spans="1:12" ht="62.25" customHeight="1" x14ac:dyDescent="0.25">
      <c r="A21" s="2">
        <v>19</v>
      </c>
      <c r="B21" s="1" t="s">
        <v>22</v>
      </c>
      <c r="C21" s="2" t="str">
        <f>IF(C7-C$5&gt;0,C7-C$5,"-")</f>
        <v>-</v>
      </c>
      <c r="D21" s="2" t="str">
        <f t="shared" ref="D21:L21" si="3">IF(D7-D$5&gt;0,D7-D$5,"-")</f>
        <v>-</v>
      </c>
      <c r="E21" s="2" t="str">
        <f t="shared" si="3"/>
        <v>-</v>
      </c>
      <c r="F21" s="2">
        <f t="shared" si="3"/>
        <v>12.599999999999994</v>
      </c>
      <c r="G21" s="2">
        <f t="shared" si="3"/>
        <v>27.700000000000003</v>
      </c>
      <c r="H21" s="2">
        <f t="shared" si="3"/>
        <v>48.2</v>
      </c>
      <c r="I21" s="2">
        <f t="shared" si="3"/>
        <v>47.7</v>
      </c>
      <c r="J21" s="2">
        <f t="shared" si="3"/>
        <v>23.9</v>
      </c>
      <c r="K21" s="2" t="str">
        <f t="shared" si="3"/>
        <v>-</v>
      </c>
      <c r="L21" s="2">
        <f t="shared" si="3"/>
        <v>45.2</v>
      </c>
    </row>
    <row r="22" spans="1:12" ht="60" customHeight="1" x14ac:dyDescent="0.25">
      <c r="A22" s="3">
        <v>20</v>
      </c>
      <c r="B22" s="1" t="s">
        <v>23</v>
      </c>
      <c r="C22" s="2" t="str">
        <f t="shared" ref="C22:L27" si="4">IF(C8-C$5&gt;0,C8-C$5,"-")</f>
        <v>-</v>
      </c>
      <c r="D22" s="2" t="str">
        <f t="shared" si="4"/>
        <v>-</v>
      </c>
      <c r="E22" s="2" t="str">
        <f t="shared" si="4"/>
        <v>-</v>
      </c>
      <c r="F22" s="2">
        <f t="shared" si="4"/>
        <v>1.6000000000000014</v>
      </c>
      <c r="G22" s="2">
        <f t="shared" si="4"/>
        <v>22.200000000000003</v>
      </c>
      <c r="H22" s="2">
        <f t="shared" si="4"/>
        <v>32.099999999999994</v>
      </c>
      <c r="I22" s="2">
        <f t="shared" si="4"/>
        <v>38.900000000000006</v>
      </c>
      <c r="J22" s="2">
        <f t="shared" si="4"/>
        <v>11.100000000000001</v>
      </c>
      <c r="K22" s="2" t="str">
        <f t="shared" si="4"/>
        <v>-</v>
      </c>
      <c r="L22" s="2">
        <f t="shared" si="4"/>
        <v>33.200000000000003</v>
      </c>
    </row>
    <row r="23" spans="1:12" ht="45" x14ac:dyDescent="0.25">
      <c r="A23" s="3">
        <v>21</v>
      </c>
      <c r="B23" s="1" t="s">
        <v>24</v>
      </c>
      <c r="C23" s="2" t="str">
        <f t="shared" si="4"/>
        <v>-</v>
      </c>
      <c r="D23" s="2" t="str">
        <f t="shared" si="4"/>
        <v>-</v>
      </c>
      <c r="E23" s="2" t="str">
        <f t="shared" si="4"/>
        <v>-</v>
      </c>
      <c r="F23" s="2">
        <f t="shared" si="4"/>
        <v>15.599999999999994</v>
      </c>
      <c r="G23" s="2">
        <f t="shared" si="4"/>
        <v>36.400000000000006</v>
      </c>
      <c r="H23" s="2">
        <f t="shared" si="4"/>
        <v>45.5</v>
      </c>
      <c r="I23" s="2">
        <f t="shared" si="4"/>
        <v>50.8</v>
      </c>
      <c r="J23" s="2">
        <f t="shared" si="4"/>
        <v>24.799999999999997</v>
      </c>
      <c r="K23" s="2" t="str">
        <f t="shared" si="4"/>
        <v>-</v>
      </c>
      <c r="L23" s="2">
        <f t="shared" si="4"/>
        <v>45.599999999999994</v>
      </c>
    </row>
    <row r="24" spans="1:12" ht="45" x14ac:dyDescent="0.25">
      <c r="A24" s="3">
        <v>22</v>
      </c>
      <c r="B24" s="1" t="s">
        <v>25</v>
      </c>
      <c r="C24" s="2" t="str">
        <f t="shared" si="4"/>
        <v>-</v>
      </c>
      <c r="D24" s="2" t="str">
        <f t="shared" si="4"/>
        <v>-</v>
      </c>
      <c r="E24" s="2">
        <f t="shared" si="4"/>
        <v>2.6000000000000014</v>
      </c>
      <c r="F24" s="2">
        <f t="shared" si="4"/>
        <v>17.400000000000006</v>
      </c>
      <c r="G24" s="2">
        <f t="shared" si="4"/>
        <v>34.799999999999997</v>
      </c>
      <c r="H24" s="2">
        <f t="shared" si="4"/>
        <v>50.5</v>
      </c>
      <c r="I24" s="2">
        <f t="shared" si="4"/>
        <v>54.7</v>
      </c>
      <c r="J24" s="2">
        <f t="shared" si="4"/>
        <v>32</v>
      </c>
      <c r="K24" s="2">
        <f t="shared" si="4"/>
        <v>0.39999999999999858</v>
      </c>
      <c r="L24" s="2">
        <f t="shared" si="4"/>
        <v>49.8</v>
      </c>
    </row>
    <row r="25" spans="1:12" ht="45" x14ac:dyDescent="0.25">
      <c r="A25" s="3">
        <v>23</v>
      </c>
      <c r="B25" s="1" t="s">
        <v>26</v>
      </c>
      <c r="C25" s="2" t="str">
        <f>IF(C11-C$5&gt;0,C11-C$5,"-")</f>
        <v>-</v>
      </c>
      <c r="D25" s="2" t="str">
        <f t="shared" si="4"/>
        <v>-</v>
      </c>
      <c r="E25" s="2" t="str">
        <f t="shared" si="4"/>
        <v>-</v>
      </c>
      <c r="F25" s="2">
        <f t="shared" si="4"/>
        <v>15.900000000000006</v>
      </c>
      <c r="G25" s="2">
        <f t="shared" si="4"/>
        <v>37.099999999999994</v>
      </c>
      <c r="H25" s="2">
        <f t="shared" si="4"/>
        <v>46.5</v>
      </c>
      <c r="I25" s="2">
        <f t="shared" si="4"/>
        <v>50.400000000000006</v>
      </c>
      <c r="J25" s="2">
        <f t="shared" si="4"/>
        <v>24.700000000000003</v>
      </c>
      <c r="K25" s="2" t="str">
        <f t="shared" si="4"/>
        <v>-</v>
      </c>
      <c r="L25" s="2">
        <f t="shared" si="4"/>
        <v>45.7</v>
      </c>
    </row>
    <row r="26" spans="1:12" ht="45" x14ac:dyDescent="0.25">
      <c r="A26" s="3">
        <v>24</v>
      </c>
      <c r="B26" s="1" t="s">
        <v>27</v>
      </c>
      <c r="C26" s="2" t="str">
        <f t="shared" si="4"/>
        <v>-</v>
      </c>
      <c r="D26" s="2" t="str">
        <f t="shared" si="4"/>
        <v>-</v>
      </c>
      <c r="E26" s="2">
        <f t="shared" si="4"/>
        <v>1</v>
      </c>
      <c r="F26" s="2">
        <f t="shared" si="4"/>
        <v>16.400000000000006</v>
      </c>
      <c r="G26" s="2">
        <f t="shared" si="4"/>
        <v>38.400000000000006</v>
      </c>
      <c r="H26" s="2">
        <f t="shared" si="4"/>
        <v>46.5</v>
      </c>
      <c r="I26" s="2">
        <f t="shared" si="4"/>
        <v>52.599999999999994</v>
      </c>
      <c r="J26" s="2">
        <f t="shared" si="4"/>
        <v>26.299999999999997</v>
      </c>
      <c r="K26" s="2" t="str">
        <f t="shared" si="4"/>
        <v>-</v>
      </c>
      <c r="L26" s="2">
        <f t="shared" si="4"/>
        <v>47.2</v>
      </c>
    </row>
    <row r="27" spans="1:12" ht="60" x14ac:dyDescent="0.25">
      <c r="A27" s="3">
        <v>25</v>
      </c>
      <c r="B27" s="1" t="s">
        <v>28</v>
      </c>
      <c r="C27" s="2" t="str">
        <f t="shared" si="4"/>
        <v>-</v>
      </c>
      <c r="D27" s="2" t="str">
        <f t="shared" si="4"/>
        <v>-</v>
      </c>
      <c r="E27" s="2" t="str">
        <f t="shared" si="4"/>
        <v>-</v>
      </c>
      <c r="F27" s="2" t="str">
        <f t="shared" si="4"/>
        <v>-</v>
      </c>
      <c r="G27" s="2">
        <f t="shared" si="4"/>
        <v>18.599999999999994</v>
      </c>
      <c r="H27" s="2">
        <f t="shared" si="4"/>
        <v>27.599999999999994</v>
      </c>
      <c r="I27" s="2">
        <f t="shared" si="4"/>
        <v>28.5</v>
      </c>
      <c r="J27" s="2">
        <f t="shared" si="4"/>
        <v>1.8999999999999986</v>
      </c>
      <c r="K27" s="2" t="str">
        <f t="shared" si="4"/>
        <v>-</v>
      </c>
      <c r="L27" s="2">
        <f t="shared" si="4"/>
        <v>25.400000000000006</v>
      </c>
    </row>
  </sheetData>
  <mergeCells count="4">
    <mergeCell ref="A1:A2"/>
    <mergeCell ref="B1:B2"/>
    <mergeCell ref="C1:K1"/>
    <mergeCell ref="L1:L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без поправок</vt:lpstr>
      <vt:lpstr>поправки</vt:lpstr>
      <vt:lpstr>с поправками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2021-10-13T21:44:15Z</dcterms:modified>
</cp:coreProperties>
</file>