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y\Desktop\"/>
    </mc:Choice>
  </mc:AlternateContent>
  <xr:revisionPtr revIDLastSave="0" documentId="13_ncr:1_{3D939D93-2202-4293-8A59-A3C8F1B8D835}" xr6:coauthVersionLast="45" xr6:coauthVersionMax="45" xr10:uidLastSave="{00000000-0000-0000-0000-000000000000}"/>
  <bookViews>
    <workbookView xWindow="-120" yWindow="-120" windowWidth="29040" windowHeight="15840" activeTab="1" xr2:uid="{23E77928-7CF8-4BA1-B232-D2AB1FC928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2" l="1"/>
  <c r="I8" i="2"/>
  <c r="I9" i="2"/>
  <c r="I10" i="2"/>
  <c r="I11" i="2"/>
  <c r="I12" i="2"/>
  <c r="B7" i="2" l="1"/>
  <c r="C7" i="2" s="1"/>
  <c r="K7" i="2" l="1"/>
  <c r="K12" i="2"/>
  <c r="K11" i="2"/>
  <c r="K10" i="2"/>
  <c r="K9" i="2"/>
  <c r="K8" i="2"/>
  <c r="A15" i="1"/>
  <c r="A6" i="1"/>
  <c r="A7" i="1"/>
  <c r="A31" i="1"/>
  <c r="A24" i="1"/>
  <c r="A32" i="1"/>
  <c r="C29" i="1"/>
  <c r="A23" i="1"/>
  <c r="C27" i="1"/>
  <c r="C24" i="1"/>
  <c r="A20" i="1"/>
  <c r="A17" i="1"/>
  <c r="I27" i="1"/>
  <c r="I26" i="1"/>
  <c r="C17" i="1"/>
  <c r="C18" i="1"/>
  <c r="C26" i="1"/>
  <c r="C25" i="1"/>
  <c r="D9" i="1"/>
  <c r="D10" i="1"/>
  <c r="D11" i="1"/>
  <c r="D12" i="1"/>
  <c r="D8" i="1"/>
  <c r="C11" i="1"/>
  <c r="C10" i="1"/>
  <c r="C9" i="1"/>
  <c r="C8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3" i="1"/>
  <c r="H8" i="1"/>
  <c r="H7" i="1"/>
  <c r="H6" i="1"/>
  <c r="H5" i="1"/>
  <c r="H4" i="1"/>
  <c r="F7" i="2" l="1"/>
  <c r="B8" i="2" s="1"/>
  <c r="C8" i="2" s="1"/>
  <c r="E7" i="2"/>
  <c r="C19" i="1"/>
  <c r="D8" i="2" l="1"/>
  <c r="F8" i="2" s="1"/>
  <c r="B9" i="2" s="1"/>
  <c r="C9" i="2" s="1"/>
  <c r="D9" i="2" s="1"/>
  <c r="C6" i="1"/>
  <c r="D6" i="1" s="1"/>
  <c r="E8" i="2" l="1"/>
  <c r="E9" i="2"/>
  <c r="C7" i="1"/>
  <c r="D7" i="1" s="1"/>
  <c r="D14" i="1" s="1"/>
  <c r="F9" i="2" l="1"/>
  <c r="B10" i="2" s="1"/>
  <c r="C10" i="2" s="1"/>
  <c r="D10" i="2" s="1"/>
  <c r="E10" i="2" l="1"/>
  <c r="F10" i="2"/>
  <c r="B11" i="2" l="1"/>
  <c r="C11" i="2" s="1"/>
  <c r="D11" i="2" l="1"/>
  <c r="E11" i="2" s="1"/>
  <c r="F11" i="2" l="1"/>
  <c r="B12" i="2" s="1"/>
  <c r="C12" i="2" l="1"/>
  <c r="D12" i="2" l="1"/>
  <c r="F12" i="2" s="1"/>
  <c r="B13" i="2" s="1"/>
  <c r="C13" i="2" s="1"/>
  <c r="D13" i="2" l="1"/>
  <c r="F13" i="2" s="1"/>
  <c r="B14" i="2" s="1"/>
  <c r="C14" i="2" s="1"/>
  <c r="E12" i="2"/>
  <c r="E13" i="2" l="1"/>
  <c r="D14" i="2"/>
  <c r="F14" i="2" s="1"/>
  <c r="B15" i="2" s="1"/>
  <c r="C15" i="2" s="1"/>
  <c r="E14" i="2" l="1"/>
  <c r="D15" i="2"/>
  <c r="F15" i="2" s="1"/>
  <c r="E15" i="2" l="1"/>
</calcChain>
</file>

<file path=xl/sharedStrings.xml><?xml version="1.0" encoding="utf-8"?>
<sst xmlns="http://schemas.openxmlformats.org/spreadsheetml/2006/main" count="33" uniqueCount="33">
  <si>
    <t>$</t>
  </si>
  <si>
    <t>1st year finished</t>
  </si>
  <si>
    <t>3rd</t>
  </si>
  <si>
    <t>1st</t>
  </si>
  <si>
    <t>Gain from 2nd year</t>
  </si>
  <si>
    <t>Total money after 2nd year</t>
  </si>
  <si>
    <t>Total money after 2 year</t>
  </si>
  <si>
    <t>Principal</t>
  </si>
  <si>
    <t>Rate</t>
  </si>
  <si>
    <t>Year 1</t>
  </si>
  <si>
    <t>Year 2</t>
  </si>
  <si>
    <t>Year 3</t>
  </si>
  <si>
    <t>Year 4</t>
  </si>
  <si>
    <t>Year 5</t>
  </si>
  <si>
    <t>Money Before Taxes</t>
  </si>
  <si>
    <t>Money Exlcuding Principal</t>
  </si>
  <si>
    <t>Payment in Taxes</t>
  </si>
  <si>
    <t>Days</t>
  </si>
  <si>
    <t>Profit After Taxes</t>
  </si>
  <si>
    <t>Tax Bracket Difference</t>
  </si>
  <si>
    <t>Percent Deducted</t>
  </si>
  <si>
    <t>Balance After Taxes</t>
  </si>
  <si>
    <t>Max Amount of Bracket</t>
  </si>
  <si>
    <t>Year 6</t>
  </si>
  <si>
    <t>Year 7</t>
  </si>
  <si>
    <t>Year 8</t>
  </si>
  <si>
    <t>Year 9</t>
  </si>
  <si>
    <t>Taxes Payed on Max Amount</t>
  </si>
  <si>
    <t>Days the stock market is open</t>
  </si>
  <si>
    <t>1% gains a day</t>
  </si>
  <si>
    <t>The money you started trading with</t>
  </si>
  <si>
    <t>Depends on $$$</t>
  </si>
  <si>
    <t>Any amount greater than $418,400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</si>
</sst>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6">
    <xf numFmtId="0" fontId="0" fillId="0" borderId="0" xfId="0"/>
    <xf numFmtId="0" fontId="1" fillId="2" borderId="0" xfId="1"/>
    <xf numFmtId="0" fontId="2" fillId="3" borderId="0" xfId="2"/>
    <xf numFmtId="6" fontId="0" fillId="0" borderId="0" xfId="0" applyNumberFormat="1"/>
    <xf numFmtId="6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6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6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6" fontId="0" fillId="9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6" fontId="0" fillId="10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  <xf numFmtId="6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0" fontId="0" fillId="12" borderId="0" xfId="0" applyFill="1" applyAlignment="1">
      <alignment horizontal="center"/>
    </xf>
    <xf numFmtId="6" fontId="0" fillId="12" borderId="0" xfId="0" applyNumberFormat="1" applyFill="1" applyAlignment="1">
      <alignment horizontal="center"/>
    </xf>
    <xf numFmtId="0" fontId="0" fillId="13" borderId="0" xfId="0" applyFill="1" applyAlignment="1">
      <alignment horizontal="center"/>
    </xf>
    <xf numFmtId="6" fontId="0" fillId="13" borderId="0" xfId="0" applyNumberFormat="1" applyFill="1" applyAlignment="1">
      <alignment horizontal="center"/>
    </xf>
    <xf numFmtId="0" fontId="0" fillId="14" borderId="0" xfId="0" applyFill="1" applyAlignment="1">
      <alignment horizontal="center"/>
    </xf>
    <xf numFmtId="6" fontId="0" fillId="14" borderId="0" xfId="0" applyNumberFormat="1" applyFill="1" applyAlignment="1">
      <alignment horizontal="center"/>
    </xf>
    <xf numFmtId="0" fontId="0" fillId="15" borderId="0" xfId="0" applyFill="1" applyAlignment="1">
      <alignment horizontal="center"/>
    </xf>
    <xf numFmtId="6" fontId="0" fillId="15" borderId="0" xfId="0" applyNumberFormat="1" applyFill="1" applyAlignment="1">
      <alignment horizontal="center"/>
    </xf>
    <xf numFmtId="0" fontId="0" fillId="16" borderId="0" xfId="0" applyFill="1" applyAlignment="1">
      <alignment horizontal="center"/>
    </xf>
    <xf numFmtId="6" fontId="0" fillId="16" borderId="0" xfId="0" applyNumberFormat="1" applyFill="1" applyAlignment="1">
      <alignment horizontal="center"/>
    </xf>
    <xf numFmtId="0" fontId="0" fillId="17" borderId="0" xfId="0" applyFill="1" applyAlignment="1">
      <alignment horizontal="center"/>
    </xf>
    <xf numFmtId="6" fontId="0" fillId="17" borderId="0" xfId="0" applyNumberFormat="1" applyFill="1" applyAlignment="1">
      <alignment horizontal="center"/>
    </xf>
    <xf numFmtId="0" fontId="0" fillId="18" borderId="0" xfId="0" applyFill="1" applyAlignment="1">
      <alignment horizontal="center"/>
    </xf>
    <xf numFmtId="6" fontId="0" fillId="18" borderId="0" xfId="0" applyNumberFormat="1" applyFill="1" applyAlignment="1">
      <alignment horizontal="center"/>
    </xf>
    <xf numFmtId="0" fontId="0" fillId="19" borderId="0" xfId="0" applyFill="1" applyAlignment="1">
      <alignment horizontal="center"/>
    </xf>
    <xf numFmtId="6" fontId="0" fillId="19" borderId="0" xfId="0" applyNumberFormat="1" applyFill="1" applyAlignment="1">
      <alignment horizontal="center"/>
    </xf>
    <xf numFmtId="0" fontId="0" fillId="20" borderId="0" xfId="0" applyFill="1" applyAlignment="1">
      <alignment horizontal="center"/>
    </xf>
    <xf numFmtId="6" fontId="0" fillId="20" borderId="0" xfId="0" applyNumberForma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9" fontId="0" fillId="9" borderId="0" xfId="0" applyNumberForma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/>
    </xf>
    <xf numFmtId="0" fontId="5" fillId="20" borderId="0" xfId="0" applyFont="1" applyFill="1" applyAlignment="1">
      <alignment horizontal="center"/>
    </xf>
    <xf numFmtId="0" fontId="6" fillId="0" borderId="0" xfId="0" applyFont="1"/>
    <xf numFmtId="0" fontId="6" fillId="8" borderId="0" xfId="0" applyFont="1" applyFill="1" applyAlignment="1">
      <alignment horizontal="center"/>
    </xf>
    <xf numFmtId="0" fontId="4" fillId="21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0" fontId="6" fillId="21" borderId="0" xfId="0" applyFont="1" applyFill="1"/>
    <xf numFmtId="0" fontId="0" fillId="21" borderId="0" xfId="0" applyFill="1"/>
    <xf numFmtId="6" fontId="0" fillId="21" borderId="0" xfId="0" applyNumberFormat="1" applyFill="1"/>
    <xf numFmtId="0" fontId="0" fillId="0" borderId="0" xfId="0" applyFill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DAD4-AF20-40ED-B763-AF87DF7404FA}">
  <dimension ref="A1:N32"/>
  <sheetViews>
    <sheetView workbookViewId="0">
      <selection activeCell="H3" sqref="H3:H8"/>
    </sheetView>
  </sheetViews>
  <sheetFormatPr defaultRowHeight="15" x14ac:dyDescent="0.25"/>
  <cols>
    <col min="3" max="3" width="10" bestFit="1" customWidth="1"/>
  </cols>
  <sheetData>
    <row r="1" spans="1:14" x14ac:dyDescent="0.25">
      <c r="A1">
        <v>1000</v>
      </c>
    </row>
    <row r="2" spans="1:14" x14ac:dyDescent="0.25">
      <c r="A2">
        <v>1.01</v>
      </c>
    </row>
    <row r="3" spans="1:14" x14ac:dyDescent="0.25">
      <c r="A3">
        <v>253</v>
      </c>
      <c r="H3">
        <v>9325</v>
      </c>
      <c r="I3">
        <v>0.1</v>
      </c>
      <c r="M3">
        <f>253*N3</f>
        <v>253</v>
      </c>
      <c r="N3">
        <v>1</v>
      </c>
    </row>
    <row r="4" spans="1:14" x14ac:dyDescent="0.25">
      <c r="H4">
        <f>37950-9326</f>
        <v>28624</v>
      </c>
      <c r="I4">
        <v>0.15</v>
      </c>
      <c r="M4">
        <f t="shared" ref="M4:M25" si="0">253*N4</f>
        <v>506</v>
      </c>
      <c r="N4">
        <v>2</v>
      </c>
    </row>
    <row r="5" spans="1:14" x14ac:dyDescent="0.25">
      <c r="H5">
        <f>91900-37951</f>
        <v>53949</v>
      </c>
      <c r="I5">
        <v>0.25</v>
      </c>
      <c r="M5">
        <f t="shared" si="0"/>
        <v>759</v>
      </c>
      <c r="N5">
        <v>3</v>
      </c>
    </row>
    <row r="6" spans="1:14" x14ac:dyDescent="0.25">
      <c r="A6">
        <f>A7-A32</f>
        <v>1250144.6820901921</v>
      </c>
      <c r="C6">
        <f>A6-SUM(H3:H8)</f>
        <v>831749.6820901921</v>
      </c>
      <c r="D6">
        <f>C6*E6</f>
        <v>329372.87410771608</v>
      </c>
      <c r="E6">
        <v>0.39600000000000002</v>
      </c>
      <c r="H6">
        <f>191650-91901</f>
        <v>99749</v>
      </c>
      <c r="I6">
        <v>0.28000000000000003</v>
      </c>
      <c r="M6">
        <f t="shared" si="0"/>
        <v>1012</v>
      </c>
      <c r="N6">
        <v>4</v>
      </c>
    </row>
    <row r="7" spans="1:14" x14ac:dyDescent="0.25">
      <c r="A7">
        <f>A32*A2^A3</f>
        <v>1359837.8443028219</v>
      </c>
      <c r="C7">
        <f>A6-C6-SUM(H3:H7)</f>
        <v>1699</v>
      </c>
      <c r="D7">
        <f>C7*E7</f>
        <v>594.65</v>
      </c>
      <c r="E7">
        <v>0.35</v>
      </c>
      <c r="H7">
        <f>416700-191651</f>
        <v>225049</v>
      </c>
      <c r="I7">
        <v>0.33</v>
      </c>
      <c r="M7">
        <f t="shared" si="0"/>
        <v>1265</v>
      </c>
      <c r="N7">
        <v>5</v>
      </c>
    </row>
    <row r="8" spans="1:14" x14ac:dyDescent="0.25">
      <c r="C8">
        <f>416700-191651</f>
        <v>225049</v>
      </c>
      <c r="D8">
        <f>C8*E8</f>
        <v>74266.17</v>
      </c>
      <c r="E8">
        <v>0.33</v>
      </c>
      <c r="H8">
        <f>418400-416701</f>
        <v>1699</v>
      </c>
      <c r="I8">
        <v>0.35</v>
      </c>
      <c r="M8">
        <f t="shared" si="0"/>
        <v>1518</v>
      </c>
      <c r="N8">
        <v>6</v>
      </c>
    </row>
    <row r="9" spans="1:14" x14ac:dyDescent="0.25">
      <c r="C9">
        <f>191650-91901</f>
        <v>99749</v>
      </c>
      <c r="D9">
        <f t="shared" ref="D9:D12" si="1">C9*E9</f>
        <v>27929.72</v>
      </c>
      <c r="E9">
        <v>0.28000000000000003</v>
      </c>
      <c r="H9" t="s">
        <v>0</v>
      </c>
      <c r="I9">
        <v>0.39600000000000002</v>
      </c>
      <c r="M9">
        <f t="shared" si="0"/>
        <v>1771</v>
      </c>
      <c r="N9">
        <v>7</v>
      </c>
    </row>
    <row r="10" spans="1:14" x14ac:dyDescent="0.25">
      <c r="C10">
        <f>91900-37951</f>
        <v>53949</v>
      </c>
      <c r="D10">
        <f t="shared" si="1"/>
        <v>13487.25</v>
      </c>
      <c r="E10">
        <v>0.25</v>
      </c>
      <c r="M10">
        <f t="shared" si="0"/>
        <v>2024</v>
      </c>
      <c r="N10">
        <v>8</v>
      </c>
    </row>
    <row r="11" spans="1:14" x14ac:dyDescent="0.25">
      <c r="C11">
        <f>37950-9326</f>
        <v>28624</v>
      </c>
      <c r="D11">
        <f t="shared" si="1"/>
        <v>4293.5999999999995</v>
      </c>
      <c r="E11">
        <v>0.15</v>
      </c>
      <c r="M11">
        <f t="shared" si="0"/>
        <v>2277</v>
      </c>
      <c r="N11">
        <v>9</v>
      </c>
    </row>
    <row r="12" spans="1:14" x14ac:dyDescent="0.25">
      <c r="C12">
        <v>9325</v>
      </c>
      <c r="D12">
        <f t="shared" si="1"/>
        <v>932.5</v>
      </c>
      <c r="E12">
        <v>0.1</v>
      </c>
      <c r="M12">
        <f t="shared" si="0"/>
        <v>2530</v>
      </c>
      <c r="N12">
        <v>10</v>
      </c>
    </row>
    <row r="13" spans="1:14" x14ac:dyDescent="0.25">
      <c r="M13">
        <f t="shared" si="0"/>
        <v>2783</v>
      </c>
      <c r="N13">
        <v>11</v>
      </c>
    </row>
    <row r="14" spans="1:14" x14ac:dyDescent="0.25">
      <c r="D14">
        <f>SUM(D6:D12)</f>
        <v>450876.76410771604</v>
      </c>
      <c r="E14" t="s">
        <v>2</v>
      </c>
      <c r="M14">
        <f t="shared" si="0"/>
        <v>3036</v>
      </c>
      <c r="N14">
        <v>12</v>
      </c>
    </row>
    <row r="15" spans="1:14" x14ac:dyDescent="0.25">
      <c r="A15">
        <f>A7-D14</f>
        <v>908961.08019510587</v>
      </c>
      <c r="M15">
        <f t="shared" si="0"/>
        <v>3289</v>
      </c>
      <c r="N15">
        <v>13</v>
      </c>
    </row>
    <row r="16" spans="1:14" x14ac:dyDescent="0.25">
      <c r="M16">
        <f t="shared" si="0"/>
        <v>3542</v>
      </c>
      <c r="N16">
        <v>14</v>
      </c>
    </row>
    <row r="17" spans="1:14" x14ac:dyDescent="0.25">
      <c r="A17" s="1">
        <f>12396.74-A1</f>
        <v>11396.74</v>
      </c>
      <c r="B17" s="1" t="s">
        <v>3</v>
      </c>
      <c r="C17" s="1">
        <f>(A17-C12)*I4</f>
        <v>310.76099999999997</v>
      </c>
      <c r="M17">
        <f t="shared" si="0"/>
        <v>3795</v>
      </c>
      <c r="N17">
        <v>15</v>
      </c>
    </row>
    <row r="18" spans="1:14" x14ac:dyDescent="0.25">
      <c r="A18" s="1"/>
      <c r="B18" s="1"/>
      <c r="C18" s="1">
        <f>D12</f>
        <v>932.5</v>
      </c>
      <c r="M18">
        <f t="shared" si="0"/>
        <v>4048</v>
      </c>
      <c r="N18">
        <v>16</v>
      </c>
    </row>
    <row r="19" spans="1:14" x14ac:dyDescent="0.25">
      <c r="C19">
        <f>SUM(C17:C18)</f>
        <v>1243.261</v>
      </c>
      <c r="M19">
        <f t="shared" si="0"/>
        <v>4301</v>
      </c>
      <c r="N19">
        <v>17</v>
      </c>
    </row>
    <row r="20" spans="1:14" x14ac:dyDescent="0.25">
      <c r="A20">
        <f>A17-C17-C18+A1</f>
        <v>11153.478999999999</v>
      </c>
      <c r="B20" t="s">
        <v>1</v>
      </c>
      <c r="M20">
        <f t="shared" si="0"/>
        <v>4554</v>
      </c>
      <c r="N20">
        <v>18</v>
      </c>
    </row>
    <row r="21" spans="1:14" x14ac:dyDescent="0.25">
      <c r="M21">
        <f t="shared" si="0"/>
        <v>4807</v>
      </c>
      <c r="N21">
        <v>19</v>
      </c>
    </row>
    <row r="22" spans="1:14" x14ac:dyDescent="0.25">
      <c r="M22">
        <f t="shared" si="0"/>
        <v>5060</v>
      </c>
      <c r="N22">
        <v>20</v>
      </c>
    </row>
    <row r="23" spans="1:14" x14ac:dyDescent="0.25">
      <c r="A23">
        <f>A20*A2^A3</f>
        <v>138266.80290643038</v>
      </c>
      <c r="B23" t="s">
        <v>6</v>
      </c>
      <c r="M23">
        <f t="shared" si="0"/>
        <v>5313</v>
      </c>
      <c r="N23">
        <v>21</v>
      </c>
    </row>
    <row r="24" spans="1:14" x14ac:dyDescent="0.25">
      <c r="A24" s="2">
        <f>(A20*(A2)^A3)-A20</f>
        <v>127113.32390643039</v>
      </c>
      <c r="B24" s="2"/>
      <c r="C24" s="2">
        <f>H3*I3</f>
        <v>932.5</v>
      </c>
      <c r="D24" s="2">
        <v>0.1</v>
      </c>
      <c r="M24">
        <f t="shared" si="0"/>
        <v>5566</v>
      </c>
      <c r="N24">
        <v>22</v>
      </c>
    </row>
    <row r="25" spans="1:14" x14ac:dyDescent="0.25">
      <c r="A25" s="2"/>
      <c r="B25" s="2"/>
      <c r="C25" s="2">
        <f>H4*I4</f>
        <v>4293.5999999999995</v>
      </c>
      <c r="D25" s="2">
        <v>0.15</v>
      </c>
      <c r="M25">
        <f t="shared" si="0"/>
        <v>5819</v>
      </c>
      <c r="N25">
        <v>23</v>
      </c>
    </row>
    <row r="26" spans="1:14" x14ac:dyDescent="0.25">
      <c r="A26" s="2"/>
      <c r="B26" s="2"/>
      <c r="C26" s="2">
        <f>H5*I5</f>
        <v>13487.25</v>
      </c>
      <c r="D26" s="2">
        <v>0.25</v>
      </c>
      <c r="I26">
        <f>A1*A2^A3</f>
        <v>12396.742120232653</v>
      </c>
    </row>
    <row r="27" spans="1:14" x14ac:dyDescent="0.25">
      <c r="A27" s="2"/>
      <c r="B27" s="2"/>
      <c r="C27" s="2">
        <f>(A24-SUM(H3:H5))*0.28</f>
        <v>9860.2906938005108</v>
      </c>
      <c r="D27" s="2">
        <v>0.28000000000000003</v>
      </c>
      <c r="I27">
        <f>I26-A1</f>
        <v>11396.742120232653</v>
      </c>
    </row>
    <row r="28" spans="1:14" x14ac:dyDescent="0.25">
      <c r="A28" s="2"/>
      <c r="B28" s="2"/>
      <c r="C28" s="2"/>
      <c r="D28" s="2"/>
    </row>
    <row r="29" spans="1:14" x14ac:dyDescent="0.25">
      <c r="A29" s="2"/>
      <c r="B29" s="2"/>
      <c r="C29" s="2">
        <f>SUM(C24:C27)</f>
        <v>28573.640693800509</v>
      </c>
      <c r="D29" s="2"/>
    </row>
    <row r="30" spans="1:14" x14ac:dyDescent="0.25">
      <c r="A30" s="2"/>
      <c r="B30" s="2"/>
      <c r="C30" s="2"/>
      <c r="D30" s="2"/>
    </row>
    <row r="31" spans="1:14" x14ac:dyDescent="0.25">
      <c r="A31" s="2">
        <f>A24-C29</f>
        <v>98539.683212629883</v>
      </c>
      <c r="B31" s="2" t="s">
        <v>4</v>
      </c>
      <c r="C31" s="2"/>
      <c r="D31" s="2"/>
    </row>
    <row r="32" spans="1:14" x14ac:dyDescent="0.25">
      <c r="A32">
        <f>A31+A20</f>
        <v>109693.16221262989</v>
      </c>
      <c r="B3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2F0D7-3F23-4E03-ADDA-79B2AFA0AEEA}">
  <dimension ref="A1:S18"/>
  <sheetViews>
    <sheetView tabSelected="1" workbookViewId="0">
      <selection activeCell="D2" sqref="D2"/>
    </sheetView>
  </sheetViews>
  <sheetFormatPr defaultRowHeight="15" x14ac:dyDescent="0.25"/>
  <cols>
    <col min="1" max="1" width="11.5703125" customWidth="1"/>
    <col min="2" max="2" width="23" customWidth="1"/>
    <col min="3" max="3" width="32.28515625" customWidth="1"/>
    <col min="4" max="4" width="21.85546875" customWidth="1"/>
    <col min="5" max="5" width="19.42578125" customWidth="1"/>
    <col min="6" max="6" width="23.140625" customWidth="1"/>
    <col min="7" max="7" width="17.42578125" customWidth="1"/>
    <col min="8" max="8" width="25" customWidth="1"/>
    <col min="9" max="9" width="31.85546875" customWidth="1"/>
    <col min="10" max="10" width="20.28515625" customWidth="1"/>
    <col min="11" max="11" width="26" customWidth="1"/>
  </cols>
  <sheetData>
    <row r="1" spans="1:19" x14ac:dyDescent="0.25">
      <c r="A1" s="37" t="s">
        <v>7</v>
      </c>
      <c r="B1" s="12">
        <v>1000</v>
      </c>
      <c r="C1" s="48" t="s">
        <v>30</v>
      </c>
      <c r="D1" s="53"/>
      <c r="E1" s="53"/>
      <c r="F1" s="53"/>
      <c r="G1" s="53"/>
      <c r="H1" s="53"/>
      <c r="I1" s="53"/>
      <c r="J1" s="53"/>
      <c r="K1" s="53"/>
      <c r="L1" s="53"/>
      <c r="M1" s="53"/>
    </row>
    <row r="2" spans="1:19" x14ac:dyDescent="0.25">
      <c r="A2" s="37" t="s">
        <v>8</v>
      </c>
      <c r="B2" s="38">
        <v>0.01</v>
      </c>
      <c r="C2" s="48" t="s">
        <v>29</v>
      </c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19" x14ac:dyDescent="0.25">
      <c r="A3" s="37" t="s">
        <v>17</v>
      </c>
      <c r="B3" s="13">
        <v>253</v>
      </c>
      <c r="C3" s="48" t="s">
        <v>28</v>
      </c>
      <c r="D3" s="53"/>
      <c r="E3" s="53"/>
      <c r="F3" s="53"/>
      <c r="G3" s="53"/>
      <c r="H3" s="53"/>
      <c r="I3" s="53"/>
      <c r="J3" s="53"/>
      <c r="K3" s="53"/>
      <c r="L3" s="53"/>
      <c r="M3" s="53"/>
    </row>
    <row r="4" spans="1:19" x14ac:dyDescent="0.25">
      <c r="A4" s="50"/>
      <c r="B4" s="51"/>
      <c r="C4" s="52"/>
      <c r="D4" s="53"/>
      <c r="E4" s="53"/>
      <c r="F4" s="53"/>
      <c r="G4" s="53"/>
      <c r="H4" s="53"/>
      <c r="I4" s="53"/>
      <c r="J4" s="53"/>
      <c r="K4" s="53"/>
      <c r="L4" s="53"/>
      <c r="M4" s="53"/>
    </row>
    <row r="5" spans="1:19" x14ac:dyDescent="0.25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5"/>
      <c r="O5" s="55"/>
      <c r="P5" s="55"/>
      <c r="Q5" s="55"/>
      <c r="R5" s="55"/>
      <c r="S5" s="55"/>
    </row>
    <row r="6" spans="1:19" x14ac:dyDescent="0.25">
      <c r="A6" s="51"/>
      <c r="B6" s="36" t="s">
        <v>14</v>
      </c>
      <c r="C6" s="36" t="s">
        <v>15</v>
      </c>
      <c r="D6" s="36" t="s">
        <v>16</v>
      </c>
      <c r="E6" s="36" t="s">
        <v>18</v>
      </c>
      <c r="F6" s="36" t="s">
        <v>21</v>
      </c>
      <c r="G6" s="53"/>
      <c r="H6" s="36" t="s">
        <v>22</v>
      </c>
      <c r="I6" s="36" t="s">
        <v>19</v>
      </c>
      <c r="J6" s="36" t="s">
        <v>20</v>
      </c>
      <c r="K6" s="36" t="s">
        <v>27</v>
      </c>
      <c r="L6" s="53"/>
      <c r="M6" s="53"/>
    </row>
    <row r="7" spans="1:19" x14ac:dyDescent="0.25">
      <c r="A7" s="39" t="s">
        <v>9</v>
      </c>
      <c r="B7" s="19">
        <f>B1*(1+B$2)^B$3</f>
        <v>12396.742120232653</v>
      </c>
      <c r="C7" s="19">
        <f>B7-B1</f>
        <v>11396.742120232653</v>
      </c>
      <c r="D7" s="18">
        <f>IF(C7&gt;=H$13, SUM(K$7:K$12)+(C7-H$12)*J$13, IF(AND(H$11&lt;C7,C7&lt;=H$12), SUM(K$7:K$11)+(C7-H$11)*J$12, IF(AND(H$10&lt;C7,C7&lt;=H$11), SUM(K$7:K$10)+(C7-H$10)*J$11, IF(AND(H$9&lt;C7,C7&lt;=H$10), SUM(K$7:K$9)+(C7-H$9)*J$10, IF(AND(H$8&lt;C7,C7&lt;=H$9), SUM(K$7:K$8)+(C7-H$8)*J$9, IF(AND(H$7&lt;C7,C7&lt;=H$8), K$7+(C7-H$7)*J$8, IF(C7&lt;=H$7, C7*J$7, 0)))))))</f>
        <v>1243.2613180348981</v>
      </c>
      <c r="E7" s="19">
        <f>C7-D7</f>
        <v>10153.480802197755</v>
      </c>
      <c r="F7" s="19">
        <f>B7-D7</f>
        <v>11153.480802197755</v>
      </c>
      <c r="G7" s="54"/>
      <c r="H7" s="4">
        <v>9325</v>
      </c>
      <c r="I7" s="4">
        <v>9325</v>
      </c>
      <c r="J7" s="5">
        <v>0.1</v>
      </c>
      <c r="K7" s="5">
        <f>I7*J7</f>
        <v>932.5</v>
      </c>
      <c r="L7" s="53"/>
      <c r="M7" s="53"/>
    </row>
    <row r="8" spans="1:19" x14ac:dyDescent="0.25">
      <c r="A8" s="40" t="s">
        <v>10</v>
      </c>
      <c r="B8" s="21">
        <f>F7*(1+B$2)^B$3</f>
        <v>138266.82524781121</v>
      </c>
      <c r="C8" s="21">
        <f>B8-F7</f>
        <v>127113.34444561346</v>
      </c>
      <c r="D8" s="20">
        <f>IF(C8&gt;=H$13, SUM(K$7:K$12)+(C8-H$12)*J$13, IF(AND(H$11&lt;C8,C8&lt;=H$12), SUM(K$7:K$11)+(C8-H$11)*J$12, IF(AND(H$10&lt;C8,C8&lt;=H$11), SUM(K$7:K$10)+(C8-H$10)*J$11, IF(AND(H$9&lt;C8,C8&lt;=H$10), SUM(K$7:K$9)+(C8-H$9)*J$10, IF(AND(H$8&lt;C8,C8&lt;=H$9), SUM(K$7:K$8)+(C8-H$8)*J$9, IF(AND(H$7&lt;C8,C8&lt;=H$8), K$7+(C8-H$7)*J$8, IF(C8&lt;=H$7, C8*J$7, 0)))))))</f>
        <v>28573.086444771769</v>
      </c>
      <c r="E8" s="21">
        <f t="shared" ref="E8:E15" si="0">C8-D8</f>
        <v>98540.258000841684</v>
      </c>
      <c r="F8" s="21">
        <f t="shared" ref="F8:F15" si="1">B8-D8</f>
        <v>109693.73880303945</v>
      </c>
      <c r="G8" s="53"/>
      <c r="H8" s="6">
        <v>37950</v>
      </c>
      <c r="I8" s="7">
        <f>37950-9326</f>
        <v>28624</v>
      </c>
      <c r="J8" s="7">
        <v>0.15</v>
      </c>
      <c r="K8" s="7">
        <f>I8*J8</f>
        <v>4293.5999999999995</v>
      </c>
      <c r="L8" s="53"/>
      <c r="M8" s="53"/>
    </row>
    <row r="9" spans="1:19" x14ac:dyDescent="0.25">
      <c r="A9" s="41" t="s">
        <v>11</v>
      </c>
      <c r="B9" s="23">
        <f>F8*(1+B$2)^B$3</f>
        <v>1359844.9921454382</v>
      </c>
      <c r="C9" s="23">
        <f t="shared" ref="C9:C15" si="2">B9-F8</f>
        <v>1250151.2533423987</v>
      </c>
      <c r="D9" s="22">
        <f>IF(C9&gt;=H$13, SUM(K$7:K$12)+(C9-H$12)*J$13, IF(AND(H$11&lt;C9,C9&lt;=H$12), SUM(K$7:K$11)+(C9-H$11)*J$12, IF(AND(H$10&lt;C9,C9&lt;=H$11), SUM(K$7:K$10)+(C9-H$10)*J$11, IF(AND(H$9&lt;C9,C9&lt;=H$10), SUM(K$7:K$9)+(C9-H$9)*J$10, IF(AND(H$8&lt;C9,C9&lt;=H$9), SUM(K$7:K$8)+(C9-H$8)*J$9, IF(AND(H$7&lt;C9,C9&lt;=H$8), K$7+(C9-H$7)*J$8, IF(C9&lt;=H$7, C9*J$7, 0)))))))</f>
        <v>450877.38632358983</v>
      </c>
      <c r="E9" s="23">
        <f t="shared" si="0"/>
        <v>799273.86701880884</v>
      </c>
      <c r="F9" s="23">
        <f>B9-D9</f>
        <v>908967.60582184838</v>
      </c>
      <c r="G9" s="53"/>
      <c r="H9" s="8">
        <v>91900</v>
      </c>
      <c r="I9" s="9">
        <f>91900-37951</f>
        <v>53949</v>
      </c>
      <c r="J9" s="9">
        <v>0.25</v>
      </c>
      <c r="K9" s="9">
        <f>I9*J9</f>
        <v>13487.25</v>
      </c>
      <c r="L9" s="53"/>
      <c r="M9" s="53"/>
    </row>
    <row r="10" spans="1:19" x14ac:dyDescent="0.25">
      <c r="A10" s="42" t="s">
        <v>12</v>
      </c>
      <c r="B10" s="25">
        <f>F9*(1+B$2)^B$3</f>
        <v>11268237.005018739</v>
      </c>
      <c r="C10" s="25">
        <f t="shared" si="2"/>
        <v>10359269.399196891</v>
      </c>
      <c r="D10" s="24">
        <f>IF(C10&gt;=H$13, SUM(K$7:K$12)+(C10-H$12)*J$13, IF(AND(H$11&lt;C10,C10&lt;=H$12), SUM(K$7:K$11)+(C10-H$11)*J$12, IF(AND(H$10&lt;C10,C10&lt;=H$11), SUM(K$7:K$10)+(C10-H$10)*J$11, IF(AND(H$9&lt;C10,C10&lt;=H$10), SUM(K$7:K$9)+(C10-H$9)*J$10, IF(AND(H$8&lt;C10,C10&lt;=H$9), SUM(K$7:K$8)+(C10-H$8)*J$9, IF(AND(H$7&lt;C10,C10&lt;=H$8), K$7+(C10-H$7)*J$8, IF(C10&lt;=H$7, C10*J$7, 0)))))))</f>
        <v>4058088.1720819692</v>
      </c>
      <c r="E10" s="25">
        <f t="shared" si="0"/>
        <v>6301181.2271149214</v>
      </c>
      <c r="F10" s="25">
        <f t="shared" si="1"/>
        <v>7210148.8329367694</v>
      </c>
      <c r="G10" s="53"/>
      <c r="H10" s="10">
        <v>191650</v>
      </c>
      <c r="I10" s="11">
        <f>191650-91901</f>
        <v>99749</v>
      </c>
      <c r="J10" s="11">
        <v>0.28000000000000003</v>
      </c>
      <c r="K10" s="11">
        <f>I10*J10</f>
        <v>27929.72</v>
      </c>
      <c r="L10" s="53"/>
      <c r="M10" s="53"/>
    </row>
    <row r="11" spans="1:19" x14ac:dyDescent="0.25">
      <c r="A11" s="43" t="s">
        <v>13</v>
      </c>
      <c r="B11" s="27">
        <f t="shared" ref="B11:B15" si="3">F10*(1+B$2)^B$3</f>
        <v>89382355.730413556</v>
      </c>
      <c r="C11" s="27">
        <f t="shared" si="2"/>
        <v>82172206.897476792</v>
      </c>
      <c r="D11" s="26">
        <f>IF(C11&gt;=H$13, SUM(K$7:K$12)+(C11-H$12)*J$13, IF(AND(H$11&lt;C11,C11&lt;=H$12), SUM(K$7:K$11)+(C11-H$11)*J$12, IF(AND(H$10&lt;C11,C11&lt;=H$11), SUM(K$7:K$10)+(C11-H$10)*J$11, IF(AND(H$9&lt;C11,C11&lt;=H$10), SUM(K$7:K$9)+(C11-H$9)*J$10, IF(AND(H$8&lt;C11,C11&lt;=H$9), SUM(K$7:K$8)+(C11-H$8)*J$9, IF(AND(H$7&lt;C11,C11&lt;=H$8), K$7+(C11-H$7)*J$8, IF(C11&lt;=H$7, C11*J$7, 0)))))))</f>
        <v>32496011.421400812</v>
      </c>
      <c r="E11" s="27">
        <f t="shared" si="0"/>
        <v>49676195.476075977</v>
      </c>
      <c r="F11" s="27">
        <f t="shared" si="1"/>
        <v>56886344.309012741</v>
      </c>
      <c r="G11" s="53"/>
      <c r="H11" s="12">
        <v>416700</v>
      </c>
      <c r="I11" s="13">
        <f>416700-191651</f>
        <v>225049</v>
      </c>
      <c r="J11" s="13">
        <v>0.33</v>
      </c>
      <c r="K11" s="13">
        <f>I11*J11</f>
        <v>74266.17</v>
      </c>
      <c r="L11" s="53"/>
      <c r="M11" s="53"/>
    </row>
    <row r="12" spans="1:19" x14ac:dyDescent="0.25">
      <c r="A12" s="44" t="s">
        <v>23</v>
      </c>
      <c r="B12" s="29">
        <f t="shared" si="3"/>
        <v>705205340.56159532</v>
      </c>
      <c r="C12" s="29">
        <f t="shared" si="2"/>
        <v>648318996.25258255</v>
      </c>
      <c r="D12" s="28">
        <f>IF(C12&gt;=H$13, SUM(K$7:K$12)+(C12-H$12)*J$13, IF(AND(H$11&lt;C12,C12&lt;=H$12), SUM(K$7:K$11)+(C12-H$11)*J$12, IF(AND(H$10&lt;C12,C12&lt;=H$11), SUM(K$7:K$10)+(C12-H$10)*J$11, IF(AND(H$9&lt;C12,C12&lt;=H$10), SUM(K$7:K$9)+(C12-H$9)*J$10, IF(AND(H$8&lt;C12,C12&lt;=H$9), SUM(K$7:K$8)+(C12-H$8)*J$9, IF(AND(H$7&lt;C12,C12&lt;=H$8), K$7+(C12-H$7)*J$8, IF(C12&lt;=H$7, C12*J$7, 0)))))))</f>
        <v>256690140.00602269</v>
      </c>
      <c r="E12" s="29">
        <f t="shared" si="0"/>
        <v>391628856.24655986</v>
      </c>
      <c r="F12" s="29">
        <f t="shared" si="1"/>
        <v>448515200.55557263</v>
      </c>
      <c r="G12" s="53"/>
      <c r="H12" s="14">
        <v>418400</v>
      </c>
      <c r="I12" s="15">
        <f>418400-416701</f>
        <v>1699</v>
      </c>
      <c r="J12" s="15">
        <v>0.35</v>
      </c>
      <c r="K12" s="15">
        <f>I12*J12</f>
        <v>594.65</v>
      </c>
      <c r="L12" s="53"/>
      <c r="M12" s="53"/>
    </row>
    <row r="13" spans="1:19" x14ac:dyDescent="0.25">
      <c r="A13" s="45" t="s">
        <v>24</v>
      </c>
      <c r="B13" s="31">
        <f t="shared" si="3"/>
        <v>5560127278.2918634</v>
      </c>
      <c r="C13" s="31">
        <f t="shared" si="2"/>
        <v>5111612077.7362909</v>
      </c>
      <c r="D13" s="30">
        <f>IF(C13&gt;=H$13, SUM(K$7:K$12)+(C13-H$12)*J$13, IF(AND(H$11&lt;C13,C13&lt;=H$12), SUM(K$7:K$11)+(C13-H$11)*J$12, IF(AND(H$10&lt;C13,C13&lt;=H$11), SUM(K$7:K$10)+(C13-H$10)*J$11, IF(AND(H$9&lt;C13,C13&lt;=H$10), SUM(K$7:K$9)+(C13-H$9)*J$10, IF(AND(H$8&lt;C13,C13&lt;=H$9), SUM(K$7:K$8)+(C13-H$8)*J$9, IF(AND(H$7&lt;C13,C13&lt;=H$8), K$7+(C13-H$7)*J$8, IF(C13&lt;=H$7, C13*J$7, 0)))))))</f>
        <v>2024154200.2735715</v>
      </c>
      <c r="E13" s="31">
        <f t="shared" si="0"/>
        <v>3087457877.4627194</v>
      </c>
      <c r="F13" s="31">
        <f t="shared" si="1"/>
        <v>3535973078.018292</v>
      </c>
      <c r="G13" s="53"/>
      <c r="H13" s="16">
        <v>418401</v>
      </c>
      <c r="I13" s="49" t="s">
        <v>32</v>
      </c>
      <c r="J13" s="17">
        <v>0.39600000000000002</v>
      </c>
      <c r="K13" s="49" t="s">
        <v>31</v>
      </c>
      <c r="L13" s="53"/>
      <c r="M13" s="53"/>
    </row>
    <row r="14" spans="1:19" x14ac:dyDescent="0.25">
      <c r="A14" s="46" t="s">
        <v>25</v>
      </c>
      <c r="B14" s="33">
        <f t="shared" si="3"/>
        <v>43834546392.278061</v>
      </c>
      <c r="C14" s="33">
        <f t="shared" si="2"/>
        <v>40298573314.259766</v>
      </c>
      <c r="D14" s="32">
        <f>IF(C14&gt;=H$13, SUM(K$7:K$12)+(C14-H$12)*J$13, IF(AND(H$11&lt;C14,C14&lt;=H$12), SUM(K$7:K$11)+(C14-H$11)*J$12, IF(AND(H$10&lt;C14,C14&lt;=H$11), SUM(K$7:K$10)+(C14-H$10)*J$11, IF(AND(H$9&lt;C14,C14&lt;=H$10), SUM(K$7:K$9)+(C14-H$9)*J$10, IF(AND(H$8&lt;C14,C14&lt;=H$9), SUM(K$7:K$8)+(C14-H$8)*J$9, IF(AND(H$7&lt;C14,C14&lt;=H$8), K$7+(C14-H$7)*J$8, IF(C14&lt;=H$7, C14*J$7, 0)))))))</f>
        <v>15958190849.936867</v>
      </c>
      <c r="E14" s="33">
        <f t="shared" si="0"/>
        <v>24340382464.322899</v>
      </c>
      <c r="F14" s="33">
        <f t="shared" si="1"/>
        <v>27876355542.341194</v>
      </c>
      <c r="G14" s="53"/>
      <c r="H14" s="53"/>
      <c r="I14" s="53"/>
      <c r="J14" s="53"/>
      <c r="K14" s="53"/>
      <c r="L14" s="53"/>
      <c r="M14" s="53"/>
    </row>
    <row r="15" spans="1:19" x14ac:dyDescent="0.25">
      <c r="A15" s="47" t="s">
        <v>26</v>
      </c>
      <c r="B15" s="35">
        <f t="shared" si="3"/>
        <v>345575990910.32208</v>
      </c>
      <c r="C15" s="35">
        <f t="shared" si="2"/>
        <v>317699635367.9809</v>
      </c>
      <c r="D15" s="34">
        <f>IF(C15&gt;=H$13, SUM(K$7:K$12)+(C15-H$12)*J$13, IF(AND(H$11&lt;C15,C15&lt;=H$12), SUM(K$7:K$11)+(C15-H$11)*J$12, IF(AND(H$10&lt;C15,C15&lt;=H$11), SUM(K$7:K$10)+(C15-H$10)*J$11, IF(AND(H$9&lt;C15,C15&lt;=H$10), SUM(K$7:K$9)+(C15-H$9)*J$10, IF(AND(H$8&lt;C15,C15&lt;=H$9), SUM(K$7:K$8)+(C15-H$8)*J$9, IF(AND(H$7&lt;C15,C15&lt;=H$8), K$7+(C15-H$7)*J$8, IF(C15&lt;=H$7, C15*J$7, 0)))))))</f>
        <v>125809011423.21043</v>
      </c>
      <c r="E15" s="35">
        <f t="shared" si="0"/>
        <v>191890623944.77045</v>
      </c>
      <c r="F15" s="35">
        <f t="shared" si="1"/>
        <v>219766979487.11163</v>
      </c>
      <c r="G15" s="53"/>
      <c r="H15" s="53"/>
      <c r="I15" s="53"/>
      <c r="J15" s="53"/>
      <c r="K15" s="53"/>
      <c r="L15" s="53"/>
      <c r="M15" s="53"/>
    </row>
    <row r="16" spans="1:19" x14ac:dyDescent="0.25">
      <c r="A16" s="53"/>
      <c r="B16" s="54"/>
      <c r="C16" s="54"/>
      <c r="D16" s="53"/>
      <c r="E16" s="54"/>
      <c r="F16" s="54"/>
      <c r="G16" s="53"/>
      <c r="H16" s="53"/>
      <c r="I16" s="53"/>
      <c r="J16" s="53"/>
      <c r="K16" s="53"/>
      <c r="L16" s="53"/>
      <c r="M16" s="53"/>
    </row>
    <row r="17" spans="2:6" x14ac:dyDescent="0.25">
      <c r="B17" s="3"/>
      <c r="C17" s="3"/>
      <c r="E17" s="3"/>
      <c r="F17" s="3"/>
    </row>
    <row r="18" spans="2:6" x14ac:dyDescent="0.25">
      <c r="B18" s="3"/>
      <c r="C18" s="3"/>
      <c r="E18" s="3"/>
      <c r="F18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Noky</dc:creator>
  <cp:lastModifiedBy>Noky</cp:lastModifiedBy>
  <dcterms:created xsi:type="dcterms:W3CDTF">2020-10-06T05:58:34Z</dcterms:created>
  <dcterms:modified xsi:type="dcterms:W3CDTF">2020-10-07T00:05:59Z</dcterms:modified>
</cp:coreProperties>
</file>