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pstone\"/>
    </mc:Choice>
  </mc:AlternateContent>
  <xr:revisionPtr revIDLastSave="0" documentId="8_{9CD2DAF9-DA1E-4261-BDD6-08348BF7EB5A}" xr6:coauthVersionLast="47" xr6:coauthVersionMax="47" xr10:uidLastSave="{00000000-0000-0000-0000-000000000000}"/>
  <bookViews>
    <workbookView xWindow="-120" yWindow="-120" windowWidth="38640" windowHeight="21240" activeTab="2" xr2:uid="{C5618D96-5EE8-402B-AA9B-506B25EDF39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3" l="1"/>
  <c r="P2" i="3"/>
  <c r="P3" i="3"/>
  <c r="Q2" i="3"/>
  <c r="Q3" i="3"/>
  <c r="R2" i="3"/>
  <c r="R3" i="3"/>
  <c r="R4" i="3"/>
  <c r="R5" i="3"/>
  <c r="R6" i="3"/>
  <c r="Q6" i="3"/>
  <c r="O6" i="3"/>
  <c r="O7" i="3"/>
  <c r="O4" i="3"/>
  <c r="P4" i="3"/>
  <c r="O8" i="3"/>
  <c r="P8" i="3"/>
  <c r="Q8" i="3"/>
  <c r="R8" i="3"/>
  <c r="S2" i="3"/>
  <c r="S3" i="3"/>
  <c r="S4" i="3"/>
  <c r="S5" i="3"/>
  <c r="S6" i="3"/>
  <c r="S7" i="3"/>
  <c r="S8" i="3"/>
  <c r="S9" i="3"/>
  <c r="S10" i="3"/>
  <c r="R10" i="3"/>
  <c r="R11" i="3"/>
  <c r="S11" i="3"/>
  <c r="S12" i="3"/>
  <c r="S13" i="3"/>
  <c r="S14" i="3"/>
  <c r="R13" i="3"/>
  <c r="R14" i="3"/>
  <c r="R15" i="3"/>
  <c r="R16" i="3"/>
  <c r="R17" i="3"/>
  <c r="R18" i="3"/>
  <c r="R19" i="3"/>
  <c r="S16" i="3"/>
  <c r="S17" i="3"/>
  <c r="S18" i="3"/>
  <c r="S19" i="3"/>
  <c r="S20" i="3"/>
  <c r="S21" i="3"/>
  <c r="R21" i="3"/>
  <c r="R20" i="3"/>
  <c r="Q21" i="3"/>
  <c r="Q20" i="3"/>
  <c r="Q19" i="3"/>
  <c r="Q18" i="3"/>
  <c r="Q17" i="3"/>
  <c r="P17" i="3"/>
  <c r="O18" i="3"/>
  <c r="O19" i="3"/>
  <c r="O20" i="3"/>
  <c r="P13" i="3"/>
  <c r="P12" i="3"/>
  <c r="P11" i="3"/>
  <c r="P10" i="3"/>
  <c r="O12" i="3"/>
  <c r="O14" i="3"/>
  <c r="Q13" i="3"/>
  <c r="I12" i="3"/>
  <c r="I9" i="3"/>
  <c r="I7" i="3"/>
  <c r="G7" i="3"/>
  <c r="G14" i="3"/>
  <c r="G15" i="3"/>
  <c r="G9" i="3"/>
  <c r="G5" i="3"/>
  <c r="G4" i="3"/>
  <c r="E20" i="3"/>
  <c r="E19" i="3"/>
  <c r="P19" i="3" s="1"/>
  <c r="E16" i="3"/>
  <c r="E14" i="3"/>
  <c r="E9" i="3"/>
  <c r="E5" i="3"/>
  <c r="C16" i="3"/>
  <c r="C9" i="3"/>
  <c r="C5" i="3"/>
  <c r="C2" i="3"/>
  <c r="P21" i="3"/>
  <c r="O21" i="3"/>
  <c r="D20" i="3"/>
  <c r="P20" i="3" s="1"/>
  <c r="D19" i="3"/>
  <c r="P18" i="3"/>
  <c r="O17" i="3"/>
  <c r="Q16" i="3"/>
  <c r="D16" i="3"/>
  <c r="B16" i="3"/>
  <c r="S15" i="3"/>
  <c r="P15" i="3"/>
  <c r="O15" i="3"/>
  <c r="F15" i="3"/>
  <c r="Q15" i="3" s="1"/>
  <c r="F14" i="3"/>
  <c r="Q14" i="3" s="1"/>
  <c r="D14" i="3"/>
  <c r="O13" i="3"/>
  <c r="Q12" i="3"/>
  <c r="H12" i="3"/>
  <c r="R12" i="3" s="1"/>
  <c r="Q11" i="3"/>
  <c r="O11" i="3"/>
  <c r="Q10" i="3"/>
  <c r="O10" i="3"/>
  <c r="H9" i="3"/>
  <c r="R9" i="3" s="1"/>
  <c r="F9" i="3"/>
  <c r="Q9" i="3" s="1"/>
  <c r="D9" i="3"/>
  <c r="B9" i="3"/>
  <c r="O9" i="3" s="1"/>
  <c r="P7" i="3"/>
  <c r="H7" i="3"/>
  <c r="R7" i="3" s="1"/>
  <c r="F7" i="3"/>
  <c r="Q7" i="3" s="1"/>
  <c r="P6" i="3"/>
  <c r="F5" i="3"/>
  <c r="Q5" i="3" s="1"/>
  <c r="D5" i="3"/>
  <c r="B5" i="3"/>
  <c r="O5" i="3" s="1"/>
  <c r="F4" i="3"/>
  <c r="Q4" i="3" s="1"/>
  <c r="B2" i="3"/>
  <c r="O2" i="3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2" i="2"/>
  <c r="P3" i="2"/>
  <c r="P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3" i="2"/>
  <c r="P24" i="2"/>
  <c r="P25" i="2"/>
  <c r="P26" i="2"/>
  <c r="P28" i="2"/>
  <c r="P30" i="2"/>
  <c r="P31" i="2"/>
  <c r="P34" i="2"/>
  <c r="P2" i="2"/>
  <c r="O3" i="2"/>
  <c r="O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3" i="2"/>
  <c r="O24" i="2"/>
  <c r="O25" i="2"/>
  <c r="O26" i="2"/>
  <c r="O27" i="2"/>
  <c r="O28" i="2"/>
  <c r="O30" i="2"/>
  <c r="O31" i="2"/>
  <c r="O32" i="2"/>
  <c r="O33" i="2"/>
  <c r="O34" i="2"/>
  <c r="E33" i="2"/>
  <c r="D33" i="2"/>
  <c r="P33" i="2" s="1"/>
  <c r="E32" i="2"/>
  <c r="D32" i="2"/>
  <c r="P32" i="2" s="1"/>
  <c r="E29" i="2"/>
  <c r="D29" i="2"/>
  <c r="P29" i="2" s="1"/>
  <c r="C29" i="2"/>
  <c r="B29" i="2"/>
  <c r="G28" i="2"/>
  <c r="F28" i="2"/>
  <c r="G27" i="2"/>
  <c r="F27" i="2"/>
  <c r="E27" i="2"/>
  <c r="D27" i="2"/>
  <c r="I25" i="2"/>
  <c r="H25" i="2"/>
  <c r="I22" i="2"/>
  <c r="H22" i="2"/>
  <c r="G22" i="2"/>
  <c r="F22" i="2"/>
  <c r="E22" i="2"/>
  <c r="D22" i="2"/>
  <c r="P22" i="2" s="1"/>
  <c r="C22" i="2"/>
  <c r="B22" i="2"/>
  <c r="I20" i="2"/>
  <c r="H20" i="2"/>
  <c r="G20" i="2"/>
  <c r="F20" i="2"/>
  <c r="G5" i="2"/>
  <c r="F5" i="2"/>
  <c r="E5" i="2"/>
  <c r="D5" i="2"/>
  <c r="P5" i="2" s="1"/>
  <c r="C5" i="2"/>
  <c r="B5" i="2"/>
  <c r="O5" i="2" s="1"/>
  <c r="G4" i="2"/>
  <c r="F4" i="2"/>
  <c r="C2" i="2"/>
  <c r="B2" i="2"/>
  <c r="O2" i="2" s="1"/>
  <c r="I25" i="1"/>
  <c r="I22" i="1"/>
  <c r="I20" i="1"/>
  <c r="G28" i="1"/>
  <c r="G27" i="1"/>
  <c r="G22" i="1"/>
  <c r="G20" i="1"/>
  <c r="G5" i="1"/>
  <c r="G4" i="1"/>
  <c r="E33" i="1"/>
  <c r="E32" i="1"/>
  <c r="E29" i="1"/>
  <c r="E27" i="1"/>
  <c r="E22" i="1"/>
  <c r="E5" i="1"/>
  <c r="C29" i="1"/>
  <c r="C22" i="1"/>
  <c r="C2" i="1"/>
  <c r="C5" i="1"/>
  <c r="F28" i="1"/>
  <c r="F27" i="1"/>
  <c r="F22" i="1"/>
  <c r="F20" i="1"/>
  <c r="F5" i="1"/>
  <c r="D5" i="1"/>
  <c r="F4" i="1"/>
  <c r="F36" i="1"/>
  <c r="G36" i="1"/>
  <c r="H36" i="1"/>
  <c r="I36" i="1"/>
  <c r="J36" i="1"/>
  <c r="J37" i="1" s="1"/>
  <c r="K36" i="1"/>
  <c r="H25" i="1"/>
  <c r="H22" i="1"/>
  <c r="H20" i="1"/>
  <c r="D33" i="1"/>
  <c r="D32" i="1"/>
  <c r="D29" i="1"/>
  <c r="D27" i="1"/>
  <c r="D22" i="1"/>
  <c r="B29" i="1"/>
  <c r="B22" i="1"/>
  <c r="B5" i="1"/>
  <c r="B2" i="1"/>
  <c r="P14" i="3" l="1"/>
  <c r="P9" i="3"/>
  <c r="P5" i="3"/>
  <c r="O16" i="3"/>
  <c r="P16" i="3"/>
  <c r="O29" i="2"/>
  <c r="P27" i="2"/>
  <c r="O22" i="2"/>
  <c r="H37" i="1"/>
  <c r="D36" i="1"/>
  <c r="B36" i="1"/>
  <c r="E36" i="1"/>
  <c r="D37" i="1" s="1"/>
  <c r="F37" i="1"/>
  <c r="C36" i="1"/>
  <c r="B37" i="1" s="1"/>
</calcChain>
</file>

<file path=xl/sharedStrings.xml><?xml version="1.0" encoding="utf-8"?>
<sst xmlns="http://schemas.openxmlformats.org/spreadsheetml/2006/main" count="46" uniqueCount="17">
  <si>
    <t>totals</t>
  </si>
  <si>
    <t>Date</t>
  </si>
  <si>
    <t>Ty's +</t>
  </si>
  <si>
    <t>Ty's -</t>
  </si>
  <si>
    <t>Matt's +</t>
  </si>
  <si>
    <t>Matt's -</t>
  </si>
  <si>
    <t xml:space="preserve">Ben's + </t>
  </si>
  <si>
    <t>Ben's -</t>
  </si>
  <si>
    <t xml:space="preserve">Mary's + </t>
  </si>
  <si>
    <t xml:space="preserve">Mary's - </t>
  </si>
  <si>
    <t xml:space="preserve">Keaton's + </t>
  </si>
  <si>
    <t xml:space="preserve">Keaton's - </t>
  </si>
  <si>
    <t>Ty</t>
  </si>
  <si>
    <t>Matt</t>
  </si>
  <si>
    <t>Ben</t>
  </si>
  <si>
    <t>Mary</t>
  </si>
  <si>
    <t>Keaton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</si>
</sst>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Contributions by Lines Changed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Ty's 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Sheet1!$B$2:$B$34</c:f>
              <c:numCache>
                <c:formatCode>General</c:formatCode>
                <c:ptCount val="33"/>
                <c:pt idx="0">
                  <c:v>7748</c:v>
                </c:pt>
                <c:pt idx="1">
                  <c:v>0</c:v>
                </c:pt>
                <c:pt idx="2">
                  <c:v>0</c:v>
                </c:pt>
                <c:pt idx="3">
                  <c:v>115435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14057</c:v>
                </c:pt>
                <c:pt idx="21">
                  <c:v>20599</c:v>
                </c:pt>
                <c:pt idx="22">
                  <c:v>17670</c:v>
                </c:pt>
                <c:pt idx="23">
                  <c:v>0</c:v>
                </c:pt>
                <c:pt idx="24">
                  <c:v>1151</c:v>
                </c:pt>
                <c:pt idx="25">
                  <c:v>0</c:v>
                </c:pt>
                <c:pt idx="26">
                  <c:v>3752</c:v>
                </c:pt>
                <c:pt idx="27">
                  <c:v>7830</c:v>
                </c:pt>
                <c:pt idx="28">
                  <c:v>8898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4-4915-BF8F-E8E6B724DD7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Ty's 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Sheet1!$C$2:$C$34</c:f>
              <c:numCache>
                <c:formatCode>General</c:formatCode>
                <c:ptCount val="33"/>
                <c:pt idx="0">
                  <c:v>-454</c:v>
                </c:pt>
                <c:pt idx="1">
                  <c:v>0</c:v>
                </c:pt>
                <c:pt idx="2">
                  <c:v>0</c:v>
                </c:pt>
                <c:pt idx="3">
                  <c:v>-25625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-4401</c:v>
                </c:pt>
                <c:pt idx="21">
                  <c:v>-547</c:v>
                </c:pt>
                <c:pt idx="22">
                  <c:v>-59</c:v>
                </c:pt>
                <c:pt idx="23">
                  <c:v>0</c:v>
                </c:pt>
                <c:pt idx="24">
                  <c:v>-104</c:v>
                </c:pt>
                <c:pt idx="25">
                  <c:v>0</c:v>
                </c:pt>
                <c:pt idx="26">
                  <c:v>-3752</c:v>
                </c:pt>
                <c:pt idx="27">
                  <c:v>-6749</c:v>
                </c:pt>
                <c:pt idx="28">
                  <c:v>-3600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4-4915-BF8F-E8E6B724DD7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Matt's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20817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59870</c:v>
                </c:pt>
                <c:pt idx="19">
                  <c:v>0</c:v>
                </c:pt>
                <c:pt idx="20">
                  <c:v>1277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683</c:v>
                </c:pt>
                <c:pt idx="26">
                  <c:v>6294</c:v>
                </c:pt>
                <c:pt idx="27">
                  <c:v>117263</c:v>
                </c:pt>
                <c:pt idx="28">
                  <c:v>0</c:v>
                </c:pt>
                <c:pt idx="29">
                  <c:v>2309</c:v>
                </c:pt>
                <c:pt idx="30">
                  <c:v>20581</c:v>
                </c:pt>
                <c:pt idx="31">
                  <c:v>13993</c:v>
                </c:pt>
                <c:pt idx="32">
                  <c:v>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4-4915-BF8F-E8E6B724DD7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Matt's 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Sheet1!$E$2:$E$34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-93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-48</c:v>
                </c:pt>
                <c:pt idx="19">
                  <c:v>0</c:v>
                </c:pt>
                <c:pt idx="20">
                  <c:v>-730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-483</c:v>
                </c:pt>
                <c:pt idx="26">
                  <c:v>-118</c:v>
                </c:pt>
                <c:pt idx="27">
                  <c:v>-6359</c:v>
                </c:pt>
                <c:pt idx="28">
                  <c:v>0</c:v>
                </c:pt>
                <c:pt idx="29">
                  <c:v>-2241</c:v>
                </c:pt>
                <c:pt idx="30">
                  <c:v>-12051</c:v>
                </c:pt>
                <c:pt idx="31">
                  <c:v>-12942</c:v>
                </c:pt>
                <c:pt idx="32">
                  <c:v>-667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4-4915-BF8F-E8E6B724DD7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Ben's +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Sheet1!$F$2:$F$34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26196</c:v>
                </c:pt>
                <c:pt idx="3">
                  <c:v>3555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8358</c:v>
                </c:pt>
                <c:pt idx="19">
                  <c:v>0</c:v>
                </c:pt>
                <c:pt idx="20">
                  <c:v>4190</c:v>
                </c:pt>
                <c:pt idx="21">
                  <c:v>749</c:v>
                </c:pt>
                <c:pt idx="22">
                  <c:v>20514</c:v>
                </c:pt>
                <c:pt idx="23">
                  <c:v>308606</c:v>
                </c:pt>
                <c:pt idx="24">
                  <c:v>0</c:v>
                </c:pt>
                <c:pt idx="25">
                  <c:v>15405</c:v>
                </c:pt>
                <c:pt idx="26">
                  <c:v>11574</c:v>
                </c:pt>
                <c:pt idx="27">
                  <c:v>575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4-4915-BF8F-E8E6B724DD7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Ben's -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Sheet1!$G$2:$G$34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-143</c:v>
                </c:pt>
                <c:pt idx="3">
                  <c:v>-628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-4294</c:v>
                </c:pt>
                <c:pt idx="19">
                  <c:v>0</c:v>
                </c:pt>
                <c:pt idx="20">
                  <c:v>-934</c:v>
                </c:pt>
                <c:pt idx="21">
                  <c:v>-156</c:v>
                </c:pt>
                <c:pt idx="22">
                  <c:v>-481</c:v>
                </c:pt>
                <c:pt idx="23">
                  <c:v>-9257</c:v>
                </c:pt>
                <c:pt idx="24">
                  <c:v>0</c:v>
                </c:pt>
                <c:pt idx="25">
                  <c:v>-2831</c:v>
                </c:pt>
                <c:pt idx="26">
                  <c:v>-11574</c:v>
                </c:pt>
                <c:pt idx="27">
                  <c:v>-67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A4-4915-BF8F-E8E6B724DD7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Mary's +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Sheet1!$H$2:$H$34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61683</c:v>
                </c:pt>
                <c:pt idx="19">
                  <c:v>0</c:v>
                </c:pt>
                <c:pt idx="20">
                  <c:v>21850</c:v>
                </c:pt>
                <c:pt idx="21">
                  <c:v>0</c:v>
                </c:pt>
                <c:pt idx="22">
                  <c:v>0</c:v>
                </c:pt>
                <c:pt idx="23">
                  <c:v>357827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A4-4915-BF8F-E8E6B724DD7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Mary's -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-133</c:v>
                </c:pt>
                <c:pt idx="19">
                  <c:v>0</c:v>
                </c:pt>
                <c:pt idx="20">
                  <c:v>-6818</c:v>
                </c:pt>
                <c:pt idx="21">
                  <c:v>0</c:v>
                </c:pt>
                <c:pt idx="22">
                  <c:v>0</c:v>
                </c:pt>
                <c:pt idx="23">
                  <c:v>-14170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A4-4915-BF8F-E8E6B724DD7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Keaton's +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Sheet1!$J$2:$J$34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4037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A4-4915-BF8F-E8E6B724DD7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Keaton's -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Sheet1!$K$2:$K$34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-1187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A4-4915-BF8F-E8E6B724D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994543"/>
        <c:axId val="1898995375"/>
      </c:lineChart>
      <c:dateAx>
        <c:axId val="189899454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5375"/>
        <c:crosses val="autoZero"/>
        <c:auto val="1"/>
        <c:lblOffset val="100"/>
        <c:baseTimeUnit val="days"/>
      </c:dateAx>
      <c:valAx>
        <c:axId val="1898995375"/>
        <c:scaling>
          <c:orientation val="minMax"/>
          <c:max val="15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</c:majorGridlines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9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Sheet2!$N$2:$N$34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Sheet2!$O$2:$O$34</c:f>
              <c:numCache>
                <c:formatCode>General</c:formatCode>
                <c:ptCount val="33"/>
                <c:pt idx="0">
                  <c:v>7294</c:v>
                </c:pt>
                <c:pt idx="1">
                  <c:v>0</c:v>
                </c:pt>
                <c:pt idx="2">
                  <c:v>0</c:v>
                </c:pt>
                <c:pt idx="3">
                  <c:v>89810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9656</c:v>
                </c:pt>
                <c:pt idx="21">
                  <c:v>20052</c:v>
                </c:pt>
                <c:pt idx="22">
                  <c:v>17611</c:v>
                </c:pt>
                <c:pt idx="23">
                  <c:v>0</c:v>
                </c:pt>
                <c:pt idx="24">
                  <c:v>1047</c:v>
                </c:pt>
                <c:pt idx="25">
                  <c:v>0</c:v>
                </c:pt>
                <c:pt idx="26">
                  <c:v>0</c:v>
                </c:pt>
                <c:pt idx="27">
                  <c:v>1081</c:v>
                </c:pt>
                <c:pt idx="28">
                  <c:v>5298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3-4FBD-9E65-B9F22AB71606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Sheet2!$N$2:$N$34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Sheet2!$P$2:$P$34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20724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59822</c:v>
                </c:pt>
                <c:pt idx="19">
                  <c:v>0</c:v>
                </c:pt>
                <c:pt idx="20">
                  <c:v>547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200</c:v>
                </c:pt>
                <c:pt idx="26">
                  <c:v>6176</c:v>
                </c:pt>
                <c:pt idx="27">
                  <c:v>110904</c:v>
                </c:pt>
                <c:pt idx="28">
                  <c:v>0</c:v>
                </c:pt>
                <c:pt idx="29">
                  <c:v>68</c:v>
                </c:pt>
                <c:pt idx="30">
                  <c:v>8530</c:v>
                </c:pt>
                <c:pt idx="31">
                  <c:v>1051</c:v>
                </c:pt>
                <c:pt idx="32">
                  <c:v>4679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3-4FBD-9E65-B9F22AB71606}"/>
            </c:ext>
          </c:extLst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Sheet2!$N$2:$N$34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Sheet2!$Q$2:$Q$34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26053</c:v>
                </c:pt>
                <c:pt idx="3">
                  <c:v>2927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4064</c:v>
                </c:pt>
                <c:pt idx="19">
                  <c:v>0</c:v>
                </c:pt>
                <c:pt idx="20">
                  <c:v>3256</c:v>
                </c:pt>
                <c:pt idx="21">
                  <c:v>593</c:v>
                </c:pt>
                <c:pt idx="22">
                  <c:v>20033</c:v>
                </c:pt>
                <c:pt idx="23">
                  <c:v>299349</c:v>
                </c:pt>
                <c:pt idx="24">
                  <c:v>0</c:v>
                </c:pt>
                <c:pt idx="25">
                  <c:v>12574</c:v>
                </c:pt>
                <c:pt idx="26">
                  <c:v>0</c:v>
                </c:pt>
                <c:pt idx="27">
                  <c:v>508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3-4FBD-9E65-B9F22AB71606}"/>
            </c:ext>
          </c:extLst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Mary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Sheet2!$N$2:$N$34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Sheet2!$R$2:$R$34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61550</c:v>
                </c:pt>
                <c:pt idx="19">
                  <c:v>0</c:v>
                </c:pt>
                <c:pt idx="20">
                  <c:v>15032</c:v>
                </c:pt>
                <c:pt idx="21">
                  <c:v>0</c:v>
                </c:pt>
                <c:pt idx="22">
                  <c:v>0</c:v>
                </c:pt>
                <c:pt idx="23">
                  <c:v>343657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3-4FBD-9E65-B9F22AB71606}"/>
            </c:ext>
          </c:extLst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Keaton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Sheet2!$N$2:$N$34</c:f>
              <c:numCache>
                <c:formatCode>d\-mmm</c:formatCode>
                <c:ptCount val="33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44915</c:v>
                </c:pt>
                <c:pt idx="5">
                  <c:v>44916</c:v>
                </c:pt>
                <c:pt idx="6">
                  <c:v>44917</c:v>
                </c:pt>
                <c:pt idx="7">
                  <c:v>44918</c:v>
                </c:pt>
                <c:pt idx="8">
                  <c:v>44919</c:v>
                </c:pt>
                <c:pt idx="9">
                  <c:v>44920</c:v>
                </c:pt>
                <c:pt idx="10">
                  <c:v>44921</c:v>
                </c:pt>
                <c:pt idx="11">
                  <c:v>44922</c:v>
                </c:pt>
                <c:pt idx="12">
                  <c:v>44923</c:v>
                </c:pt>
                <c:pt idx="13">
                  <c:v>44924</c:v>
                </c:pt>
                <c:pt idx="14">
                  <c:v>44925</c:v>
                </c:pt>
                <c:pt idx="15">
                  <c:v>44926</c:v>
                </c:pt>
                <c:pt idx="16">
                  <c:v>44927</c:v>
                </c:pt>
                <c:pt idx="17">
                  <c:v>44928</c:v>
                </c:pt>
                <c:pt idx="18">
                  <c:v>44928</c:v>
                </c:pt>
                <c:pt idx="19">
                  <c:v>44929</c:v>
                </c:pt>
                <c:pt idx="20">
                  <c:v>44930</c:v>
                </c:pt>
                <c:pt idx="21">
                  <c:v>44931</c:v>
                </c:pt>
                <c:pt idx="22">
                  <c:v>44932</c:v>
                </c:pt>
                <c:pt idx="23">
                  <c:v>44933</c:v>
                </c:pt>
                <c:pt idx="24">
                  <c:v>44935</c:v>
                </c:pt>
                <c:pt idx="25">
                  <c:v>44936</c:v>
                </c:pt>
                <c:pt idx="26">
                  <c:v>44937</c:v>
                </c:pt>
                <c:pt idx="27">
                  <c:v>44938</c:v>
                </c:pt>
                <c:pt idx="28">
                  <c:v>44939</c:v>
                </c:pt>
                <c:pt idx="29">
                  <c:v>44940</c:v>
                </c:pt>
                <c:pt idx="30">
                  <c:v>44941</c:v>
                </c:pt>
                <c:pt idx="31">
                  <c:v>44942</c:v>
                </c:pt>
                <c:pt idx="32">
                  <c:v>44943</c:v>
                </c:pt>
              </c:numCache>
            </c:numRef>
          </c:cat>
          <c:val>
            <c:numRef>
              <c:f>Sheet2!$S$2:$S$34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2850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3-4FBD-9E65-B9F22AB7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268511"/>
        <c:axId val="1922275167"/>
      </c:lineChart>
      <c:dateAx>
        <c:axId val="1922268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75167"/>
        <c:crosses val="autoZero"/>
        <c:auto val="1"/>
        <c:lblOffset val="100"/>
        <c:baseTimeUnit val="days"/>
      </c:dateAx>
      <c:valAx>
        <c:axId val="1922275167"/>
        <c:scaling>
          <c:orientation val="minMax"/>
          <c:max val="150000"/>
          <c:min val="-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Contributions by</a:t>
            </a:r>
            <a:r>
              <a:rPr lang="en-US" baseline="0"/>
              <a:t> Lines Modified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</c:f>
              <c:strCache>
                <c:ptCount val="1"/>
                <c:pt idx="0">
                  <c:v>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Sheet3!$N$2:$N$21</c:f>
              <c:numCache>
                <c:formatCode>d\-mmm</c:formatCode>
                <c:ptCount val="20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44923</c:v>
                </c:pt>
                <c:pt idx="5">
                  <c:v>44928</c:v>
                </c:pt>
                <c:pt idx="6">
                  <c:v>44929</c:v>
                </c:pt>
                <c:pt idx="7">
                  <c:v>44930</c:v>
                </c:pt>
                <c:pt idx="8">
                  <c:v>44931</c:v>
                </c:pt>
                <c:pt idx="9">
                  <c:v>44932</c:v>
                </c:pt>
                <c:pt idx="10">
                  <c:v>44933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</c:numCache>
            </c:numRef>
          </c:cat>
          <c:val>
            <c:numRef>
              <c:f>Sheet3!$O$2:$O$21</c:f>
              <c:numCache>
                <c:formatCode>General</c:formatCode>
                <c:ptCount val="20"/>
                <c:pt idx="0">
                  <c:v>8202</c:v>
                </c:pt>
                <c:pt idx="1">
                  <c:v>0</c:v>
                </c:pt>
                <c:pt idx="2">
                  <c:v>0</c:v>
                </c:pt>
                <c:pt idx="3">
                  <c:v>141060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18458</c:v>
                </c:pt>
                <c:pt idx="8">
                  <c:v>21146</c:v>
                </c:pt>
                <c:pt idx="9">
                  <c:v>17729</c:v>
                </c:pt>
                <c:pt idx="10">
                  <c:v>0</c:v>
                </c:pt>
                <c:pt idx="11">
                  <c:v>1255</c:v>
                </c:pt>
                <c:pt idx="12">
                  <c:v>0</c:v>
                </c:pt>
                <c:pt idx="13">
                  <c:v>7504</c:v>
                </c:pt>
                <c:pt idx="14">
                  <c:v>14579</c:v>
                </c:pt>
                <c:pt idx="15">
                  <c:v>12498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A-4579-8CE5-79DA1A7719A5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Matt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Sheet3!$N$2:$N$21</c:f>
              <c:numCache>
                <c:formatCode>d\-mmm</c:formatCode>
                <c:ptCount val="20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44923</c:v>
                </c:pt>
                <c:pt idx="5">
                  <c:v>44928</c:v>
                </c:pt>
                <c:pt idx="6">
                  <c:v>44929</c:v>
                </c:pt>
                <c:pt idx="7">
                  <c:v>44930</c:v>
                </c:pt>
                <c:pt idx="8">
                  <c:v>44931</c:v>
                </c:pt>
                <c:pt idx="9">
                  <c:v>44932</c:v>
                </c:pt>
                <c:pt idx="10">
                  <c:v>44933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</c:numCache>
            </c:numRef>
          </c:cat>
          <c:val>
            <c:numRef>
              <c:f>Sheet3!$P$2:$P$21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26217</c:v>
                </c:pt>
                <c:pt idx="4">
                  <c:v>20910</c:v>
                </c:pt>
                <c:pt idx="5">
                  <c:v>59918</c:v>
                </c:pt>
                <c:pt idx="6">
                  <c:v>0</c:v>
                </c:pt>
                <c:pt idx="7">
                  <c:v>2007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1166</c:v>
                </c:pt>
                <c:pt idx="13">
                  <c:v>6412</c:v>
                </c:pt>
                <c:pt idx="14">
                  <c:v>123622</c:v>
                </c:pt>
                <c:pt idx="15">
                  <c:v>0</c:v>
                </c:pt>
                <c:pt idx="16">
                  <c:v>4550</c:v>
                </c:pt>
                <c:pt idx="17">
                  <c:v>32632</c:v>
                </c:pt>
                <c:pt idx="18">
                  <c:v>26935</c:v>
                </c:pt>
                <c:pt idx="19">
                  <c:v>6013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A-4579-8CE5-79DA1A7719A5}"/>
            </c:ext>
          </c:extLst>
        </c:ser>
        <c:ser>
          <c:idx val="2"/>
          <c:order val="2"/>
          <c:tx>
            <c:strRef>
              <c:f>Sheet3!$Q$1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Sheet3!$N$2:$N$21</c:f>
              <c:numCache>
                <c:formatCode>d\-mmm</c:formatCode>
                <c:ptCount val="20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44923</c:v>
                </c:pt>
                <c:pt idx="5">
                  <c:v>44928</c:v>
                </c:pt>
                <c:pt idx="6">
                  <c:v>44929</c:v>
                </c:pt>
                <c:pt idx="7">
                  <c:v>44930</c:v>
                </c:pt>
                <c:pt idx="8">
                  <c:v>44931</c:v>
                </c:pt>
                <c:pt idx="9">
                  <c:v>44932</c:v>
                </c:pt>
                <c:pt idx="10">
                  <c:v>44933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</c:numCache>
            </c:numRef>
          </c:cat>
          <c:val>
            <c:numRef>
              <c:f>Sheet3!$Q$2:$Q$21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26339</c:v>
                </c:pt>
                <c:pt idx="3">
                  <c:v>4183</c:v>
                </c:pt>
                <c:pt idx="4">
                  <c:v>0</c:v>
                </c:pt>
                <c:pt idx="5">
                  <c:v>12652</c:v>
                </c:pt>
                <c:pt idx="6">
                  <c:v>0</c:v>
                </c:pt>
                <c:pt idx="7">
                  <c:v>5124</c:v>
                </c:pt>
                <c:pt idx="8">
                  <c:v>905</c:v>
                </c:pt>
                <c:pt idx="9">
                  <c:v>20995</c:v>
                </c:pt>
                <c:pt idx="10">
                  <c:v>317863</c:v>
                </c:pt>
                <c:pt idx="11">
                  <c:v>0</c:v>
                </c:pt>
                <c:pt idx="12">
                  <c:v>18236</c:v>
                </c:pt>
                <c:pt idx="13">
                  <c:v>23148</c:v>
                </c:pt>
                <c:pt idx="14">
                  <c:v>508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A-4579-8CE5-79DA1A7719A5}"/>
            </c:ext>
          </c:extLst>
        </c:ser>
        <c:ser>
          <c:idx val="3"/>
          <c:order val="3"/>
          <c:tx>
            <c:strRef>
              <c:f>Sheet3!$R$1</c:f>
              <c:strCache>
                <c:ptCount val="1"/>
                <c:pt idx="0">
                  <c:v>Mary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Sheet3!$N$2:$N$21</c:f>
              <c:numCache>
                <c:formatCode>d\-mmm</c:formatCode>
                <c:ptCount val="20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44923</c:v>
                </c:pt>
                <c:pt idx="5">
                  <c:v>44928</c:v>
                </c:pt>
                <c:pt idx="6">
                  <c:v>44929</c:v>
                </c:pt>
                <c:pt idx="7">
                  <c:v>44930</c:v>
                </c:pt>
                <c:pt idx="8">
                  <c:v>44931</c:v>
                </c:pt>
                <c:pt idx="9">
                  <c:v>44932</c:v>
                </c:pt>
                <c:pt idx="10">
                  <c:v>44933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</c:numCache>
            </c:numRef>
          </c:cat>
          <c:val>
            <c:numRef>
              <c:f>Sheet3!$R$2:$R$21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61816</c:v>
                </c:pt>
                <c:pt idx="6">
                  <c:v>0</c:v>
                </c:pt>
                <c:pt idx="7">
                  <c:v>28668</c:v>
                </c:pt>
                <c:pt idx="8">
                  <c:v>0</c:v>
                </c:pt>
                <c:pt idx="9">
                  <c:v>0</c:v>
                </c:pt>
                <c:pt idx="10">
                  <c:v>371997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5A-4579-8CE5-79DA1A7719A5}"/>
            </c:ext>
          </c:extLst>
        </c:ser>
        <c:ser>
          <c:idx val="4"/>
          <c:order val="4"/>
          <c:tx>
            <c:strRef>
              <c:f>Sheet3!$S$1</c:f>
              <c:strCache>
                <c:ptCount val="1"/>
                <c:pt idx="0">
                  <c:v>Keaton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Sheet3!$N$2:$N$21</c:f>
              <c:numCache>
                <c:formatCode>d\-mmm</c:formatCode>
                <c:ptCount val="20"/>
                <c:pt idx="0">
                  <c:v>44911</c:v>
                </c:pt>
                <c:pt idx="1">
                  <c:v>44912</c:v>
                </c:pt>
                <c:pt idx="2">
                  <c:v>44913</c:v>
                </c:pt>
                <c:pt idx="3">
                  <c:v>44914</c:v>
                </c:pt>
                <c:pt idx="4">
                  <c:v>44923</c:v>
                </c:pt>
                <c:pt idx="5">
                  <c:v>44928</c:v>
                </c:pt>
                <c:pt idx="6">
                  <c:v>44929</c:v>
                </c:pt>
                <c:pt idx="7">
                  <c:v>44930</c:v>
                </c:pt>
                <c:pt idx="8">
                  <c:v>44931</c:v>
                </c:pt>
                <c:pt idx="9">
                  <c:v>44932</c:v>
                </c:pt>
                <c:pt idx="10">
                  <c:v>44933</c:v>
                </c:pt>
                <c:pt idx="11">
                  <c:v>44935</c:v>
                </c:pt>
                <c:pt idx="12">
                  <c:v>44936</c:v>
                </c:pt>
                <c:pt idx="13">
                  <c:v>44937</c:v>
                </c:pt>
                <c:pt idx="14">
                  <c:v>44938</c:v>
                </c:pt>
                <c:pt idx="15">
                  <c:v>44939</c:v>
                </c:pt>
                <c:pt idx="16">
                  <c:v>44940</c:v>
                </c:pt>
                <c:pt idx="17">
                  <c:v>44941</c:v>
                </c:pt>
                <c:pt idx="18">
                  <c:v>44942</c:v>
                </c:pt>
                <c:pt idx="19">
                  <c:v>44943</c:v>
                </c:pt>
              </c:numCache>
            </c:numRef>
          </c:cat>
          <c:val>
            <c:numRef>
              <c:f>Sheet3!$S$2:$S$21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5224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A-4579-8CE5-79DA1A77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67231"/>
        <c:axId val="1900980543"/>
      </c:lineChart>
      <c:catAx>
        <c:axId val="19009672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80543"/>
        <c:crosses val="autoZero"/>
        <c:auto val="0"/>
        <c:lblAlgn val="ctr"/>
        <c:lblOffset val="100"/>
        <c:noMultiLvlLbl val="0"/>
      </c:catAx>
      <c:valAx>
        <c:axId val="190098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1</xdr:row>
      <xdr:rowOff>142875</xdr:rowOff>
    </xdr:from>
    <xdr:to>
      <xdr:col>31</xdr:col>
      <xdr:colOff>171450</xdr:colOff>
      <xdr:row>49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E57549-0F12-0189-E2D3-DC4E4BD4C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304801</xdr:colOff>
      <xdr:row>1</xdr:row>
      <xdr:rowOff>95250</xdr:rowOff>
    </xdr:from>
    <xdr:to>
      <xdr:col>41</xdr:col>
      <xdr:colOff>400051</xdr:colOff>
      <xdr:row>38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88CAF-979E-C6AD-E932-0082C68A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6</xdr:row>
      <xdr:rowOff>76200</xdr:rowOff>
    </xdr:from>
    <xdr:to>
      <xdr:col>31</xdr:col>
      <xdr:colOff>485774</xdr:colOff>
      <xdr:row>52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A5BD4-6532-712C-9ED1-A99EC26E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678-DBD2-4A6A-B18C-B724E2F6360B}">
  <dimension ref="A1:K37"/>
  <sheetViews>
    <sheetView workbookViewId="0">
      <selection sqref="A1:K34"/>
    </sheetView>
  </sheetViews>
  <sheetFormatPr defaultRowHeight="15" x14ac:dyDescent="0.25"/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s="1">
        <v>44911</v>
      </c>
      <c r="B2">
        <f>7416+332</f>
        <v>7748</v>
      </c>
      <c r="C2">
        <f>(162+292)*-1</f>
        <v>-454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s="1">
        <v>44912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s="1">
        <v>44913</v>
      </c>
      <c r="B4">
        <v>0</v>
      </c>
      <c r="C4">
        <v>0</v>
      </c>
      <c r="D4">
        <v>0</v>
      </c>
      <c r="E4">
        <v>0</v>
      </c>
      <c r="F4">
        <f>26066+130</f>
        <v>26196</v>
      </c>
      <c r="G4">
        <f>(15+128)*-1</f>
        <v>-143</v>
      </c>
      <c r="H4">
        <v>0</v>
      </c>
      <c r="I4">
        <v>0</v>
      </c>
      <c r="J4">
        <v>0</v>
      </c>
      <c r="K4">
        <v>0</v>
      </c>
    </row>
    <row r="5" spans="1:11" x14ac:dyDescent="0.25">
      <c r="A5" s="1">
        <v>44914</v>
      </c>
      <c r="B5">
        <f>5677+9+102457+7292</f>
        <v>115435</v>
      </c>
      <c r="C5">
        <f>(2141+301+9+23174)*-1</f>
        <v>-25625</v>
      </c>
      <c r="D5">
        <f>25716+398</f>
        <v>26114</v>
      </c>
      <c r="E5">
        <f>(97+6)*-1</f>
        <v>-103</v>
      </c>
      <c r="F5">
        <f>1180+2375</f>
        <v>3555</v>
      </c>
      <c r="G5">
        <f>(101+527)*-1</f>
        <v>-628</v>
      </c>
      <c r="H5">
        <v>0</v>
      </c>
      <c r="I5">
        <v>0</v>
      </c>
      <c r="J5">
        <v>0</v>
      </c>
      <c r="K5">
        <v>0</v>
      </c>
    </row>
    <row r="6" spans="1:11" x14ac:dyDescent="0.25">
      <c r="A6" s="1">
        <v>44915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s="1">
        <v>44916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s="1">
        <v>44917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s="1">
        <v>44918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s="1">
        <v>44919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s="1">
        <v>44920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s="1">
        <v>44921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s="1">
        <v>44922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s="1">
        <v>44923</v>
      </c>
      <c r="B14">
        <v>0</v>
      </c>
      <c r="C14">
        <v>0</v>
      </c>
      <c r="D14">
        <v>20817</v>
      </c>
      <c r="E14">
        <v>-93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s="1">
        <v>44924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s="1">
        <v>44925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s="1">
        <v>44926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s="1">
        <v>44927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s="1">
        <v>44928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s="1">
        <v>44928</v>
      </c>
      <c r="B20">
        <v>0</v>
      </c>
      <c r="C20">
        <v>0</v>
      </c>
      <c r="D20">
        <v>59870</v>
      </c>
      <c r="E20">
        <v>-48</v>
      </c>
      <c r="F20">
        <f>6766+1592</f>
        <v>8358</v>
      </c>
      <c r="G20">
        <f>(3774+520)*-1</f>
        <v>-4294</v>
      </c>
      <c r="H20">
        <f>14963+46720</f>
        <v>61683</v>
      </c>
      <c r="I20">
        <f>(108+25)*-1</f>
        <v>-133</v>
      </c>
      <c r="J20">
        <v>0</v>
      </c>
      <c r="K20">
        <v>0</v>
      </c>
    </row>
    <row r="21" spans="1:11" x14ac:dyDescent="0.25">
      <c r="A21" s="1">
        <v>44929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s="1">
        <v>44930</v>
      </c>
      <c r="B22">
        <f>3569+82+928+9478</f>
        <v>14057</v>
      </c>
      <c r="C22">
        <f>(232+82+72+4015)*-1</f>
        <v>-4401</v>
      </c>
      <c r="D22">
        <f>497+72+84+84+82+458</f>
        <v>1277</v>
      </c>
      <c r="E22">
        <f>(370+76+84+84+82+34)*-1</f>
        <v>-730</v>
      </c>
      <c r="F22">
        <f>2445+1710+35</f>
        <v>4190</v>
      </c>
      <c r="G22">
        <f>(613+286+35)*-1</f>
        <v>-934</v>
      </c>
      <c r="H22">
        <f>8354+13496</f>
        <v>21850</v>
      </c>
      <c r="I22">
        <f>(2654+4164)*-1</f>
        <v>-6818</v>
      </c>
      <c r="J22">
        <v>0</v>
      </c>
      <c r="K22">
        <v>0</v>
      </c>
    </row>
    <row r="23" spans="1:11" x14ac:dyDescent="0.25">
      <c r="A23" s="1">
        <v>44931</v>
      </c>
      <c r="B23">
        <v>20599</v>
      </c>
      <c r="C23">
        <v>-547</v>
      </c>
      <c r="D23">
        <v>0</v>
      </c>
      <c r="E23">
        <v>0</v>
      </c>
      <c r="F23">
        <v>749</v>
      </c>
      <c r="G23">
        <v>-156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s="1">
        <v>44932</v>
      </c>
      <c r="B24">
        <v>17670</v>
      </c>
      <c r="C24">
        <v>-59</v>
      </c>
      <c r="D24">
        <v>0</v>
      </c>
      <c r="E24">
        <v>0</v>
      </c>
      <c r="F24">
        <v>20514</v>
      </c>
      <c r="G24">
        <v>-481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s="1">
        <v>44933</v>
      </c>
      <c r="B25">
        <v>0</v>
      </c>
      <c r="C25">
        <v>0</v>
      </c>
      <c r="D25">
        <v>0</v>
      </c>
      <c r="E25">
        <v>0</v>
      </c>
      <c r="F25">
        <v>308606</v>
      </c>
      <c r="G25">
        <v>-9257</v>
      </c>
      <c r="H25">
        <f>49191+123+308513</f>
        <v>357827</v>
      </c>
      <c r="I25">
        <f>(3781+95+10294)*-1</f>
        <v>-14170</v>
      </c>
      <c r="J25">
        <v>0</v>
      </c>
      <c r="K25">
        <v>0</v>
      </c>
    </row>
    <row r="26" spans="1:11" x14ac:dyDescent="0.25">
      <c r="A26" s="1">
        <v>44935</v>
      </c>
      <c r="B26">
        <v>1151</v>
      </c>
      <c r="C26">
        <v>-104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s="1">
        <v>44936</v>
      </c>
      <c r="B27">
        <v>0</v>
      </c>
      <c r="C27">
        <v>0</v>
      </c>
      <c r="D27">
        <f>616+67</f>
        <v>683</v>
      </c>
      <c r="E27">
        <f>(170+313)*-1</f>
        <v>-483</v>
      </c>
      <c r="F27">
        <f>212+4864+9722+607</f>
        <v>15405</v>
      </c>
      <c r="G27">
        <f>(131+2299+97+304)*-1</f>
        <v>-2831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s="1">
        <v>44937</v>
      </c>
      <c r="B28">
        <v>3752</v>
      </c>
      <c r="C28">
        <v>-3752</v>
      </c>
      <c r="D28">
        <v>6294</v>
      </c>
      <c r="E28">
        <v>-118</v>
      </c>
      <c r="F28">
        <f>8315+3259</f>
        <v>11574</v>
      </c>
      <c r="G28">
        <f>(8315+3259)*-1</f>
        <v>-11574</v>
      </c>
      <c r="H28">
        <v>0</v>
      </c>
      <c r="I28">
        <v>0</v>
      </c>
      <c r="J28">
        <v>4037</v>
      </c>
      <c r="K28">
        <v>-1187</v>
      </c>
    </row>
    <row r="29" spans="1:11" x14ac:dyDescent="0.25">
      <c r="A29" s="1">
        <v>44938</v>
      </c>
      <c r="B29">
        <f>4337+3493</f>
        <v>7830</v>
      </c>
      <c r="C29">
        <f>(3155+3594)*-1</f>
        <v>-6749</v>
      </c>
      <c r="D29">
        <f>100599+3493+13171</f>
        <v>117263</v>
      </c>
      <c r="E29">
        <f>(533+3594+2232)*-1</f>
        <v>-6359</v>
      </c>
      <c r="F29">
        <v>575</v>
      </c>
      <c r="G29">
        <v>-67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1">
        <v>44939</v>
      </c>
      <c r="B30">
        <v>8898</v>
      </c>
      <c r="C30">
        <v>-3600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s="1">
        <v>44940</v>
      </c>
      <c r="B31">
        <v>0</v>
      </c>
      <c r="C31">
        <v>0</v>
      </c>
      <c r="D31">
        <v>2309</v>
      </c>
      <c r="E31">
        <v>-2241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s="1">
        <v>44941</v>
      </c>
      <c r="B32">
        <v>0</v>
      </c>
      <c r="C32">
        <v>0</v>
      </c>
      <c r="D32">
        <f>3960+9875+6746</f>
        <v>20581</v>
      </c>
      <c r="E32">
        <f>(8017+901+3133)*-1</f>
        <v>-12051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s="1">
        <v>44942</v>
      </c>
      <c r="B33">
        <v>0</v>
      </c>
      <c r="C33">
        <v>0</v>
      </c>
      <c r="D33">
        <f>13818+175</f>
        <v>13993</v>
      </c>
      <c r="E33">
        <f>(12933+9)*-1</f>
        <v>-12942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s="1">
        <v>44943</v>
      </c>
      <c r="B34">
        <v>1491</v>
      </c>
      <c r="C34">
        <v>-3872</v>
      </c>
      <c r="D34">
        <v>5346</v>
      </c>
      <c r="E34">
        <v>-667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6" spans="1:11" x14ac:dyDescent="0.25">
      <c r="A36" t="s">
        <v>0</v>
      </c>
      <c r="B36">
        <f>SUM(B2:B34)</f>
        <v>198631</v>
      </c>
      <c r="C36">
        <f t="shared" ref="C36:K36" si="0">SUM(C2:C34)</f>
        <v>-49163</v>
      </c>
      <c r="D36">
        <f t="shared" si="0"/>
        <v>274547</v>
      </c>
      <c r="E36">
        <f t="shared" si="0"/>
        <v>-35835</v>
      </c>
      <c r="F36">
        <f t="shared" si="0"/>
        <v>399722</v>
      </c>
      <c r="G36">
        <f t="shared" si="0"/>
        <v>-30365</v>
      </c>
      <c r="H36">
        <f t="shared" si="0"/>
        <v>441360</v>
      </c>
      <c r="I36">
        <f t="shared" si="0"/>
        <v>-21121</v>
      </c>
      <c r="J36">
        <f t="shared" si="0"/>
        <v>4037</v>
      </c>
      <c r="K36">
        <f t="shared" si="0"/>
        <v>-1187</v>
      </c>
    </row>
    <row r="37" spans="1:11" x14ac:dyDescent="0.25">
      <c r="B37">
        <f>SUM(B36,C36)</f>
        <v>149468</v>
      </c>
      <c r="D37">
        <f>SUM(D36,E36)</f>
        <v>238712</v>
      </c>
      <c r="F37">
        <f>SUM(F36,G36)</f>
        <v>369357</v>
      </c>
      <c r="H37">
        <f>SUM(H36,I36)</f>
        <v>420239</v>
      </c>
      <c r="J37">
        <f>SUM(J36,K36)</f>
        <v>2850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F70F0-33B8-43DE-B0D7-9D8FBF574CF2}">
  <dimension ref="A1:S34"/>
  <sheetViews>
    <sheetView workbookViewId="0">
      <selection sqref="A1:S34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N1" t="s">
        <v>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>
        <v>44911</v>
      </c>
      <c r="B2">
        <f>7416+332</f>
        <v>7748</v>
      </c>
      <c r="C2">
        <f>(162+292)*-1</f>
        <v>-454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1">
        <v>44911</v>
      </c>
      <c r="O2">
        <f>SUM(B2,C2)</f>
        <v>7294</v>
      </c>
      <c r="P2">
        <f>SUM(D2,E2)</f>
        <v>0</v>
      </c>
      <c r="Q2">
        <f>SUM(F2,G2)</f>
        <v>0</v>
      </c>
      <c r="R2">
        <f>SUM(H2,I2)</f>
        <v>0</v>
      </c>
      <c r="S2">
        <f>SUM(J2,K2)</f>
        <v>0</v>
      </c>
    </row>
    <row r="3" spans="1:19" x14ac:dyDescent="0.25">
      <c r="A3" s="1">
        <v>44912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1">
        <v>44912</v>
      </c>
      <c r="O3">
        <f t="shared" ref="O3:O34" si="0">SUM(B3,C3)</f>
        <v>0</v>
      </c>
      <c r="P3">
        <f t="shared" ref="P3:P34" si="1">SUM(D3,E3)</f>
        <v>0</v>
      </c>
      <c r="Q3">
        <f t="shared" ref="Q3:Q34" si="2">SUM(F3,G3)</f>
        <v>0</v>
      </c>
      <c r="R3">
        <f t="shared" ref="R3:R34" si="3">SUM(H3,I3)</f>
        <v>0</v>
      </c>
      <c r="S3">
        <f t="shared" ref="S3:S34" si="4">SUM(J3,K3)</f>
        <v>0</v>
      </c>
    </row>
    <row r="4" spans="1:19" x14ac:dyDescent="0.25">
      <c r="A4" s="1">
        <v>44913</v>
      </c>
      <c r="B4">
        <v>0</v>
      </c>
      <c r="C4">
        <v>0</v>
      </c>
      <c r="D4">
        <v>0</v>
      </c>
      <c r="E4">
        <v>0</v>
      </c>
      <c r="F4">
        <f>26066+130</f>
        <v>26196</v>
      </c>
      <c r="G4">
        <f>(15+128)*-1</f>
        <v>-143</v>
      </c>
      <c r="H4">
        <v>0</v>
      </c>
      <c r="I4">
        <v>0</v>
      </c>
      <c r="J4">
        <v>0</v>
      </c>
      <c r="K4">
        <v>0</v>
      </c>
      <c r="N4" s="1">
        <v>44913</v>
      </c>
      <c r="O4">
        <f t="shared" si="0"/>
        <v>0</v>
      </c>
      <c r="P4">
        <f t="shared" si="1"/>
        <v>0</v>
      </c>
      <c r="Q4">
        <f t="shared" si="2"/>
        <v>26053</v>
      </c>
      <c r="R4">
        <f t="shared" si="3"/>
        <v>0</v>
      </c>
      <c r="S4">
        <f t="shared" si="4"/>
        <v>0</v>
      </c>
    </row>
    <row r="5" spans="1:19" x14ac:dyDescent="0.25">
      <c r="A5" s="1">
        <v>44914</v>
      </c>
      <c r="B5">
        <f>5677+9+102457+7292</f>
        <v>115435</v>
      </c>
      <c r="C5">
        <f>(2141+301+9+23174)*-1</f>
        <v>-25625</v>
      </c>
      <c r="D5">
        <f>25716+398</f>
        <v>26114</v>
      </c>
      <c r="E5">
        <f>(97+6)*-1</f>
        <v>-103</v>
      </c>
      <c r="F5">
        <f>1180+2375</f>
        <v>3555</v>
      </c>
      <c r="G5">
        <f>(101+527)*-1</f>
        <v>-628</v>
      </c>
      <c r="H5">
        <v>0</v>
      </c>
      <c r="I5">
        <v>0</v>
      </c>
      <c r="J5">
        <v>0</v>
      </c>
      <c r="K5">
        <v>0</v>
      </c>
      <c r="N5" s="1">
        <v>44914</v>
      </c>
      <c r="O5">
        <f t="shared" si="0"/>
        <v>89810</v>
      </c>
      <c r="P5">
        <f t="shared" si="1"/>
        <v>26011</v>
      </c>
      <c r="Q5">
        <f t="shared" si="2"/>
        <v>2927</v>
      </c>
      <c r="R5">
        <f t="shared" si="3"/>
        <v>0</v>
      </c>
      <c r="S5">
        <f t="shared" si="4"/>
        <v>0</v>
      </c>
    </row>
    <row r="6" spans="1:19" x14ac:dyDescent="0.25">
      <c r="A6" s="1">
        <v>44915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 s="1">
        <v>44915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 s="1">
        <v>44916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N7" s="1">
        <v>44916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</row>
    <row r="8" spans="1:19" x14ac:dyDescent="0.25">
      <c r="A8" s="1">
        <v>44917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1">
        <v>44917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 s="1">
        <v>44918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N9" s="1">
        <v>44918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</row>
    <row r="10" spans="1:19" x14ac:dyDescent="0.25">
      <c r="A10" s="1">
        <v>44919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N10" s="1">
        <v>44919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</row>
    <row r="11" spans="1:19" x14ac:dyDescent="0.25">
      <c r="A11" s="1">
        <v>44920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N11" s="1">
        <v>44920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</row>
    <row r="12" spans="1:19" x14ac:dyDescent="0.25">
      <c r="A12" s="1">
        <v>44921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N12" s="1">
        <v>44921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</row>
    <row r="13" spans="1:19" x14ac:dyDescent="0.25">
      <c r="A13" s="1">
        <v>44922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1">
        <v>44922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</row>
    <row r="14" spans="1:19" x14ac:dyDescent="0.25">
      <c r="A14" s="1">
        <v>44923</v>
      </c>
      <c r="B14">
        <v>0</v>
      </c>
      <c r="C14">
        <v>0</v>
      </c>
      <c r="D14">
        <v>20817</v>
      </c>
      <c r="E14">
        <v>-93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N14" s="1">
        <v>44923</v>
      </c>
      <c r="O14">
        <f t="shared" si="0"/>
        <v>0</v>
      </c>
      <c r="P14">
        <f t="shared" si="1"/>
        <v>20724</v>
      </c>
      <c r="Q14">
        <f t="shared" si="2"/>
        <v>0</v>
      </c>
      <c r="R14">
        <f t="shared" si="3"/>
        <v>0</v>
      </c>
      <c r="S14">
        <f t="shared" si="4"/>
        <v>0</v>
      </c>
    </row>
    <row r="15" spans="1:19" x14ac:dyDescent="0.25">
      <c r="A15" s="1">
        <v>44924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 s="1">
        <v>44924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</row>
    <row r="16" spans="1:19" x14ac:dyDescent="0.25">
      <c r="A16" s="1">
        <v>44925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 s="1">
        <v>44925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</row>
    <row r="17" spans="1:19" x14ac:dyDescent="0.25">
      <c r="A17" s="1">
        <v>44926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1">
        <v>44926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</row>
    <row r="18" spans="1:19" x14ac:dyDescent="0.25">
      <c r="A18" s="1">
        <v>44927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 s="1">
        <v>44927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</row>
    <row r="19" spans="1:19" x14ac:dyDescent="0.25">
      <c r="A19" s="1">
        <v>44928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 s="1">
        <v>44928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</row>
    <row r="20" spans="1:19" x14ac:dyDescent="0.25">
      <c r="A20" s="1">
        <v>44928</v>
      </c>
      <c r="B20">
        <v>0</v>
      </c>
      <c r="C20">
        <v>0</v>
      </c>
      <c r="D20">
        <v>59870</v>
      </c>
      <c r="E20">
        <v>-48</v>
      </c>
      <c r="F20">
        <f>6766+1592</f>
        <v>8358</v>
      </c>
      <c r="G20">
        <f>(3774+520)*-1</f>
        <v>-4294</v>
      </c>
      <c r="H20">
        <f>14963+46720</f>
        <v>61683</v>
      </c>
      <c r="I20">
        <f>(108+25)*-1</f>
        <v>-133</v>
      </c>
      <c r="J20">
        <v>0</v>
      </c>
      <c r="K20">
        <v>0</v>
      </c>
      <c r="N20" s="1">
        <v>44928</v>
      </c>
      <c r="O20">
        <f t="shared" si="0"/>
        <v>0</v>
      </c>
      <c r="P20">
        <f t="shared" si="1"/>
        <v>59822</v>
      </c>
      <c r="Q20">
        <f t="shared" si="2"/>
        <v>4064</v>
      </c>
      <c r="R20">
        <f t="shared" si="3"/>
        <v>61550</v>
      </c>
      <c r="S20">
        <f t="shared" si="4"/>
        <v>0</v>
      </c>
    </row>
    <row r="21" spans="1:19" x14ac:dyDescent="0.25">
      <c r="A21" s="1">
        <v>44929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s="1">
        <v>44929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</row>
    <row r="22" spans="1:19" x14ac:dyDescent="0.25">
      <c r="A22" s="1">
        <v>44930</v>
      </c>
      <c r="B22">
        <f>3569+82+928+9478</f>
        <v>14057</v>
      </c>
      <c r="C22">
        <f>(232+82+72+4015)*-1</f>
        <v>-4401</v>
      </c>
      <c r="D22">
        <f>497+72+84+84+82+458</f>
        <v>1277</v>
      </c>
      <c r="E22">
        <f>(370+76+84+84+82+34)*-1</f>
        <v>-730</v>
      </c>
      <c r="F22">
        <f>2445+1710+35</f>
        <v>4190</v>
      </c>
      <c r="G22">
        <f>(613+286+35)*-1</f>
        <v>-934</v>
      </c>
      <c r="H22">
        <f>8354+13496</f>
        <v>21850</v>
      </c>
      <c r="I22">
        <f>(2654+4164)*-1</f>
        <v>-6818</v>
      </c>
      <c r="J22">
        <v>0</v>
      </c>
      <c r="K22">
        <v>0</v>
      </c>
      <c r="N22" s="1">
        <v>44930</v>
      </c>
      <c r="O22">
        <f t="shared" si="0"/>
        <v>9656</v>
      </c>
      <c r="P22">
        <f t="shared" si="1"/>
        <v>547</v>
      </c>
      <c r="Q22">
        <f t="shared" si="2"/>
        <v>3256</v>
      </c>
      <c r="R22">
        <f t="shared" si="3"/>
        <v>15032</v>
      </c>
      <c r="S22">
        <f t="shared" si="4"/>
        <v>0</v>
      </c>
    </row>
    <row r="23" spans="1:19" x14ac:dyDescent="0.25">
      <c r="A23" s="1">
        <v>44931</v>
      </c>
      <c r="B23">
        <v>20599</v>
      </c>
      <c r="C23">
        <v>-547</v>
      </c>
      <c r="D23">
        <v>0</v>
      </c>
      <c r="E23">
        <v>0</v>
      </c>
      <c r="F23">
        <v>749</v>
      </c>
      <c r="G23">
        <v>-156</v>
      </c>
      <c r="H23">
        <v>0</v>
      </c>
      <c r="I23">
        <v>0</v>
      </c>
      <c r="J23">
        <v>0</v>
      </c>
      <c r="K23">
        <v>0</v>
      </c>
      <c r="N23" s="1">
        <v>44931</v>
      </c>
      <c r="O23">
        <f t="shared" si="0"/>
        <v>20052</v>
      </c>
      <c r="P23">
        <f t="shared" si="1"/>
        <v>0</v>
      </c>
      <c r="Q23">
        <f t="shared" si="2"/>
        <v>593</v>
      </c>
      <c r="R23">
        <f t="shared" si="3"/>
        <v>0</v>
      </c>
      <c r="S23">
        <f t="shared" si="4"/>
        <v>0</v>
      </c>
    </row>
    <row r="24" spans="1:19" x14ac:dyDescent="0.25">
      <c r="A24" s="1">
        <v>44932</v>
      </c>
      <c r="B24">
        <v>17670</v>
      </c>
      <c r="C24">
        <v>-59</v>
      </c>
      <c r="D24">
        <v>0</v>
      </c>
      <c r="E24">
        <v>0</v>
      </c>
      <c r="F24">
        <v>20514</v>
      </c>
      <c r="G24">
        <v>-481</v>
      </c>
      <c r="H24">
        <v>0</v>
      </c>
      <c r="I24">
        <v>0</v>
      </c>
      <c r="J24">
        <v>0</v>
      </c>
      <c r="K24">
        <v>0</v>
      </c>
      <c r="N24" s="1">
        <v>44932</v>
      </c>
      <c r="O24">
        <f t="shared" si="0"/>
        <v>17611</v>
      </c>
      <c r="P24">
        <f t="shared" si="1"/>
        <v>0</v>
      </c>
      <c r="Q24">
        <f t="shared" si="2"/>
        <v>20033</v>
      </c>
      <c r="R24">
        <f t="shared" si="3"/>
        <v>0</v>
      </c>
      <c r="S24">
        <f t="shared" si="4"/>
        <v>0</v>
      </c>
    </row>
    <row r="25" spans="1:19" x14ac:dyDescent="0.25">
      <c r="A25" s="1">
        <v>44933</v>
      </c>
      <c r="B25">
        <v>0</v>
      </c>
      <c r="C25">
        <v>0</v>
      </c>
      <c r="D25">
        <v>0</v>
      </c>
      <c r="E25">
        <v>0</v>
      </c>
      <c r="F25">
        <v>308606</v>
      </c>
      <c r="G25">
        <v>-9257</v>
      </c>
      <c r="H25">
        <f>49191+123+308513</f>
        <v>357827</v>
      </c>
      <c r="I25">
        <f>(3781+95+10294)*-1</f>
        <v>-14170</v>
      </c>
      <c r="J25">
        <v>0</v>
      </c>
      <c r="K25">
        <v>0</v>
      </c>
      <c r="N25" s="1">
        <v>44933</v>
      </c>
      <c r="O25">
        <f t="shared" si="0"/>
        <v>0</v>
      </c>
      <c r="P25">
        <f t="shared" si="1"/>
        <v>0</v>
      </c>
      <c r="Q25">
        <f t="shared" si="2"/>
        <v>299349</v>
      </c>
      <c r="R25">
        <f t="shared" si="3"/>
        <v>343657</v>
      </c>
      <c r="S25">
        <f t="shared" si="4"/>
        <v>0</v>
      </c>
    </row>
    <row r="26" spans="1:19" x14ac:dyDescent="0.25">
      <c r="A26" s="1">
        <v>44935</v>
      </c>
      <c r="B26">
        <v>1151</v>
      </c>
      <c r="C26">
        <v>-104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N26" s="1">
        <v>44935</v>
      </c>
      <c r="O26">
        <f t="shared" si="0"/>
        <v>1047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</row>
    <row r="27" spans="1:19" x14ac:dyDescent="0.25">
      <c r="A27" s="1">
        <v>44936</v>
      </c>
      <c r="B27">
        <v>0</v>
      </c>
      <c r="C27">
        <v>0</v>
      </c>
      <c r="D27">
        <f>616+67</f>
        <v>683</v>
      </c>
      <c r="E27">
        <f>(170+313)*-1</f>
        <v>-483</v>
      </c>
      <c r="F27">
        <f>212+4864+9722+607</f>
        <v>15405</v>
      </c>
      <c r="G27">
        <f>(131+2299+97+304)*-1</f>
        <v>-2831</v>
      </c>
      <c r="H27">
        <v>0</v>
      </c>
      <c r="I27">
        <v>0</v>
      </c>
      <c r="J27">
        <v>0</v>
      </c>
      <c r="K27">
        <v>0</v>
      </c>
      <c r="N27" s="1">
        <v>44936</v>
      </c>
      <c r="O27">
        <f t="shared" si="0"/>
        <v>0</v>
      </c>
      <c r="P27">
        <f t="shared" si="1"/>
        <v>200</v>
      </c>
      <c r="Q27">
        <f t="shared" si="2"/>
        <v>12574</v>
      </c>
      <c r="R27">
        <f t="shared" si="3"/>
        <v>0</v>
      </c>
      <c r="S27">
        <f t="shared" si="4"/>
        <v>0</v>
      </c>
    </row>
    <row r="28" spans="1:19" x14ac:dyDescent="0.25">
      <c r="A28" s="1">
        <v>44937</v>
      </c>
      <c r="B28">
        <v>3752</v>
      </c>
      <c r="C28">
        <v>-3752</v>
      </c>
      <c r="D28">
        <v>6294</v>
      </c>
      <c r="E28">
        <v>-118</v>
      </c>
      <c r="F28">
        <f>8315+3259</f>
        <v>11574</v>
      </c>
      <c r="G28">
        <f>(8315+3259)*-1</f>
        <v>-11574</v>
      </c>
      <c r="H28">
        <v>0</v>
      </c>
      <c r="I28">
        <v>0</v>
      </c>
      <c r="J28">
        <v>4037</v>
      </c>
      <c r="K28">
        <v>-1187</v>
      </c>
      <c r="N28" s="1">
        <v>44937</v>
      </c>
      <c r="O28">
        <f t="shared" si="0"/>
        <v>0</v>
      </c>
      <c r="P28">
        <f t="shared" si="1"/>
        <v>6176</v>
      </c>
      <c r="Q28">
        <f t="shared" si="2"/>
        <v>0</v>
      </c>
      <c r="R28">
        <f t="shared" si="3"/>
        <v>0</v>
      </c>
      <c r="S28">
        <f t="shared" si="4"/>
        <v>2850</v>
      </c>
    </row>
    <row r="29" spans="1:19" x14ac:dyDescent="0.25">
      <c r="A29" s="1">
        <v>44938</v>
      </c>
      <c r="B29">
        <f>4337+3493</f>
        <v>7830</v>
      </c>
      <c r="C29">
        <f>(3155+3594)*-1</f>
        <v>-6749</v>
      </c>
      <c r="D29">
        <f>100599+3493+13171</f>
        <v>117263</v>
      </c>
      <c r="E29">
        <f>(533+3594+2232)*-1</f>
        <v>-6359</v>
      </c>
      <c r="F29">
        <v>575</v>
      </c>
      <c r="G29">
        <v>-67</v>
      </c>
      <c r="H29">
        <v>0</v>
      </c>
      <c r="I29">
        <v>0</v>
      </c>
      <c r="J29">
        <v>0</v>
      </c>
      <c r="K29">
        <v>0</v>
      </c>
      <c r="N29" s="1">
        <v>44938</v>
      </c>
      <c r="O29">
        <f t="shared" si="0"/>
        <v>1081</v>
      </c>
      <c r="P29">
        <f t="shared" si="1"/>
        <v>110904</v>
      </c>
      <c r="Q29">
        <f t="shared" si="2"/>
        <v>508</v>
      </c>
      <c r="R29">
        <f t="shared" si="3"/>
        <v>0</v>
      </c>
      <c r="S29">
        <f t="shared" si="4"/>
        <v>0</v>
      </c>
    </row>
    <row r="30" spans="1:19" x14ac:dyDescent="0.25">
      <c r="A30" s="1">
        <v>44939</v>
      </c>
      <c r="B30">
        <v>8898</v>
      </c>
      <c r="C30">
        <v>-3600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N30" s="1">
        <v>44939</v>
      </c>
      <c r="O30">
        <f t="shared" si="0"/>
        <v>5298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</row>
    <row r="31" spans="1:19" x14ac:dyDescent="0.25">
      <c r="A31" s="1">
        <v>44940</v>
      </c>
      <c r="B31">
        <v>0</v>
      </c>
      <c r="C31">
        <v>0</v>
      </c>
      <c r="D31">
        <v>2309</v>
      </c>
      <c r="E31">
        <v>-2241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N31" s="1">
        <v>44940</v>
      </c>
      <c r="O31">
        <f t="shared" si="0"/>
        <v>0</v>
      </c>
      <c r="P31">
        <f t="shared" si="1"/>
        <v>68</v>
      </c>
      <c r="Q31">
        <f t="shared" si="2"/>
        <v>0</v>
      </c>
      <c r="R31">
        <f t="shared" si="3"/>
        <v>0</v>
      </c>
      <c r="S31">
        <f t="shared" si="4"/>
        <v>0</v>
      </c>
    </row>
    <row r="32" spans="1:19" x14ac:dyDescent="0.25">
      <c r="A32" s="1">
        <v>44941</v>
      </c>
      <c r="B32">
        <v>0</v>
      </c>
      <c r="C32">
        <v>0</v>
      </c>
      <c r="D32">
        <f>3960+9875+6746</f>
        <v>20581</v>
      </c>
      <c r="E32">
        <f>(8017+901+3133)*-1</f>
        <v>-12051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N32" s="1">
        <v>44941</v>
      </c>
      <c r="O32">
        <f t="shared" si="0"/>
        <v>0</v>
      </c>
      <c r="P32">
        <f t="shared" si="1"/>
        <v>8530</v>
      </c>
      <c r="Q32">
        <f t="shared" si="2"/>
        <v>0</v>
      </c>
      <c r="R32">
        <f t="shared" si="3"/>
        <v>0</v>
      </c>
      <c r="S32">
        <f t="shared" si="4"/>
        <v>0</v>
      </c>
    </row>
    <row r="33" spans="1:19" x14ac:dyDescent="0.25">
      <c r="A33" s="1">
        <v>44942</v>
      </c>
      <c r="B33">
        <v>0</v>
      </c>
      <c r="C33">
        <v>0</v>
      </c>
      <c r="D33">
        <f>13818+175</f>
        <v>13993</v>
      </c>
      <c r="E33">
        <f>(12933+9)*-1</f>
        <v>-12942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N33" s="1">
        <v>44942</v>
      </c>
      <c r="O33">
        <f t="shared" si="0"/>
        <v>0</v>
      </c>
      <c r="P33">
        <f t="shared" si="1"/>
        <v>1051</v>
      </c>
      <c r="Q33">
        <f t="shared" si="2"/>
        <v>0</v>
      </c>
      <c r="R33">
        <f t="shared" si="3"/>
        <v>0</v>
      </c>
      <c r="S33">
        <f t="shared" si="4"/>
        <v>0</v>
      </c>
    </row>
    <row r="34" spans="1:19" x14ac:dyDescent="0.25">
      <c r="A34" s="1">
        <v>44943</v>
      </c>
      <c r="B34">
        <v>1491</v>
      </c>
      <c r="C34">
        <v>-3872</v>
      </c>
      <c r="D34">
        <v>5346</v>
      </c>
      <c r="E34">
        <v>-667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N34" s="1">
        <v>44943</v>
      </c>
      <c r="O34">
        <f t="shared" si="0"/>
        <v>-2381</v>
      </c>
      <c r="P34">
        <f t="shared" si="1"/>
        <v>4679</v>
      </c>
      <c r="Q34">
        <f t="shared" si="2"/>
        <v>0</v>
      </c>
      <c r="R34">
        <f t="shared" si="3"/>
        <v>0</v>
      </c>
      <c r="S34">
        <f t="shared" si="4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D68D-0B96-42BD-AB06-14A1E01B6381}">
  <dimension ref="A1:S21"/>
  <sheetViews>
    <sheetView tabSelected="1" workbookViewId="0">
      <selection activeCell="O3" sqref="O3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N1" t="s">
        <v>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5">
      <c r="A2" s="1">
        <v>44911</v>
      </c>
      <c r="B2">
        <f>7416+332</f>
        <v>7748</v>
      </c>
      <c r="C2">
        <f>(162+292)*1</f>
        <v>454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 s="1">
        <v>44911</v>
      </c>
      <c r="O2">
        <f>SUM(B2,C2)</f>
        <v>8202</v>
      </c>
      <c r="P2">
        <f>SUM(D2,E2)</f>
        <v>0</v>
      </c>
      <c r="Q2">
        <f>SUM(F2,G2)</f>
        <v>0</v>
      </c>
      <c r="R2">
        <f>SUM(H2,I2)</f>
        <v>0</v>
      </c>
      <c r="S2">
        <f>SUM(J2,K2)</f>
        <v>0</v>
      </c>
    </row>
    <row r="3" spans="1:19" x14ac:dyDescent="0.25">
      <c r="A3" s="1">
        <v>44912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 s="1">
        <v>44912</v>
      </c>
      <c r="O3">
        <f t="shared" ref="O3:O21" si="0">SUM(B3,C3)</f>
        <v>0</v>
      </c>
      <c r="P3">
        <f t="shared" ref="P3:P21" si="1">SUM(D3,E3)</f>
        <v>0</v>
      </c>
      <c r="Q3">
        <f t="shared" ref="Q3:Q21" si="2">SUM(F3,G3)</f>
        <v>0</v>
      </c>
      <c r="R3">
        <f t="shared" ref="R3:R21" si="3">SUM(H3,I3)</f>
        <v>0</v>
      </c>
      <c r="S3">
        <f t="shared" ref="S3:S21" si="4">SUM(J3,K3)</f>
        <v>0</v>
      </c>
    </row>
    <row r="4" spans="1:19" x14ac:dyDescent="0.25">
      <c r="A4" s="1">
        <v>44913</v>
      </c>
      <c r="B4">
        <v>0</v>
      </c>
      <c r="C4">
        <v>0</v>
      </c>
      <c r="D4">
        <v>0</v>
      </c>
      <c r="E4">
        <v>0</v>
      </c>
      <c r="F4">
        <f>26066+130</f>
        <v>26196</v>
      </c>
      <c r="G4">
        <f>(15+128)*1</f>
        <v>143</v>
      </c>
      <c r="H4">
        <v>0</v>
      </c>
      <c r="I4">
        <v>0</v>
      </c>
      <c r="J4">
        <v>0</v>
      </c>
      <c r="K4">
        <v>0</v>
      </c>
      <c r="N4" s="1">
        <v>44913</v>
      </c>
      <c r="O4">
        <f t="shared" si="0"/>
        <v>0</v>
      </c>
      <c r="P4">
        <f t="shared" si="1"/>
        <v>0</v>
      </c>
      <c r="Q4">
        <f t="shared" si="2"/>
        <v>26339</v>
      </c>
      <c r="R4">
        <f t="shared" si="3"/>
        <v>0</v>
      </c>
      <c r="S4">
        <f t="shared" si="4"/>
        <v>0</v>
      </c>
    </row>
    <row r="5" spans="1:19" x14ac:dyDescent="0.25">
      <c r="A5" s="1">
        <v>44914</v>
      </c>
      <c r="B5">
        <f>5677+9+102457+7292</f>
        <v>115435</v>
      </c>
      <c r="C5">
        <f>(2141+301+9+23174)*1</f>
        <v>25625</v>
      </c>
      <c r="D5">
        <f>25716+398</f>
        <v>26114</v>
      </c>
      <c r="E5">
        <f>(97+6)*1</f>
        <v>103</v>
      </c>
      <c r="F5">
        <f>1180+2375</f>
        <v>3555</v>
      </c>
      <c r="G5">
        <f>(101+527)*1</f>
        <v>628</v>
      </c>
      <c r="H5">
        <v>0</v>
      </c>
      <c r="I5">
        <v>0</v>
      </c>
      <c r="J5">
        <v>0</v>
      </c>
      <c r="K5">
        <v>0</v>
      </c>
      <c r="N5" s="1">
        <v>44914</v>
      </c>
      <c r="O5">
        <f t="shared" si="0"/>
        <v>141060</v>
      </c>
      <c r="P5">
        <f t="shared" si="1"/>
        <v>26217</v>
      </c>
      <c r="Q5">
        <f t="shared" si="2"/>
        <v>4183</v>
      </c>
      <c r="R5">
        <f t="shared" si="3"/>
        <v>0</v>
      </c>
      <c r="S5">
        <f t="shared" si="4"/>
        <v>0</v>
      </c>
    </row>
    <row r="6" spans="1:19" x14ac:dyDescent="0.25">
      <c r="A6" s="1">
        <v>44923</v>
      </c>
      <c r="B6">
        <v>0</v>
      </c>
      <c r="C6">
        <v>0</v>
      </c>
      <c r="D6">
        <v>20817</v>
      </c>
      <c r="E6">
        <v>93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N6" s="1">
        <v>44923</v>
      </c>
      <c r="O6">
        <f t="shared" si="0"/>
        <v>0</v>
      </c>
      <c r="P6">
        <f t="shared" si="1"/>
        <v>20910</v>
      </c>
      <c r="Q6">
        <f t="shared" si="2"/>
        <v>0</v>
      </c>
      <c r="R6">
        <f t="shared" si="3"/>
        <v>0</v>
      </c>
      <c r="S6">
        <f t="shared" si="4"/>
        <v>0</v>
      </c>
    </row>
    <row r="7" spans="1:19" x14ac:dyDescent="0.25">
      <c r="A7" s="1">
        <v>44928</v>
      </c>
      <c r="B7">
        <v>0</v>
      </c>
      <c r="C7">
        <v>0</v>
      </c>
      <c r="D7">
        <v>59870</v>
      </c>
      <c r="E7">
        <v>48</v>
      </c>
      <c r="F7">
        <f>6766+1592</f>
        <v>8358</v>
      </c>
      <c r="G7">
        <f>(3774+520)*1</f>
        <v>4294</v>
      </c>
      <c r="H7">
        <f>14963+46720</f>
        <v>61683</v>
      </c>
      <c r="I7">
        <f>(108+25)*1</f>
        <v>133</v>
      </c>
      <c r="J7">
        <v>0</v>
      </c>
      <c r="K7">
        <v>0</v>
      </c>
      <c r="N7" s="1">
        <v>44928</v>
      </c>
      <c r="O7">
        <f t="shared" si="0"/>
        <v>0</v>
      </c>
      <c r="P7">
        <f t="shared" si="1"/>
        <v>59918</v>
      </c>
      <c r="Q7">
        <f t="shared" si="2"/>
        <v>12652</v>
      </c>
      <c r="R7">
        <f t="shared" si="3"/>
        <v>61816</v>
      </c>
      <c r="S7">
        <f t="shared" si="4"/>
        <v>0</v>
      </c>
    </row>
    <row r="8" spans="1:19" x14ac:dyDescent="0.25">
      <c r="A8" s="1">
        <v>44929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 s="1">
        <v>44929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</row>
    <row r="9" spans="1:19" x14ac:dyDescent="0.25">
      <c r="A9" s="1">
        <v>44930</v>
      </c>
      <c r="B9">
        <f>3569+82+928+9478</f>
        <v>14057</v>
      </c>
      <c r="C9">
        <f>(232+82+72+4015)*1</f>
        <v>4401</v>
      </c>
      <c r="D9">
        <f>497+72+84+84+82+458</f>
        <v>1277</v>
      </c>
      <c r="E9">
        <f>(370+76+84+84+82+34)*1</f>
        <v>730</v>
      </c>
      <c r="F9">
        <f>2445+1710+35</f>
        <v>4190</v>
      </c>
      <c r="G9">
        <f>(613+286+35)*1</f>
        <v>934</v>
      </c>
      <c r="H9">
        <f>8354+13496</f>
        <v>21850</v>
      </c>
      <c r="I9">
        <f>(2654+4164)*1</f>
        <v>6818</v>
      </c>
      <c r="J9">
        <v>0</v>
      </c>
      <c r="K9">
        <v>0</v>
      </c>
      <c r="N9" s="1">
        <v>44930</v>
      </c>
      <c r="O9">
        <f t="shared" si="0"/>
        <v>18458</v>
      </c>
      <c r="P9">
        <f t="shared" si="1"/>
        <v>2007</v>
      </c>
      <c r="Q9">
        <f t="shared" si="2"/>
        <v>5124</v>
      </c>
      <c r="R9">
        <f t="shared" si="3"/>
        <v>28668</v>
      </c>
      <c r="S9">
        <f t="shared" si="4"/>
        <v>0</v>
      </c>
    </row>
    <row r="10" spans="1:19" x14ac:dyDescent="0.25">
      <c r="A10" s="1">
        <v>44931</v>
      </c>
      <c r="B10">
        <v>20599</v>
      </c>
      <c r="C10">
        <v>547</v>
      </c>
      <c r="D10">
        <v>0</v>
      </c>
      <c r="E10">
        <v>0</v>
      </c>
      <c r="F10">
        <v>749</v>
      </c>
      <c r="G10">
        <v>156</v>
      </c>
      <c r="H10">
        <v>0</v>
      </c>
      <c r="I10">
        <v>0</v>
      </c>
      <c r="J10">
        <v>0</v>
      </c>
      <c r="K10">
        <v>0</v>
      </c>
      <c r="N10" s="1">
        <v>44931</v>
      </c>
      <c r="O10">
        <f t="shared" si="0"/>
        <v>21146</v>
      </c>
      <c r="P10">
        <f t="shared" si="1"/>
        <v>0</v>
      </c>
      <c r="Q10">
        <f t="shared" si="2"/>
        <v>905</v>
      </c>
      <c r="R10">
        <f t="shared" si="3"/>
        <v>0</v>
      </c>
      <c r="S10">
        <f t="shared" si="4"/>
        <v>0</v>
      </c>
    </row>
    <row r="11" spans="1:19" x14ac:dyDescent="0.25">
      <c r="A11" s="1">
        <v>44932</v>
      </c>
      <c r="B11">
        <v>17670</v>
      </c>
      <c r="C11">
        <v>59</v>
      </c>
      <c r="D11">
        <v>0</v>
      </c>
      <c r="E11">
        <v>0</v>
      </c>
      <c r="F11">
        <v>20514</v>
      </c>
      <c r="G11">
        <v>481</v>
      </c>
      <c r="H11">
        <v>0</v>
      </c>
      <c r="I11">
        <v>0</v>
      </c>
      <c r="J11">
        <v>0</v>
      </c>
      <c r="K11">
        <v>0</v>
      </c>
      <c r="N11" s="1">
        <v>44932</v>
      </c>
      <c r="O11">
        <f t="shared" si="0"/>
        <v>17729</v>
      </c>
      <c r="P11">
        <f t="shared" si="1"/>
        <v>0</v>
      </c>
      <c r="Q11">
        <f t="shared" si="2"/>
        <v>20995</v>
      </c>
      <c r="R11">
        <f t="shared" si="3"/>
        <v>0</v>
      </c>
      <c r="S11">
        <f t="shared" si="4"/>
        <v>0</v>
      </c>
    </row>
    <row r="12" spans="1:19" x14ac:dyDescent="0.25">
      <c r="A12" s="1">
        <v>44933</v>
      </c>
      <c r="B12">
        <v>0</v>
      </c>
      <c r="C12">
        <v>0</v>
      </c>
      <c r="D12">
        <v>0</v>
      </c>
      <c r="E12">
        <v>0</v>
      </c>
      <c r="F12">
        <v>308606</v>
      </c>
      <c r="G12">
        <v>9257</v>
      </c>
      <c r="H12">
        <f>49191+123+308513</f>
        <v>357827</v>
      </c>
      <c r="I12">
        <f>(3781+95+10294)*1</f>
        <v>14170</v>
      </c>
      <c r="J12">
        <v>0</v>
      </c>
      <c r="K12">
        <v>0</v>
      </c>
      <c r="N12" s="1">
        <v>44933</v>
      </c>
      <c r="O12">
        <f t="shared" si="0"/>
        <v>0</v>
      </c>
      <c r="P12">
        <f t="shared" si="1"/>
        <v>0</v>
      </c>
      <c r="Q12">
        <f t="shared" si="2"/>
        <v>317863</v>
      </c>
      <c r="R12">
        <f t="shared" si="3"/>
        <v>371997</v>
      </c>
      <c r="S12">
        <f t="shared" si="4"/>
        <v>0</v>
      </c>
    </row>
    <row r="13" spans="1:19" x14ac:dyDescent="0.25">
      <c r="A13" s="1">
        <v>44935</v>
      </c>
      <c r="B13">
        <v>1151</v>
      </c>
      <c r="C13">
        <v>104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N13" s="1">
        <v>44935</v>
      </c>
      <c r="O13">
        <f t="shared" si="0"/>
        <v>1255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</row>
    <row r="14" spans="1:19" x14ac:dyDescent="0.25">
      <c r="A14" s="1">
        <v>44936</v>
      </c>
      <c r="B14">
        <v>0</v>
      </c>
      <c r="C14">
        <v>0</v>
      </c>
      <c r="D14">
        <f>616+67</f>
        <v>683</v>
      </c>
      <c r="E14">
        <f>(170+313)*1</f>
        <v>483</v>
      </c>
      <c r="F14">
        <f>212+4864+9722+607</f>
        <v>15405</v>
      </c>
      <c r="G14">
        <f>(131+2299+97+304)*1</f>
        <v>2831</v>
      </c>
      <c r="H14">
        <v>0</v>
      </c>
      <c r="I14">
        <v>0</v>
      </c>
      <c r="J14">
        <v>0</v>
      </c>
      <c r="K14">
        <v>0</v>
      </c>
      <c r="N14" s="1">
        <v>44936</v>
      </c>
      <c r="O14">
        <f t="shared" si="0"/>
        <v>0</v>
      </c>
      <c r="P14">
        <f t="shared" si="1"/>
        <v>1166</v>
      </c>
      <c r="Q14">
        <f t="shared" si="2"/>
        <v>18236</v>
      </c>
      <c r="R14">
        <f t="shared" si="3"/>
        <v>0</v>
      </c>
      <c r="S14">
        <f t="shared" si="4"/>
        <v>0</v>
      </c>
    </row>
    <row r="15" spans="1:19" x14ac:dyDescent="0.25">
      <c r="A15" s="1">
        <v>44937</v>
      </c>
      <c r="B15">
        <v>3752</v>
      </c>
      <c r="C15">
        <v>3752</v>
      </c>
      <c r="D15">
        <v>6294</v>
      </c>
      <c r="E15">
        <v>118</v>
      </c>
      <c r="F15">
        <f>8315+3259</f>
        <v>11574</v>
      </c>
      <c r="G15">
        <f>(8315+3259)*1</f>
        <v>11574</v>
      </c>
      <c r="H15">
        <v>0</v>
      </c>
      <c r="I15">
        <v>0</v>
      </c>
      <c r="J15">
        <v>4037</v>
      </c>
      <c r="K15">
        <v>1187</v>
      </c>
      <c r="N15" s="1">
        <v>44937</v>
      </c>
      <c r="O15">
        <f t="shared" si="0"/>
        <v>7504</v>
      </c>
      <c r="P15">
        <f t="shared" si="1"/>
        <v>6412</v>
      </c>
      <c r="Q15">
        <f t="shared" si="2"/>
        <v>23148</v>
      </c>
      <c r="R15">
        <f t="shared" si="3"/>
        <v>0</v>
      </c>
      <c r="S15">
        <f t="shared" si="4"/>
        <v>5224</v>
      </c>
    </row>
    <row r="16" spans="1:19" x14ac:dyDescent="0.25">
      <c r="A16" s="1">
        <v>44938</v>
      </c>
      <c r="B16">
        <f>4337+3493</f>
        <v>7830</v>
      </c>
      <c r="C16">
        <f>(3155+3594)*1</f>
        <v>6749</v>
      </c>
      <c r="D16">
        <f>100599+3493+13171</f>
        <v>117263</v>
      </c>
      <c r="E16">
        <f>(533+3594+2232)*1</f>
        <v>6359</v>
      </c>
      <c r="F16">
        <v>575</v>
      </c>
      <c r="G16">
        <v>-67</v>
      </c>
      <c r="H16">
        <v>0</v>
      </c>
      <c r="I16">
        <v>0</v>
      </c>
      <c r="J16">
        <v>0</v>
      </c>
      <c r="K16">
        <v>0</v>
      </c>
      <c r="N16" s="1">
        <v>44938</v>
      </c>
      <c r="O16">
        <f t="shared" si="0"/>
        <v>14579</v>
      </c>
      <c r="P16">
        <f t="shared" si="1"/>
        <v>123622</v>
      </c>
      <c r="Q16">
        <f t="shared" si="2"/>
        <v>508</v>
      </c>
      <c r="R16">
        <f t="shared" si="3"/>
        <v>0</v>
      </c>
      <c r="S16">
        <f t="shared" si="4"/>
        <v>0</v>
      </c>
    </row>
    <row r="17" spans="1:19" x14ac:dyDescent="0.25">
      <c r="A17" s="1">
        <v>44939</v>
      </c>
      <c r="B17">
        <v>8898</v>
      </c>
      <c r="C17">
        <v>3600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N17" s="1">
        <v>44939</v>
      </c>
      <c r="O17">
        <f t="shared" si="0"/>
        <v>12498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</row>
    <row r="18" spans="1:19" x14ac:dyDescent="0.25">
      <c r="A18" s="1">
        <v>44940</v>
      </c>
      <c r="B18">
        <v>0</v>
      </c>
      <c r="C18">
        <v>0</v>
      </c>
      <c r="D18">
        <v>2309</v>
      </c>
      <c r="E18">
        <v>2241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N18" s="1">
        <v>44940</v>
      </c>
      <c r="O18">
        <f t="shared" si="0"/>
        <v>0</v>
      </c>
      <c r="P18">
        <f t="shared" si="1"/>
        <v>4550</v>
      </c>
      <c r="Q18">
        <f t="shared" si="2"/>
        <v>0</v>
      </c>
      <c r="R18">
        <f t="shared" si="3"/>
        <v>0</v>
      </c>
      <c r="S18">
        <f t="shared" si="4"/>
        <v>0</v>
      </c>
    </row>
    <row r="19" spans="1:19" x14ac:dyDescent="0.25">
      <c r="A19" s="1">
        <v>44941</v>
      </c>
      <c r="B19">
        <v>0</v>
      </c>
      <c r="C19">
        <v>0</v>
      </c>
      <c r="D19">
        <f>3960+9875+6746</f>
        <v>20581</v>
      </c>
      <c r="E19">
        <f>(8017+901+3133)*1</f>
        <v>12051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N19" s="1">
        <v>44941</v>
      </c>
      <c r="O19">
        <f t="shared" si="0"/>
        <v>0</v>
      </c>
      <c r="P19">
        <f t="shared" si="1"/>
        <v>32632</v>
      </c>
      <c r="Q19">
        <f t="shared" si="2"/>
        <v>0</v>
      </c>
      <c r="R19">
        <f t="shared" si="3"/>
        <v>0</v>
      </c>
      <c r="S19">
        <f t="shared" si="4"/>
        <v>0</v>
      </c>
    </row>
    <row r="20" spans="1:19" x14ac:dyDescent="0.25">
      <c r="A20" s="1">
        <v>44942</v>
      </c>
      <c r="B20">
        <v>0</v>
      </c>
      <c r="C20">
        <v>0</v>
      </c>
      <c r="D20">
        <f>13818+175</f>
        <v>13993</v>
      </c>
      <c r="E20">
        <f>(12933+9)*1</f>
        <v>12942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N20" s="1">
        <v>44942</v>
      </c>
      <c r="O20">
        <f t="shared" si="0"/>
        <v>0</v>
      </c>
      <c r="P20">
        <f t="shared" si="1"/>
        <v>26935</v>
      </c>
      <c r="Q20">
        <f t="shared" si="2"/>
        <v>0</v>
      </c>
      <c r="R20">
        <f t="shared" si="3"/>
        <v>0</v>
      </c>
      <c r="S20">
        <f t="shared" si="4"/>
        <v>0</v>
      </c>
    </row>
    <row r="21" spans="1:19" x14ac:dyDescent="0.25">
      <c r="A21" s="1">
        <v>44943</v>
      </c>
      <c r="B21">
        <v>1491</v>
      </c>
      <c r="C21">
        <v>3872</v>
      </c>
      <c r="D21">
        <v>5346</v>
      </c>
      <c r="E21">
        <v>667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N21" s="1">
        <v>44943</v>
      </c>
      <c r="O21">
        <f t="shared" si="0"/>
        <v>5363</v>
      </c>
      <c r="P21">
        <f t="shared" si="1"/>
        <v>6013</v>
      </c>
      <c r="Q21">
        <f t="shared" si="2"/>
        <v>0</v>
      </c>
      <c r="R21">
        <f t="shared" si="3"/>
        <v>0</v>
      </c>
      <c r="S21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Pederson</dc:creator>
  <cp:lastModifiedBy>Ty Pederson</cp:lastModifiedBy>
  <dcterms:created xsi:type="dcterms:W3CDTF">2023-01-18T03:23:44Z</dcterms:created>
  <dcterms:modified xsi:type="dcterms:W3CDTF">2023-01-18T05:01:04Z</dcterms:modified>
</cp:coreProperties>
</file>