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_Repos\medConvert\bin\Debug\netcoreapp3.1\"/>
    </mc:Choice>
  </mc:AlternateContent>
  <xr:revisionPtr revIDLastSave="0" documentId="8_{F8B077CC-E9E0-47F1-BE03-C47075847FFD}" xr6:coauthVersionLast="46" xr6:coauthVersionMax="46" xr10:uidLastSave="{00000000-0000-0000-0000-000000000000}"/>
  <bookViews>
    <workbookView xWindow="-24120" yWindow="3435" windowWidth="24240" windowHeight="13140" activeTab="3" xr2:uid="{00000000-000D-0000-FFFF-FFFF00000000}"/>
  </bookViews>
  <sheets>
    <sheet name="+ОБиП" sheetId="17" r:id="rId1"/>
    <sheet name="+РБ" sheetId="16" r:id="rId2"/>
    <sheet name="+ГП" sheetId="22" r:id="rId3"/>
    <sheet name="+ГБ" sheetId="15" r:id="rId4"/>
    <sheet name="+ГСП" sheetId="18" r:id="rId5"/>
    <sheet name="+ПЦ" sheetId="20" r:id="rId6"/>
    <sheet name="+ПрочиеО" sheetId="21" r:id="rId7"/>
    <sheet name="+ДР" sheetId="19" r:id="rId8"/>
    <sheet name="Sheet1" sheetId="23" r:id="rId9"/>
  </sheets>
  <definedNames>
    <definedName name="_xlnm._FilterDatabase" localSheetId="0" hidden="1">'+ОБиП'!$A$4:$AD$4</definedName>
    <definedName name="_xlnm._FilterDatabase" localSheetId="6" hidden="1">'+ПрочиеО'!$A$4:$P$4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" i="22" l="1"/>
  <c r="AC5" i="22"/>
  <c r="AB5" i="22"/>
  <c r="AB6" i="19"/>
  <c r="AC6" i="19"/>
  <c r="AD6" i="19"/>
  <c r="AB7" i="19"/>
  <c r="AC7" i="19"/>
  <c r="AD7" i="19"/>
  <c r="AB8" i="19"/>
  <c r="AC8" i="19"/>
  <c r="AD8" i="19"/>
  <c r="AB9" i="19"/>
  <c r="AC9" i="19"/>
  <c r="AD9" i="19"/>
  <c r="AD5" i="19"/>
  <c r="AC5" i="19"/>
  <c r="AB5" i="19"/>
  <c r="AB6" i="21"/>
  <c r="AC6" i="21"/>
  <c r="AD6" i="21"/>
  <c r="AB7" i="21"/>
  <c r="AC7" i="21"/>
  <c r="AD7" i="21"/>
  <c r="AB8" i="21"/>
  <c r="AC8" i="21"/>
  <c r="AD8" i="21"/>
  <c r="AB9" i="21"/>
  <c r="AC9" i="21"/>
  <c r="AD9" i="21"/>
  <c r="AB10" i="21"/>
  <c r="AC10" i="21"/>
  <c r="AD10" i="21"/>
  <c r="AB11" i="21"/>
  <c r="AC11" i="21"/>
  <c r="AD11" i="21"/>
  <c r="AB12" i="21"/>
  <c r="AC12" i="21"/>
  <c r="AD12" i="21"/>
  <c r="AB13" i="21"/>
  <c r="AC13" i="21"/>
  <c r="AD13" i="21"/>
  <c r="AB14" i="21"/>
  <c r="AC14" i="21"/>
  <c r="AD14" i="21"/>
  <c r="AD5" i="21"/>
  <c r="AC5" i="21"/>
  <c r="AB5" i="21"/>
  <c r="AB6" i="20"/>
  <c r="AC6" i="20"/>
  <c r="AD6" i="20"/>
  <c r="AB7" i="20"/>
  <c r="AC7" i="20"/>
  <c r="AD7" i="20"/>
  <c r="AD5" i="20"/>
  <c r="AC5" i="20"/>
  <c r="AB5" i="20"/>
  <c r="AB12" i="18"/>
  <c r="AC12" i="18"/>
  <c r="AD12" i="18"/>
  <c r="AB6" i="18"/>
  <c r="AC6" i="18"/>
  <c r="AD6" i="18"/>
  <c r="AB7" i="18"/>
  <c r="AC7" i="18"/>
  <c r="AD7" i="18"/>
  <c r="AB8" i="18"/>
  <c r="AC8" i="18"/>
  <c r="AD8" i="18"/>
  <c r="AB9" i="18"/>
  <c r="AC9" i="18"/>
  <c r="AD9" i="18"/>
  <c r="AB10" i="18"/>
  <c r="AC10" i="18"/>
  <c r="AD10" i="18"/>
  <c r="AB11" i="18"/>
  <c r="AC11" i="18"/>
  <c r="AD11" i="18"/>
  <c r="AB5" i="18"/>
  <c r="AD5" i="18"/>
  <c r="AC5" i="18"/>
  <c r="AB6" i="15"/>
  <c r="AC6" i="15"/>
  <c r="AD6" i="15"/>
  <c r="AB7" i="15"/>
  <c r="AC7" i="15"/>
  <c r="AD7" i="15"/>
  <c r="AB8" i="15"/>
  <c r="AC8" i="15"/>
  <c r="AD8" i="15"/>
  <c r="AB9" i="15"/>
  <c r="AC9" i="15"/>
  <c r="AD9" i="15"/>
  <c r="AB10" i="15"/>
  <c r="AC10" i="15"/>
  <c r="AD10" i="15"/>
  <c r="AB11" i="15"/>
  <c r="AC11" i="15"/>
  <c r="AD11" i="15"/>
  <c r="AB12" i="15"/>
  <c r="AC12" i="15"/>
  <c r="AD12" i="15"/>
  <c r="AB13" i="15"/>
  <c r="AC13" i="15"/>
  <c r="AD13" i="15"/>
  <c r="AB14" i="15"/>
  <c r="AC14" i="15"/>
  <c r="AD14" i="15"/>
  <c r="AB15" i="15"/>
  <c r="AC15" i="15"/>
  <c r="AD15" i="15"/>
  <c r="AB16" i="15"/>
  <c r="AC16" i="15"/>
  <c r="AD16" i="15"/>
  <c r="AB17" i="15"/>
  <c r="AC17" i="15"/>
  <c r="AD17" i="15"/>
  <c r="AB18" i="15"/>
  <c r="AC18" i="15"/>
  <c r="AD18" i="15"/>
  <c r="AB19" i="15"/>
  <c r="AC19" i="15"/>
  <c r="AD19" i="15"/>
  <c r="AB20" i="15"/>
  <c r="AC20" i="15"/>
  <c r="AD20" i="15"/>
  <c r="AB21" i="15"/>
  <c r="AC21" i="15"/>
  <c r="AD21" i="15"/>
  <c r="AB22" i="15"/>
  <c r="AC22" i="15"/>
  <c r="AD22" i="15"/>
  <c r="AB23" i="15"/>
  <c r="AC23" i="15"/>
  <c r="AD23" i="15"/>
  <c r="AB24" i="15"/>
  <c r="AC24" i="15"/>
  <c r="AD24" i="15"/>
  <c r="AB25" i="15"/>
  <c r="AC25" i="15"/>
  <c r="AD25" i="15"/>
  <c r="AB26" i="15"/>
  <c r="AC26" i="15"/>
  <c r="AD26" i="15"/>
  <c r="AB27" i="15"/>
  <c r="AC27" i="15"/>
  <c r="AD27" i="15"/>
  <c r="AB28" i="15"/>
  <c r="AC28" i="15"/>
  <c r="AD28" i="15"/>
  <c r="AB29" i="15"/>
  <c r="AC29" i="15"/>
  <c r="AD29" i="15"/>
  <c r="AD5" i="15"/>
  <c r="AC5" i="15"/>
  <c r="AB5" i="15"/>
  <c r="AB6" i="22"/>
  <c r="AC6" i="22"/>
  <c r="AD6" i="22"/>
  <c r="AB7" i="22"/>
  <c r="AC7" i="22"/>
  <c r="AD7" i="22"/>
  <c r="AB8" i="22"/>
  <c r="AC8" i="22"/>
  <c r="AD8" i="22"/>
  <c r="AB9" i="22"/>
  <c r="AC9" i="22"/>
  <c r="AD9" i="22"/>
  <c r="AB10" i="22"/>
  <c r="AC10" i="22"/>
  <c r="AD10" i="22"/>
  <c r="AB11" i="22"/>
  <c r="AC11" i="22"/>
  <c r="AD11" i="22"/>
  <c r="AB12" i="22"/>
  <c r="AC12" i="22"/>
  <c r="AD12" i="22"/>
  <c r="AB13" i="22"/>
  <c r="AC13" i="22"/>
  <c r="AD13" i="22"/>
  <c r="AB14" i="22"/>
  <c r="AC14" i="22"/>
  <c r="AD14" i="22"/>
  <c r="AB15" i="22"/>
  <c r="AC15" i="22"/>
  <c r="AD15" i="22"/>
  <c r="AB16" i="22"/>
  <c r="AC16" i="22"/>
  <c r="AD16" i="22"/>
  <c r="AB17" i="22"/>
  <c r="AC17" i="22"/>
  <c r="AD17" i="22"/>
  <c r="AB18" i="22"/>
  <c r="AC18" i="22"/>
  <c r="AD18" i="22"/>
  <c r="AB19" i="22"/>
  <c r="AC19" i="22"/>
  <c r="AD19" i="22"/>
  <c r="AB20" i="22"/>
  <c r="AC20" i="22"/>
  <c r="AD20" i="22"/>
  <c r="AB5" i="16"/>
  <c r="AB8" i="16"/>
  <c r="AC8" i="16"/>
  <c r="AD8" i="16"/>
  <c r="AB9" i="16"/>
  <c r="AC9" i="16"/>
  <c r="AD9" i="16"/>
  <c r="AB10" i="16"/>
  <c r="AC10" i="16"/>
  <c r="AD10" i="16"/>
  <c r="AB11" i="16"/>
  <c r="AC11" i="16"/>
  <c r="AD11" i="16"/>
  <c r="AB12" i="16"/>
  <c r="AC12" i="16"/>
  <c r="AD12" i="16"/>
  <c r="AB13" i="16"/>
  <c r="AC13" i="16"/>
  <c r="AD13" i="16"/>
  <c r="AB14" i="16"/>
  <c r="AC14" i="16"/>
  <c r="AD14" i="16"/>
  <c r="AB15" i="16"/>
  <c r="AC15" i="16"/>
  <c r="AD15" i="16"/>
  <c r="AB16" i="16"/>
  <c r="AC16" i="16"/>
  <c r="AD16" i="16"/>
  <c r="AB17" i="16"/>
  <c r="AC17" i="16"/>
  <c r="AD17" i="16"/>
  <c r="AB18" i="16"/>
  <c r="AC18" i="16"/>
  <c r="AD18" i="16"/>
  <c r="AB19" i="16"/>
  <c r="AC19" i="16"/>
  <c r="AD19" i="16"/>
  <c r="AB20" i="16"/>
  <c r="AC20" i="16"/>
  <c r="AD20" i="16"/>
  <c r="AB21" i="16"/>
  <c r="AC21" i="16"/>
  <c r="AD21" i="16"/>
  <c r="AB22" i="16"/>
  <c r="AC22" i="16"/>
  <c r="AD22" i="16"/>
  <c r="AB23" i="16"/>
  <c r="AC23" i="16"/>
  <c r="AD23" i="16"/>
  <c r="AB24" i="16"/>
  <c r="AC24" i="16"/>
  <c r="AD24" i="16"/>
  <c r="AB25" i="16"/>
  <c r="AC25" i="16"/>
  <c r="AD25" i="16"/>
  <c r="AB26" i="16"/>
  <c r="AC26" i="16"/>
  <c r="AD26" i="16"/>
  <c r="AB27" i="16"/>
  <c r="AC27" i="16"/>
  <c r="AD27" i="16"/>
  <c r="AB28" i="16"/>
  <c r="AC28" i="16"/>
  <c r="AD28" i="16"/>
  <c r="AB29" i="16"/>
  <c r="AC29" i="16"/>
  <c r="AD29" i="16"/>
  <c r="AB30" i="16"/>
  <c r="AC30" i="16"/>
  <c r="AD30" i="16"/>
  <c r="AB6" i="16"/>
  <c r="AC6" i="16"/>
  <c r="AD6" i="16"/>
  <c r="AB7" i="16"/>
  <c r="AC7" i="16"/>
  <c r="AD7" i="16"/>
  <c r="AD5" i="16"/>
  <c r="AC5" i="16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D5" i="17"/>
  <c r="AC5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X13" i="18"/>
  <c r="W13" i="18"/>
  <c r="V13" i="18"/>
  <c r="U13" i="18"/>
  <c r="T13" i="18"/>
  <c r="S13" i="18"/>
  <c r="R13" i="18"/>
  <c r="Q13" i="18"/>
  <c r="AA12" i="18"/>
  <c r="Z12" i="18"/>
  <c r="AA11" i="18"/>
  <c r="Z11" i="18"/>
  <c r="AA10" i="18"/>
  <c r="Z10" i="18"/>
  <c r="AA9" i="18"/>
  <c r="Z9" i="18"/>
  <c r="AA8" i="18"/>
  <c r="Z8" i="18"/>
  <c r="AA7" i="18"/>
  <c r="Z7" i="18"/>
  <c r="AA6" i="18"/>
  <c r="Z6" i="18"/>
  <c r="AA5" i="18"/>
  <c r="AA13" i="18" s="1"/>
  <c r="Z5" i="18"/>
  <c r="Y5" i="22"/>
  <c r="AA5" i="22"/>
  <c r="Y6" i="22"/>
  <c r="AA6" i="22"/>
  <c r="Y7" i="22"/>
  <c r="AA7" i="22"/>
  <c r="Y8" i="22"/>
  <c r="AA8" i="22"/>
  <c r="Y9" i="22"/>
  <c r="AA9" i="22"/>
  <c r="Y10" i="22"/>
  <c r="AA10" i="22"/>
  <c r="Y11" i="22"/>
  <c r="AA11" i="22"/>
  <c r="Y12" i="22"/>
  <c r="AA12" i="22"/>
  <c r="Y13" i="22"/>
  <c r="AA13" i="22"/>
  <c r="Y14" i="22"/>
  <c r="AA14" i="22"/>
  <c r="Y5" i="15"/>
  <c r="AA15" i="22" l="1"/>
  <c r="AA16" i="22"/>
  <c r="AA17" i="22"/>
  <c r="AA18" i="22"/>
  <c r="AA19" i="22"/>
  <c r="AA20" i="22"/>
  <c r="Y15" i="22"/>
  <c r="Y16" i="22"/>
  <c r="Y17" i="22"/>
  <c r="Y18" i="22"/>
  <c r="Y19" i="22"/>
  <c r="Y20" i="22"/>
  <c r="N21" i="22"/>
  <c r="O21" i="22"/>
  <c r="P21" i="22"/>
  <c r="M21" i="22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X21" i="22"/>
  <c r="W21" i="22"/>
  <c r="V21" i="22"/>
  <c r="U21" i="22"/>
  <c r="T21" i="22"/>
  <c r="S21" i="22"/>
  <c r="R21" i="22"/>
  <c r="Q21" i="22"/>
  <c r="L21" i="22"/>
  <c r="K21" i="22"/>
  <c r="J21" i="22"/>
  <c r="I21" i="22"/>
  <c r="H21" i="22"/>
  <c r="G21" i="22"/>
  <c r="F21" i="22"/>
  <c r="E21" i="22"/>
  <c r="N13" i="18"/>
  <c r="P8" i="20"/>
  <c r="O8" i="20"/>
  <c r="N8" i="20"/>
  <c r="M8" i="20"/>
  <c r="AA21" i="22" l="1"/>
  <c r="Y21" i="22"/>
  <c r="AA6" i="19"/>
  <c r="AA7" i="19"/>
  <c r="AA8" i="19"/>
  <c r="AA9" i="19"/>
  <c r="AA5" i="19"/>
  <c r="Y5" i="19"/>
  <c r="AA6" i="21"/>
  <c r="AA7" i="21"/>
  <c r="AA8" i="21"/>
  <c r="AA9" i="21"/>
  <c r="AA10" i="21"/>
  <c r="AA11" i="21"/>
  <c r="AA12" i="21"/>
  <c r="AA13" i="21"/>
  <c r="AA14" i="21"/>
  <c r="AA5" i="21"/>
  <c r="AA6" i="20"/>
  <c r="AA8" i="20" s="1"/>
  <c r="AA7" i="20"/>
  <c r="AA5" i="20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6" i="15"/>
  <c r="AA27" i="15"/>
  <c r="AA28" i="15"/>
  <c r="AA29" i="15"/>
  <c r="AA5" i="15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5" i="16"/>
  <c r="AA29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5" i="17"/>
  <c r="A35" i="17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39" i="16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37" i="15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A30" i="17" l="1"/>
  <c r="AA10" i="19"/>
  <c r="AA31" i="16"/>
  <c r="AA15" i="21"/>
  <c r="AA30" i="15"/>
  <c r="Z6" i="21"/>
  <c r="Z7" i="21"/>
  <c r="Z8" i="21"/>
  <c r="Z9" i="21"/>
  <c r="Z10" i="21"/>
  <c r="Z11" i="21"/>
  <c r="Z12" i="21"/>
  <c r="Z13" i="21"/>
  <c r="Z14" i="21"/>
  <c r="Z5" i="21"/>
  <c r="A6" i="21"/>
  <c r="A7" i="21" s="1"/>
  <c r="A8" i="21" s="1"/>
  <c r="A9" i="21" s="1"/>
  <c r="A10" i="21" s="1"/>
  <c r="A11" i="21" s="1"/>
  <c r="A12" i="21" s="1"/>
  <c r="A13" i="21" s="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Y6" i="16"/>
  <c r="Y5" i="20"/>
  <c r="Y12" i="16"/>
  <c r="Y8" i="19"/>
  <c r="Y9" i="19"/>
  <c r="Y7" i="19"/>
  <c r="Y6" i="19"/>
  <c r="Y7" i="20"/>
  <c r="Y6" i="20"/>
  <c r="M10" i="19"/>
  <c r="N10" i="19"/>
  <c r="O10" i="19"/>
  <c r="P10" i="19"/>
  <c r="Y10" i="19" l="1"/>
  <c r="A14" i="21"/>
  <c r="Y6" i="17" l="1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5" i="17"/>
  <c r="Y25" i="16"/>
  <c r="Y30" i="16"/>
  <c r="Y29" i="16"/>
  <c r="Y28" i="16"/>
  <c r="Y27" i="16"/>
  <c r="Y26" i="16"/>
  <c r="Y24" i="16"/>
  <c r="Y23" i="16"/>
  <c r="Y22" i="16"/>
  <c r="Y21" i="16"/>
  <c r="Y20" i="16"/>
  <c r="Y19" i="16"/>
  <c r="Y18" i="16"/>
  <c r="Y17" i="16"/>
  <c r="Y16" i="16"/>
  <c r="Y15" i="16"/>
  <c r="Y14" i="16"/>
  <c r="Y13" i="16"/>
  <c r="Y11" i="16"/>
  <c r="Y10" i="16"/>
  <c r="Y9" i="16"/>
  <c r="Y8" i="16"/>
  <c r="Y7" i="16"/>
  <c r="Y5" i="16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7" l="1"/>
  <c r="Y30" i="15"/>
  <c r="Y31" i="16"/>
  <c r="X8" i="20"/>
  <c r="W8" i="20"/>
  <c r="V8" i="20"/>
  <c r="U8" i="20"/>
  <c r="T8" i="20"/>
  <c r="S8" i="20"/>
  <c r="R8" i="20"/>
  <c r="Q8" i="20"/>
  <c r="L8" i="20"/>
  <c r="K8" i="20"/>
  <c r="J8" i="20"/>
  <c r="I8" i="20"/>
  <c r="H8" i="20"/>
  <c r="G8" i="20"/>
  <c r="F8" i="20"/>
  <c r="E8" i="20"/>
  <c r="A6" i="20"/>
  <c r="A7" i="20" s="1"/>
  <c r="A6" i="19" l="1"/>
  <c r="A7" i="19" s="1"/>
  <c r="A8" i="19" s="1"/>
  <c r="A9" i="19" s="1"/>
  <c r="X10" i="19"/>
  <c r="W10" i="19"/>
  <c r="V10" i="19"/>
  <c r="U10" i="19"/>
  <c r="T10" i="19"/>
  <c r="S10" i="19"/>
  <c r="R10" i="19"/>
  <c r="Q10" i="19"/>
  <c r="L10" i="19"/>
  <c r="K10" i="19"/>
  <c r="J10" i="19"/>
  <c r="I10" i="19"/>
  <c r="H10" i="19"/>
  <c r="G10" i="19"/>
  <c r="F10" i="19"/>
  <c r="E10" i="19"/>
  <c r="P13" i="18"/>
  <c r="O13" i="18"/>
  <c r="M13" i="18"/>
  <c r="A6" i="18"/>
  <c r="A7" i="18" s="1"/>
  <c r="A8" i="18" s="1"/>
  <c r="A9" i="18" s="1"/>
  <c r="A10" i="18" s="1"/>
  <c r="A11" i="18" s="1"/>
  <c r="A12" i="18" s="1"/>
  <c r="L13" i="18"/>
  <c r="K13" i="18"/>
  <c r="J13" i="18"/>
  <c r="I13" i="18"/>
  <c r="H13" i="18"/>
  <c r="G13" i="18"/>
  <c r="F13" i="18"/>
  <c r="E13" i="18"/>
  <c r="P30" i="17" l="1"/>
  <c r="O30" i="17"/>
  <c r="N30" i="17"/>
  <c r="M30" i="17"/>
  <c r="X30" i="17"/>
  <c r="W30" i="17"/>
  <c r="V30" i="17"/>
  <c r="U30" i="17"/>
  <c r="T30" i="17"/>
  <c r="S30" i="17"/>
  <c r="R30" i="17"/>
  <c r="Q30" i="17"/>
  <c r="L30" i="17"/>
  <c r="K30" i="17"/>
  <c r="J30" i="17"/>
  <c r="I30" i="17"/>
  <c r="H30" i="17"/>
  <c r="G30" i="17"/>
  <c r="F30" i="17"/>
  <c r="E30" i="17"/>
  <c r="P24" i="16"/>
  <c r="M31" i="16" l="1"/>
  <c r="N31" i="16"/>
  <c r="O31" i="16"/>
  <c r="P31" i="16"/>
  <c r="X31" i="16"/>
  <c r="W31" i="16"/>
  <c r="V31" i="16"/>
  <c r="U31" i="16"/>
  <c r="H31" i="16"/>
  <c r="G31" i="16"/>
  <c r="F31" i="16"/>
  <c r="T31" i="16"/>
  <c r="S31" i="16"/>
  <c r="Q31" i="16"/>
  <c r="I30" i="15"/>
  <c r="H30" i="15"/>
  <c r="G30" i="15"/>
  <c r="F30" i="15"/>
  <c r="X30" i="15"/>
  <c r="W30" i="15"/>
  <c r="V30" i="15"/>
  <c r="U30" i="15"/>
  <c r="T30" i="15"/>
  <c r="S30" i="15"/>
  <c r="R30" i="15"/>
  <c r="Q30" i="15"/>
  <c r="R31" i="16"/>
  <c r="A6" i="16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L31" i="16"/>
  <c r="K31" i="16"/>
  <c r="J31" i="16"/>
  <c r="I31" i="16"/>
  <c r="E31" i="16"/>
  <c r="J30" i="15"/>
  <c r="K30" i="15"/>
  <c r="L30" i="15"/>
  <c r="N30" i="15"/>
  <c r="O30" i="15"/>
  <c r="P30" i="15"/>
  <c r="M30" i="15"/>
  <c r="E30" i="15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5" i="17" l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Интерн</author>
  </authors>
  <commentList>
    <comment ref="T14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04"/>
          </rPr>
          <t>Интерн:</t>
        </r>
        <r>
          <rPr>
            <sz val="8"/>
            <color indexed="81"/>
            <rFont val="Tahoma"/>
            <family val="2"/>
            <charset val="204"/>
          </rPr>
          <t xml:space="preserve">
в отчете о деятельности показали данные как 2017г, а по 737форме кассовые поступления 569т.р.
</t>
        </r>
      </text>
    </comment>
    <comment ref="H24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04"/>
          </rPr>
          <t>Интерн:</t>
        </r>
        <r>
          <rPr>
            <sz val="8"/>
            <color indexed="81"/>
            <rFont val="Tahoma"/>
            <family val="2"/>
            <charset val="204"/>
          </rPr>
          <t xml:space="preserve">
за 2018 г нет отчета по деятельности учреждения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Интерн</author>
  </authors>
  <commentList>
    <comment ref="H24" authorId="0" shapeId="0" xr:uid="{00000000-0006-0000-0200-000001000000}">
      <text>
        <r>
          <rPr>
            <b/>
            <sz val="8"/>
            <color indexed="81"/>
            <rFont val="Tahoma"/>
            <family val="2"/>
            <charset val="204"/>
          </rPr>
          <t>Интерн:</t>
        </r>
        <r>
          <rPr>
            <sz val="8"/>
            <color indexed="81"/>
            <rFont val="Tahoma"/>
            <family val="2"/>
            <charset val="204"/>
          </rPr>
          <t xml:space="preserve">
за 2018 г нет отчета по деятельности учреждения
</t>
        </r>
      </text>
    </comment>
  </commentList>
</comments>
</file>

<file path=xl/sharedStrings.xml><?xml version="1.0" encoding="utf-8"?>
<sst xmlns="http://schemas.openxmlformats.org/spreadsheetml/2006/main" count="830" uniqueCount="181">
  <si>
    <t>Наименование</t>
  </si>
  <si>
    <t>Тип</t>
  </si>
  <si>
    <t>Город</t>
  </si>
  <si>
    <t>Штат</t>
  </si>
  <si>
    <t>Чунская РБ</t>
  </si>
  <si>
    <t>БУ</t>
  </si>
  <si>
    <t>Чуна</t>
  </si>
  <si>
    <t>Боханская РБ</t>
  </si>
  <si>
    <t>Бохан</t>
  </si>
  <si>
    <t>Аларская РБ</t>
  </si>
  <si>
    <t>Кутулик</t>
  </si>
  <si>
    <t>Черемховский областной специализированный дом ребенка</t>
  </si>
  <si>
    <t>КУ</t>
  </si>
  <si>
    <t>Черемхово</t>
  </si>
  <si>
    <t>Заларинская РБ</t>
  </si>
  <si>
    <t>Залари</t>
  </si>
  <si>
    <t>Тайшетский областной кожно-венерологический диспансер"</t>
  </si>
  <si>
    <t>Тайшет</t>
  </si>
  <si>
    <t>Областной медицинский центр мобилизационных резервов "Резерв"</t>
  </si>
  <si>
    <t>Иркутск</t>
  </si>
  <si>
    <t>Баяндаевская РБ</t>
  </si>
  <si>
    <t>Баяндай</t>
  </si>
  <si>
    <t>Ольхонская РБ</t>
  </si>
  <si>
    <t>Еланцы</t>
  </si>
  <si>
    <t>Тулунская ГБ</t>
  </si>
  <si>
    <t>Тулун</t>
  </si>
  <si>
    <t>Нукутская рб</t>
  </si>
  <si>
    <t>Нукуты</t>
  </si>
  <si>
    <t>Осинская РБ</t>
  </si>
  <si>
    <t>Оса</t>
  </si>
  <si>
    <t>Нижнеудинская РБ</t>
  </si>
  <si>
    <t>Нижнеудинск</t>
  </si>
  <si>
    <t xml:space="preserve">Тайшетская РБ </t>
  </si>
  <si>
    <t>Братский врачебно-физкультурный диспансер "Здоровье"</t>
  </si>
  <si>
    <t>Братск</t>
  </si>
  <si>
    <t>Клинический госпиталь ветеранов войн</t>
  </si>
  <si>
    <t>Черемховская ГБ №1</t>
  </si>
  <si>
    <t>Санаторий "Юбилейный"</t>
  </si>
  <si>
    <t>Качугская РБ</t>
  </si>
  <si>
    <t>Качуг</t>
  </si>
  <si>
    <t>Зиминская ГБ</t>
  </si>
  <si>
    <t>Зима</t>
  </si>
  <si>
    <t>Куйтунская РБ</t>
  </si>
  <si>
    <t>Куйтун</t>
  </si>
  <si>
    <t>Усть-удинская РБ</t>
  </si>
  <si>
    <t>Усть-Уда</t>
  </si>
  <si>
    <t>Усольская ГБ</t>
  </si>
  <si>
    <t>Усолье-Сибирское</t>
  </si>
  <si>
    <t>Иркутский областной врачебно-физкультурный диспансер "Здоровье"</t>
  </si>
  <si>
    <t>Балаганская РБ</t>
  </si>
  <si>
    <t>Балаганск</t>
  </si>
  <si>
    <t>Усольский областной специализированный дом ребенка</t>
  </si>
  <si>
    <t>Больница г.Свирска</t>
  </si>
  <si>
    <t>Свирск</t>
  </si>
  <si>
    <t>Ангарский областной специализированный дом ребенка</t>
  </si>
  <si>
    <t>Ангарск</t>
  </si>
  <si>
    <t>Саянская ГБ</t>
  </si>
  <si>
    <t>Саянск</t>
  </si>
  <si>
    <t>Иркутский областной специализированный дом ребенка № 1</t>
  </si>
  <si>
    <t>Областная детская туберкулезная больница</t>
  </si>
  <si>
    <t>Братская РБ</t>
  </si>
  <si>
    <t>Ангарская городская детская больница № 1</t>
  </si>
  <si>
    <t>АУ</t>
  </si>
  <si>
    <t>Иркутская областная психиатрическая больница № 2</t>
  </si>
  <si>
    <t>Областная больница №2</t>
  </si>
  <si>
    <t>Жигаловская РБ</t>
  </si>
  <si>
    <t>Жигалово</t>
  </si>
  <si>
    <t>Слюдянская РБ</t>
  </si>
  <si>
    <t>Слюдянка</t>
  </si>
  <si>
    <t>Областной кожно-венерологический диспансер</t>
  </si>
  <si>
    <t>Иркутская городская КБ №10</t>
  </si>
  <si>
    <t>Ангарский перинатальный центр</t>
  </si>
  <si>
    <t>Областной гериатрический центр</t>
  </si>
  <si>
    <t>Братский областной специализированный дом ребенка</t>
  </si>
  <si>
    <t>Иркутская ГБ № 6</t>
  </si>
  <si>
    <t>Иркутский областной Хоспис</t>
  </si>
  <si>
    <t>Иркутская областная клиническая психиатрическая больница № 1</t>
  </si>
  <si>
    <t>Иркутская РБ</t>
  </si>
  <si>
    <t>Ангарская ГБ № 1</t>
  </si>
  <si>
    <t>Иркутская ГП № 17</t>
  </si>
  <si>
    <t>Ангарский врачебно-физкультурный диспансер "Здоровье"</t>
  </si>
  <si>
    <t>Шелеховская РБ</t>
  </si>
  <si>
    <t>Шелехово</t>
  </si>
  <si>
    <t>Иркутская городская детская поликлиника № 5</t>
  </si>
  <si>
    <t>Ангарская ГБ СМП</t>
  </si>
  <si>
    <t>Иркутская ГП № 6</t>
  </si>
  <si>
    <t>Братская детская ГБ</t>
  </si>
  <si>
    <t>Саянская городская стоматологическая поликлиника</t>
  </si>
  <si>
    <t>Центр контроля  качества и сертификации лекарственных средств иркутской области</t>
  </si>
  <si>
    <t>Иркутская ГП № 11</t>
  </si>
  <si>
    <t>Иркутская ГП № 15</t>
  </si>
  <si>
    <t>Иркутская городская КБ № 8</t>
  </si>
  <si>
    <t>Тулунский областной психоневрологический диспансер</t>
  </si>
  <si>
    <t>Иркутская областная станция переливания крови</t>
  </si>
  <si>
    <t>Городская Ивано-матренинская детская КБ</t>
  </si>
  <si>
    <t>Иркутская станция скорой медицинской помощи</t>
  </si>
  <si>
    <t>Иркутская городская детская поликлиника №2</t>
  </si>
  <si>
    <t>Иркутская городская детская поликлиника №6</t>
  </si>
  <si>
    <t>Иркутская городская детская поликлиника № 1</t>
  </si>
  <si>
    <t>Иркутская городская КБ № 1</t>
  </si>
  <si>
    <t>Казачинско-Ленская РБ</t>
  </si>
  <si>
    <t>Казачинское</t>
  </si>
  <si>
    <t>Иркутская областная клиническая туберкулезная больница</t>
  </si>
  <si>
    <t>Братская ГБ № 2</t>
  </si>
  <si>
    <t>Иркутская медико-санитарная часть № 2</t>
  </si>
  <si>
    <t>Братская городская станция скорой медицинской помощи</t>
  </si>
  <si>
    <t>Иркутская областная стоматологическая поликлиника</t>
  </si>
  <si>
    <t>Железногорская РБ</t>
  </si>
  <si>
    <t>Железногорск</t>
  </si>
  <si>
    <t>Братский областной кожно-венерологический диспансер"</t>
  </si>
  <si>
    <t>Иркутская ГП №4</t>
  </si>
  <si>
    <t>Усть-ордынский областной противотуберкулезный диспансер</t>
  </si>
  <si>
    <t>Усть-Ордынский</t>
  </si>
  <si>
    <t>Иркутская Городская КБ №9</t>
  </si>
  <si>
    <t>Иркутская областная инфекционная клиническая больница</t>
  </si>
  <si>
    <t>Братский перинатальный центр</t>
  </si>
  <si>
    <t>Братская ГБ № 1</t>
  </si>
  <si>
    <t>Иркутская  детская городская поликлиника №3</t>
  </si>
  <si>
    <t>Братская ГБ № 5</t>
  </si>
  <si>
    <t>Иркутская стоматологическая поликлиника №1</t>
  </si>
  <si>
    <t>РБ г.Бодайбо</t>
  </si>
  <si>
    <t>Бодайбо</t>
  </si>
  <si>
    <t>Усть-илимская ГБ</t>
  </si>
  <si>
    <t>Усть-Илимск</t>
  </si>
  <si>
    <t>МИАЦ Иркутской обл</t>
  </si>
  <si>
    <t>Иркутский областной психоневрологический диспансер</t>
  </si>
  <si>
    <t>Ангарская городская детская стоматологическая поликлиника</t>
  </si>
  <si>
    <t>Братская ГБ № 3</t>
  </si>
  <si>
    <t>Иркутское областное бюро судебно-медицинской экспертизы</t>
  </si>
  <si>
    <t>Иркутская ГБ № 7</t>
  </si>
  <si>
    <t>Усольская городская стоматологическая поликлиника</t>
  </si>
  <si>
    <t>Киренская РБ</t>
  </si>
  <si>
    <t>Киренск</t>
  </si>
  <si>
    <t>Усть-Кутская РБ</t>
  </si>
  <si>
    <t>Усть-Кут</t>
  </si>
  <si>
    <t>Усть-ордынская областная стоматологическая поликлиника</t>
  </si>
  <si>
    <t>Иркутская городская КБ №3</t>
  </si>
  <si>
    <t>Усть-илимская ГП №1</t>
  </si>
  <si>
    <t>Медсанчасть ИАПО</t>
  </si>
  <si>
    <t>Братская стоматологическая поликлиника №3</t>
  </si>
  <si>
    <t>Усть-илимская городская детская поликлиника</t>
  </si>
  <si>
    <t>Иркутская городская Больница № 5</t>
  </si>
  <si>
    <t>Катанская РБ</t>
  </si>
  <si>
    <t>Катанга</t>
  </si>
  <si>
    <t>Иркутский областной центр по профилактике и борьбе со СПИД</t>
  </si>
  <si>
    <t>Областной онкологический диспансер</t>
  </si>
  <si>
    <t>Иркутская государственная ОДКБ</t>
  </si>
  <si>
    <t>Иркутская ордена "знак почета" ОКБ</t>
  </si>
  <si>
    <t>Иркутская городская детская стоматологическая поликлиника</t>
  </si>
  <si>
    <t>Иркутский областной центр медицинской профилактики</t>
  </si>
  <si>
    <t>Железногорская стоматологическая поликлиника</t>
  </si>
  <si>
    <t>РБ п.Мама</t>
  </si>
  <si>
    <t>Мама</t>
  </si>
  <si>
    <t>Иркутский областной центр медицины катастроф</t>
  </si>
  <si>
    <t>Иркутский городской перинатальный центр</t>
  </si>
  <si>
    <t>Усть-Илимская ГП № 2</t>
  </si>
  <si>
    <t>Иркутское областное патологоанатомическое бюро</t>
  </si>
  <si>
    <t>Областной центр врачебной косметологии</t>
  </si>
  <si>
    <t>Иркутский областной клинический консультативно-диагностический центр</t>
  </si>
  <si>
    <t>ФОТ</t>
  </si>
  <si>
    <t>Финансирование</t>
  </si>
  <si>
    <t>Ср.з/плата САЙТ</t>
  </si>
  <si>
    <t>Среднесписочный состав</t>
  </si>
  <si>
    <t>№</t>
  </si>
  <si>
    <t>Итого по ГБ</t>
  </si>
  <si>
    <t>ГОРОДСКИЕ БОЛЬНИЦЫ</t>
  </si>
  <si>
    <t>РАЙОННЫЕ БОЛЬНИЦЫ</t>
  </si>
  <si>
    <t>ё</t>
  </si>
  <si>
    <t>ОБЛАСТНЫЕ БОЛЬНИЦЫ И ПОЛИКЛИНИКИ</t>
  </si>
  <si>
    <t>Итого по ГСП</t>
  </si>
  <si>
    <t>ГОРОДСКИЕ СТОМАТОЛОГИЧЕСКИЕ ПОЛИКЛИНИКИ</t>
  </si>
  <si>
    <t>ДОМА РЕБЕНКА</t>
  </si>
  <si>
    <t>Итого по ДР</t>
  </si>
  <si>
    <t>ПЕРЕНАТАЛЬНЫЕ ЦЕНТРЫ</t>
  </si>
  <si>
    <t>Итого по ПЦ</t>
  </si>
  <si>
    <t>Недофин. ФОТ</t>
  </si>
  <si>
    <t>факт</t>
  </si>
  <si>
    <t>штат</t>
  </si>
  <si>
    <t>ГОРОДСКИЕ ПОЛИКЛИНИКИ</t>
  </si>
  <si>
    <t>ПРОЧИЕ ОБЛАСТНЫЕ УЧРЕЖДЕНИЯ</t>
  </si>
  <si>
    <t>Братская стоматологическая поликлиника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</si>
</sst>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.0_-;\-* #,##0.0_-;_-* &quot;-&quot;??_-;_-@_-"/>
    <numFmt numFmtId="167" formatCode="_-* #,##0_-;\-* #,##0_-;_-* &quot;-&quot;??_-;_-@_-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name val="Calibri"/>
      <family val="2"/>
      <charset val="204"/>
    </font>
    <font>
      <b/>
      <sz val="12"/>
      <name val="Calibri"/>
      <family val="2"/>
      <charset val="204"/>
    </font>
    <font>
      <b/>
      <sz val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4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3"/>
      <name val="Calibri"/>
      <family val="2"/>
      <charset val="204"/>
      <scheme val="minor"/>
    </font>
    <font>
      <b/>
      <sz val="14"/>
      <color theme="3"/>
      <name val="Calibri"/>
      <family val="2"/>
      <charset val="204"/>
      <scheme val="minor"/>
    </font>
    <font>
      <b/>
      <sz val="16"/>
      <color theme="3"/>
      <name val="Calibri"/>
      <family val="2"/>
      <charset val="204"/>
      <scheme val="minor"/>
    </font>
    <font>
      <b/>
      <sz val="14"/>
      <name val="Calibri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2"/>
      <color theme="3"/>
      <name val="Calibri"/>
      <family val="2"/>
      <charset val="204"/>
      <scheme val="minor"/>
    </font>
    <font>
      <b/>
      <sz val="14"/>
      <color theme="1" tint="4.9989318521683403E-2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" fillId="0" borderId="0"/>
  </cellStyleXfs>
  <cellXfs count="301">
    <xf numFmtId="0" fontId="0" fillId="0" borderId="0" xfId="0"/>
    <xf numFmtId="0" fontId="0" fillId="0" borderId="0" xfId="0" applyAlignment="1">
      <alignment horizontal="center" vertical="center"/>
    </xf>
    <xf numFmtId="165" fontId="8" fillId="0" borderId="3" xfId="6" applyNumberFormat="1" applyFont="1" applyBorder="1" applyAlignment="1">
      <alignment horizontal="center" vertical="center" wrapText="1"/>
    </xf>
    <xf numFmtId="165" fontId="8" fillId="0" borderId="9" xfId="6" applyNumberFormat="1" applyFont="1" applyBorder="1" applyAlignment="1">
      <alignment horizontal="center" vertical="center" wrapText="1"/>
    </xf>
    <xf numFmtId="165" fontId="8" fillId="0" borderId="5" xfId="6" applyNumberFormat="1" applyFont="1" applyBorder="1" applyAlignment="1">
      <alignment horizontal="center" vertical="center" wrapText="1"/>
    </xf>
    <xf numFmtId="165" fontId="8" fillId="0" borderId="10" xfId="6" applyNumberFormat="1" applyFont="1" applyBorder="1" applyAlignment="1">
      <alignment horizontal="center" vertical="center" wrapText="1"/>
    </xf>
    <xf numFmtId="165" fontId="8" fillId="0" borderId="12" xfId="6" applyNumberFormat="1" applyFont="1" applyBorder="1" applyAlignment="1">
      <alignment horizontal="center" vertical="center" wrapText="1"/>
    </xf>
    <xf numFmtId="165" fontId="8" fillId="0" borderId="14" xfId="6" applyNumberFormat="1" applyFont="1" applyBorder="1" applyAlignment="1">
      <alignment horizontal="center" vertical="center" wrapText="1"/>
    </xf>
    <xf numFmtId="165" fontId="8" fillId="0" borderId="24" xfId="6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8" fillId="0" borderId="33" xfId="6" applyNumberFormat="1" applyFont="1" applyBorder="1" applyAlignment="1">
      <alignment horizontal="center" vertical="center" wrapText="1"/>
    </xf>
    <xf numFmtId="165" fontId="8" fillId="0" borderId="0" xfId="6" applyNumberFormat="1" applyFont="1" applyBorder="1" applyAlignment="1">
      <alignment horizontal="center" vertical="center" wrapText="1"/>
    </xf>
    <xf numFmtId="0" fontId="12" fillId="2" borderId="52" xfId="4" applyFont="1" applyBorder="1" applyAlignment="1">
      <alignment horizontal="left" vertical="center"/>
    </xf>
    <xf numFmtId="0" fontId="12" fillId="2" borderId="52" xfId="4" applyFont="1" applyBorder="1" applyAlignment="1">
      <alignment vertical="center" wrapText="1"/>
    </xf>
    <xf numFmtId="0" fontId="12" fillId="2" borderId="52" xfId="4" applyFont="1" applyBorder="1" applyAlignment="1">
      <alignment horizontal="left" vertical="center" wrapText="1"/>
    </xf>
    <xf numFmtId="165" fontId="8" fillId="0" borderId="16" xfId="6" applyNumberFormat="1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/>
    </xf>
    <xf numFmtId="167" fontId="8" fillId="0" borderId="3" xfId="1" applyNumberFormat="1" applyFont="1" applyBorder="1" applyAlignment="1">
      <alignment horizontal="center" vertical="center"/>
    </xf>
    <xf numFmtId="167" fontId="8" fillId="0" borderId="3" xfId="1" applyNumberFormat="1" applyFont="1" applyBorder="1" applyAlignment="1">
      <alignment vertical="center" wrapText="1"/>
    </xf>
    <xf numFmtId="167" fontId="8" fillId="0" borderId="3" xfId="1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7" fontId="8" fillId="0" borderId="24" xfId="1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3" fillId="0" borderId="46" xfId="0" applyFont="1" applyFill="1" applyBorder="1" applyAlignment="1">
      <alignment vertical="center" wrapText="1"/>
    </xf>
    <xf numFmtId="0" fontId="13" fillId="0" borderId="47" xfId="0" applyFont="1" applyFill="1" applyBorder="1" applyAlignment="1">
      <alignment vertical="center" wrapText="1"/>
    </xf>
    <xf numFmtId="0" fontId="13" fillId="0" borderId="47" xfId="0" applyFont="1" applyFill="1" applyBorder="1"/>
    <xf numFmtId="0" fontId="4" fillId="0" borderId="0" xfId="0" applyFont="1" applyAlignment="1">
      <alignment horizontal="center" vertical="center"/>
    </xf>
    <xf numFmtId="167" fontId="8" fillId="0" borderId="0" xfId="1" applyNumberFormat="1" applyFont="1" applyBorder="1" applyAlignment="1">
      <alignment horizontal="center" vertical="center"/>
    </xf>
    <xf numFmtId="0" fontId="1" fillId="3" borderId="4" xfId="5" applyBorder="1" applyAlignment="1">
      <alignment horizontal="center" vertical="center" wrapText="1"/>
    </xf>
    <xf numFmtId="165" fontId="1" fillId="3" borderId="9" xfId="5" applyNumberFormat="1" applyBorder="1" applyAlignment="1">
      <alignment horizontal="center" vertical="center" wrapText="1"/>
    </xf>
    <xf numFmtId="165" fontId="1" fillId="3" borderId="3" xfId="5" applyNumberFormat="1" applyBorder="1" applyAlignment="1">
      <alignment horizontal="center" vertical="center" wrapText="1"/>
    </xf>
    <xf numFmtId="0" fontId="13" fillId="0" borderId="56" xfId="0" applyFont="1" applyFill="1" applyBorder="1"/>
    <xf numFmtId="167" fontId="8" fillId="0" borderId="0" xfId="1" applyNumberFormat="1" applyFont="1" applyBorder="1" applyAlignment="1">
      <alignment horizontal="center" vertical="center" wrapText="1"/>
    </xf>
    <xf numFmtId="167" fontId="0" fillId="0" borderId="3" xfId="1" applyNumberFormat="1" applyFont="1" applyBorder="1" applyAlignment="1">
      <alignment horizontal="center" vertical="center" wrapText="1"/>
    </xf>
    <xf numFmtId="167" fontId="8" fillId="0" borderId="19" xfId="1" applyNumberFormat="1" applyFont="1" applyBorder="1" applyAlignment="1">
      <alignment horizontal="center" vertical="center" wrapText="1"/>
    </xf>
    <xf numFmtId="167" fontId="8" fillId="0" borderId="9" xfId="1" applyNumberFormat="1" applyFont="1" applyBorder="1" applyAlignment="1">
      <alignment horizontal="center" vertical="center" wrapText="1"/>
    </xf>
    <xf numFmtId="167" fontId="8" fillId="0" borderId="22" xfId="1" applyNumberFormat="1" applyFont="1" applyBorder="1" applyAlignment="1">
      <alignment horizontal="center" vertical="center" wrapText="1"/>
    </xf>
    <xf numFmtId="165" fontId="15" fillId="0" borderId="14" xfId="6" applyNumberFormat="1" applyFont="1" applyBorder="1" applyAlignment="1">
      <alignment horizontal="center" vertical="center" wrapText="1"/>
    </xf>
    <xf numFmtId="0" fontId="16" fillId="0" borderId="0" xfId="0" applyFont="1"/>
    <xf numFmtId="0" fontId="0" fillId="0" borderId="0" xfId="0" applyAlignment="1">
      <alignment horizontal="center"/>
    </xf>
    <xf numFmtId="167" fontId="0" fillId="0" borderId="3" xfId="1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37" xfId="0" applyBorder="1"/>
    <xf numFmtId="0" fontId="12" fillId="2" borderId="28" xfId="4" applyFont="1" applyBorder="1" applyAlignment="1">
      <alignment horizontal="left" vertical="center"/>
    </xf>
    <xf numFmtId="167" fontId="0" fillId="0" borderId="16" xfId="1" applyNumberFormat="1" applyFont="1" applyBorder="1" applyAlignment="1">
      <alignment horizontal="center" vertical="center" wrapText="1"/>
    </xf>
    <xf numFmtId="167" fontId="0" fillId="0" borderId="24" xfId="1" applyNumberFormat="1" applyFont="1" applyBorder="1" applyAlignment="1">
      <alignment horizontal="center" vertical="center" wrapText="1"/>
    </xf>
    <xf numFmtId="167" fontId="8" fillId="0" borderId="33" xfId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2" fillId="2" borderId="52" xfId="4" applyFont="1" applyBorder="1" applyAlignment="1">
      <alignment horizontal="center" vertical="center" wrapText="1"/>
    </xf>
    <xf numFmtId="0" fontId="12" fillId="2" borderId="52" xfId="4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12" fillId="2" borderId="58" xfId="4" applyFont="1" applyBorder="1" applyAlignment="1">
      <alignment horizontal="center" vertical="center" wrapText="1"/>
    </xf>
    <xf numFmtId="165" fontId="8" fillId="0" borderId="7" xfId="6" applyNumberFormat="1" applyFont="1" applyBorder="1" applyAlignment="1">
      <alignment horizontal="center" vertical="center" wrapText="1"/>
    </xf>
    <xf numFmtId="165" fontId="8" fillId="0" borderId="6" xfId="6" applyNumberFormat="1" applyFont="1" applyBorder="1" applyAlignment="1">
      <alignment horizontal="center" vertical="center" wrapText="1"/>
    </xf>
    <xf numFmtId="167" fontId="8" fillId="0" borderId="6" xfId="1" applyNumberFormat="1" applyFont="1" applyBorder="1" applyAlignment="1">
      <alignment horizontal="center" vertical="center" wrapText="1"/>
    </xf>
    <xf numFmtId="167" fontId="8" fillId="0" borderId="7" xfId="1" applyNumberFormat="1" applyFont="1" applyBorder="1" applyAlignment="1">
      <alignment horizontal="center" vertical="center" wrapText="1"/>
    </xf>
    <xf numFmtId="165" fontId="8" fillId="0" borderId="49" xfId="6" applyNumberFormat="1" applyFont="1" applyBorder="1" applyAlignment="1">
      <alignment horizontal="center" vertical="center" wrapText="1"/>
    </xf>
    <xf numFmtId="165" fontId="8" fillId="0" borderId="18" xfId="6" applyNumberFormat="1" applyFont="1" applyBorder="1" applyAlignment="1">
      <alignment horizontal="center" vertical="center" wrapText="1"/>
    </xf>
    <xf numFmtId="0" fontId="13" fillId="0" borderId="27" xfId="0" applyFont="1" applyFill="1" applyBorder="1" applyAlignment="1">
      <alignment vertical="center" wrapText="1"/>
    </xf>
    <xf numFmtId="0" fontId="13" fillId="0" borderId="30" xfId="0" applyFont="1" applyFill="1" applyBorder="1" applyAlignment="1">
      <alignment vertical="center" wrapText="1"/>
    </xf>
    <xf numFmtId="167" fontId="10" fillId="0" borderId="36" xfId="1" applyNumberFormat="1" applyFont="1" applyBorder="1" applyAlignment="1">
      <alignment horizontal="center" vertical="center"/>
    </xf>
    <xf numFmtId="167" fontId="10" fillId="0" borderId="38" xfId="1" applyNumberFormat="1" applyFont="1" applyBorder="1" applyAlignment="1">
      <alignment horizontal="center" vertical="center"/>
    </xf>
    <xf numFmtId="0" fontId="17" fillId="0" borderId="35" xfId="3" applyFont="1" applyBorder="1" applyAlignment="1">
      <alignment horizontal="center" vertical="center"/>
    </xf>
    <xf numFmtId="167" fontId="10" fillId="0" borderId="35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7" fillId="0" borderId="36" xfId="3" applyFont="1" applyBorder="1" applyAlignment="1">
      <alignment horizontal="center" vertical="center"/>
    </xf>
    <xf numFmtId="167" fontId="8" fillId="4" borderId="3" xfId="1" applyNumberFormat="1" applyFont="1" applyFill="1" applyBorder="1" applyAlignment="1">
      <alignment vertical="center" wrapText="1"/>
    </xf>
    <xf numFmtId="167" fontId="10" fillId="0" borderId="36" xfId="1" applyNumberFormat="1" applyFont="1" applyBorder="1" applyAlignment="1">
      <alignment vertical="center"/>
    </xf>
    <xf numFmtId="167" fontId="8" fillId="0" borderId="6" xfId="1" applyNumberFormat="1" applyFont="1" applyBorder="1" applyAlignment="1">
      <alignment vertical="center" wrapText="1"/>
    </xf>
    <xf numFmtId="167" fontId="8" fillId="0" borderId="20" xfId="1" applyNumberFormat="1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167" fontId="8" fillId="0" borderId="21" xfId="1" applyNumberFormat="1" applyFont="1" applyBorder="1" applyAlignment="1">
      <alignment horizontal="center" vertical="center" wrapText="1"/>
    </xf>
    <xf numFmtId="0" fontId="13" fillId="0" borderId="25" xfId="0" applyFont="1" applyFill="1" applyBorder="1" applyAlignment="1">
      <alignment vertical="center" wrapText="1"/>
    </xf>
    <xf numFmtId="0" fontId="12" fillId="2" borderId="11" xfId="4" applyFont="1" applyBorder="1" applyAlignment="1">
      <alignment horizontal="center" vertical="center" wrapText="1"/>
    </xf>
    <xf numFmtId="167" fontId="8" fillId="0" borderId="24" xfId="1" applyNumberFormat="1" applyFont="1" applyBorder="1" applyAlignment="1">
      <alignment vertical="center" wrapText="1"/>
    </xf>
    <xf numFmtId="0" fontId="18" fillId="0" borderId="55" xfId="2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center"/>
    </xf>
    <xf numFmtId="167" fontId="8" fillId="0" borderId="3" xfId="1" applyNumberFormat="1" applyFont="1" applyFill="1" applyBorder="1" applyAlignment="1">
      <alignment vertical="center" wrapText="1"/>
    </xf>
    <xf numFmtId="0" fontId="21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/>
    <xf numFmtId="165" fontId="8" fillId="0" borderId="19" xfId="6" applyNumberFormat="1" applyFont="1" applyBorder="1" applyAlignment="1">
      <alignment horizontal="center" vertical="center" wrapText="1"/>
    </xf>
    <xf numFmtId="167" fontId="10" fillId="0" borderId="44" xfId="1" applyNumberFormat="1" applyFont="1" applyBorder="1" applyAlignment="1">
      <alignment horizontal="center" vertical="center"/>
    </xf>
    <xf numFmtId="167" fontId="10" fillId="0" borderId="21" xfId="1" applyNumberFormat="1" applyFont="1" applyBorder="1" applyAlignment="1">
      <alignment horizontal="center" vertical="center"/>
    </xf>
    <xf numFmtId="167" fontId="10" fillId="0" borderId="38" xfId="1" applyNumberFormat="1" applyFont="1" applyBorder="1" applyAlignment="1">
      <alignment vertical="center"/>
    </xf>
    <xf numFmtId="165" fontId="8" fillId="0" borderId="40" xfId="6" applyNumberFormat="1" applyFont="1" applyBorder="1" applyAlignment="1">
      <alignment horizontal="center" vertical="center" wrapText="1"/>
    </xf>
    <xf numFmtId="0" fontId="17" fillId="0" borderId="38" xfId="3" applyFont="1" applyBorder="1" applyAlignment="1">
      <alignment horizontal="center" vertical="center"/>
    </xf>
    <xf numFmtId="0" fontId="17" fillId="0" borderId="20" xfId="3" applyFont="1" applyBorder="1" applyAlignment="1">
      <alignment horizontal="center" vertical="center"/>
    </xf>
    <xf numFmtId="0" fontId="17" fillId="0" borderId="21" xfId="3" applyFont="1" applyBorder="1" applyAlignment="1">
      <alignment horizontal="center" vertical="center"/>
    </xf>
    <xf numFmtId="0" fontId="17" fillId="0" borderId="38" xfId="3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8" fillId="0" borderId="55" xfId="2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167" fontId="0" fillId="0" borderId="9" xfId="1" applyNumberFormat="1" applyFont="1" applyBorder="1" applyAlignment="1">
      <alignment horizontal="center" vertical="center" wrapText="1"/>
    </xf>
    <xf numFmtId="0" fontId="17" fillId="0" borderId="37" xfId="3" applyFont="1" applyBorder="1" applyAlignment="1">
      <alignment horizontal="center" vertical="center"/>
    </xf>
    <xf numFmtId="167" fontId="0" fillId="4" borderId="3" xfId="1" applyNumberFormat="1" applyFont="1" applyFill="1" applyBorder="1" applyAlignment="1">
      <alignment horizontal="center" vertical="center" wrapText="1"/>
    </xf>
    <xf numFmtId="167" fontId="0" fillId="0" borderId="7" xfId="1" applyNumberFormat="1" applyFont="1" applyBorder="1" applyAlignment="1">
      <alignment horizontal="center" vertical="center" wrapText="1"/>
    </xf>
    <xf numFmtId="167" fontId="8" fillId="4" borderId="3" xfId="1" applyNumberFormat="1" applyFont="1" applyFill="1" applyBorder="1" applyAlignment="1">
      <alignment horizontal="center" vertical="center"/>
    </xf>
    <xf numFmtId="0" fontId="20" fillId="0" borderId="53" xfId="0" applyFont="1" applyBorder="1" applyAlignment="1">
      <alignment vertical="center" wrapText="1"/>
    </xf>
    <xf numFmtId="0" fontId="20" fillId="0" borderId="28" xfId="0" applyFont="1" applyBorder="1" applyAlignment="1">
      <alignment vertical="center" wrapText="1"/>
    </xf>
    <xf numFmtId="0" fontId="19" fillId="0" borderId="55" xfId="2" applyFont="1" applyFill="1" applyBorder="1" applyAlignment="1">
      <alignment vertical="center"/>
    </xf>
    <xf numFmtId="0" fontId="19" fillId="0" borderId="56" xfId="2" applyFont="1" applyFill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3" xfId="2" applyFont="1" applyBorder="1" applyAlignment="1">
      <alignment vertical="center"/>
    </xf>
    <xf numFmtId="0" fontId="17" fillId="0" borderId="36" xfId="3" applyFont="1" applyBorder="1" applyAlignment="1">
      <alignment vertical="center"/>
    </xf>
    <xf numFmtId="0" fontId="17" fillId="0" borderId="50" xfId="3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39" xfId="0" applyFont="1" applyBorder="1" applyAlignment="1">
      <alignment horizontal="center" vertical="center"/>
    </xf>
    <xf numFmtId="167" fontId="8" fillId="0" borderId="9" xfId="1" applyNumberFormat="1" applyFont="1" applyBorder="1" applyAlignment="1">
      <alignment horizontal="center" vertical="center"/>
    </xf>
    <xf numFmtId="167" fontId="10" fillId="0" borderId="35" xfId="1" applyNumberFormat="1" applyFont="1" applyBorder="1" applyAlignment="1">
      <alignment vertical="center"/>
    </xf>
    <xf numFmtId="167" fontId="0" fillId="0" borderId="6" xfId="1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8" fillId="0" borderId="55" xfId="2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center"/>
    </xf>
    <xf numFmtId="0" fontId="17" fillId="0" borderId="36" xfId="3" applyFont="1" applyBorder="1" applyAlignment="1">
      <alignment horizontal="center" vertical="center"/>
    </xf>
    <xf numFmtId="0" fontId="17" fillId="0" borderId="50" xfId="3" applyFont="1" applyBorder="1" applyAlignment="1">
      <alignment horizontal="center" vertical="center"/>
    </xf>
    <xf numFmtId="0" fontId="0" fillId="0" borderId="0" xfId="0" applyAlignment="1">
      <alignment horizontal="center"/>
    </xf>
    <xf numFmtId="167" fontId="8" fillId="0" borderId="16" xfId="1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7" fontId="11" fillId="0" borderId="43" xfId="1" applyNumberFormat="1" applyFont="1" applyBorder="1" applyAlignment="1">
      <alignment horizontal="center" vertical="center"/>
    </xf>
    <xf numFmtId="166" fontId="4" fillId="0" borderId="46" xfId="1" applyNumberFormat="1" applyFont="1" applyBorder="1" applyAlignment="1">
      <alignment horizontal="center" vertical="center"/>
    </xf>
    <xf numFmtId="166" fontId="11" fillId="0" borderId="46" xfId="1" applyNumberFormat="1" applyFont="1" applyBorder="1" applyAlignment="1">
      <alignment horizontal="center" vertical="center"/>
    </xf>
    <xf numFmtId="165" fontId="8" fillId="0" borderId="20" xfId="6" applyNumberFormat="1" applyFont="1" applyBorder="1" applyAlignment="1">
      <alignment horizontal="center" vertical="center" wrapText="1"/>
    </xf>
    <xf numFmtId="165" fontId="8" fillId="0" borderId="21" xfId="6" applyNumberFormat="1" applyFont="1" applyBorder="1" applyAlignment="1">
      <alignment horizontal="center" vertical="center" wrapText="1"/>
    </xf>
    <xf numFmtId="166" fontId="23" fillId="0" borderId="46" xfId="1" applyNumberFormat="1" applyFont="1" applyBorder="1" applyAlignment="1">
      <alignment horizontal="center" vertical="center"/>
    </xf>
    <xf numFmtId="167" fontId="11" fillId="0" borderId="46" xfId="1" applyNumberFormat="1" applyFont="1" applyBorder="1" applyAlignment="1">
      <alignment vertical="center"/>
    </xf>
    <xf numFmtId="167" fontId="8" fillId="0" borderId="0" xfId="1" applyNumberFormat="1" applyFont="1" applyFill="1" applyBorder="1" applyAlignment="1">
      <alignment horizontal="center" vertical="center"/>
    </xf>
    <xf numFmtId="167" fontId="23" fillId="0" borderId="46" xfId="1" applyNumberFormat="1" applyFont="1" applyBorder="1" applyAlignment="1">
      <alignment vertical="center"/>
    </xf>
    <xf numFmtId="167" fontId="8" fillId="0" borderId="32" xfId="1" applyNumberFormat="1" applyFont="1" applyBorder="1" applyAlignment="1">
      <alignment horizontal="center" vertical="center" wrapText="1"/>
    </xf>
    <xf numFmtId="167" fontId="10" fillId="0" borderId="20" xfId="1" applyNumberFormat="1" applyFont="1" applyBorder="1" applyAlignment="1">
      <alignment horizontal="center" vertical="center"/>
    </xf>
    <xf numFmtId="0" fontId="18" fillId="0" borderId="55" xfId="2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2" borderId="47" xfId="4" applyFont="1" applyBorder="1" applyAlignment="1">
      <alignment horizontal="center" vertical="center" wrapText="1"/>
    </xf>
    <xf numFmtId="0" fontId="2" fillId="0" borderId="0" xfId="2" applyBorder="1" applyAlignment="1">
      <alignment horizontal="center" vertical="center"/>
    </xf>
    <xf numFmtId="0" fontId="17" fillId="0" borderId="0" xfId="3" applyFont="1" applyBorder="1" applyAlignment="1">
      <alignment horizontal="center" vertical="center" wrapText="1"/>
    </xf>
    <xf numFmtId="167" fontId="23" fillId="0" borderId="57" xfId="1" applyNumberFormat="1" applyFont="1" applyBorder="1" applyAlignment="1">
      <alignment vertical="center"/>
    </xf>
    <xf numFmtId="167" fontId="23" fillId="0" borderId="43" xfId="1" applyNumberFormat="1" applyFont="1" applyBorder="1" applyAlignment="1">
      <alignment vertical="center"/>
    </xf>
    <xf numFmtId="167" fontId="8" fillId="0" borderId="6" xfId="1" applyNumberFormat="1" applyFont="1" applyBorder="1" applyAlignment="1">
      <alignment horizontal="center" vertical="center"/>
    </xf>
    <xf numFmtId="165" fontId="8" fillId="0" borderId="34" xfId="6" applyNumberFormat="1" applyFont="1" applyBorder="1" applyAlignment="1">
      <alignment horizontal="center" vertical="center" wrapText="1"/>
    </xf>
    <xf numFmtId="165" fontId="8" fillId="0" borderId="50" xfId="6" applyNumberFormat="1" applyFont="1" applyBorder="1" applyAlignment="1">
      <alignment horizontal="center" vertical="center" wrapText="1"/>
    </xf>
    <xf numFmtId="167" fontId="10" fillId="0" borderId="39" xfId="1" applyNumberFormat="1" applyFont="1" applyBorder="1" applyAlignment="1">
      <alignment horizontal="center" vertical="center"/>
    </xf>
    <xf numFmtId="166" fontId="14" fillId="0" borderId="46" xfId="1" applyNumberFormat="1" applyFont="1" applyBorder="1" applyAlignment="1">
      <alignment horizontal="center" vertical="center"/>
    </xf>
    <xf numFmtId="0" fontId="17" fillId="0" borderId="45" xfId="3" applyFont="1" applyBorder="1" applyAlignment="1">
      <alignment horizontal="center" vertical="center"/>
    </xf>
    <xf numFmtId="0" fontId="17" fillId="0" borderId="44" xfId="3" applyFont="1" applyBorder="1" applyAlignment="1">
      <alignment horizontal="center" vertical="center"/>
    </xf>
    <xf numFmtId="0" fontId="17" fillId="0" borderId="60" xfId="3" applyFont="1" applyBorder="1" applyAlignment="1">
      <alignment horizontal="center" vertical="center"/>
    </xf>
    <xf numFmtId="167" fontId="11" fillId="0" borderId="56" xfId="1" applyNumberFormat="1" applyFont="1" applyBorder="1" applyAlignment="1">
      <alignment horizontal="center" vertical="center"/>
    </xf>
    <xf numFmtId="166" fontId="4" fillId="0" borderId="17" xfId="1" applyNumberFormat="1" applyFont="1" applyBorder="1" applyAlignment="1">
      <alignment horizontal="center" vertical="center"/>
    </xf>
    <xf numFmtId="165" fontId="8" fillId="0" borderId="15" xfId="6" applyNumberFormat="1" applyFont="1" applyBorder="1" applyAlignment="1">
      <alignment horizontal="center" vertical="center" wrapText="1"/>
    </xf>
    <xf numFmtId="166" fontId="11" fillId="0" borderId="42" xfId="1" applyNumberFormat="1" applyFont="1" applyBorder="1" applyAlignment="1">
      <alignment horizontal="center" vertical="center"/>
    </xf>
    <xf numFmtId="166" fontId="4" fillId="0" borderId="9" xfId="1" applyNumberFormat="1" applyFont="1" applyBorder="1" applyAlignment="1">
      <alignment horizontal="center" vertical="center"/>
    </xf>
    <xf numFmtId="166" fontId="11" fillId="0" borderId="8" xfId="1" applyNumberFormat="1" applyFont="1" applyBorder="1" applyAlignment="1">
      <alignment horizontal="center" vertical="center"/>
    </xf>
    <xf numFmtId="166" fontId="11" fillId="0" borderId="9" xfId="1" applyNumberFormat="1" applyFont="1" applyBorder="1" applyAlignment="1">
      <alignment horizontal="center" vertical="center"/>
    </xf>
    <xf numFmtId="166" fontId="11" fillId="0" borderId="32" xfId="1" applyNumberFormat="1" applyFont="1" applyBorder="1" applyAlignment="1">
      <alignment horizontal="center" vertical="center"/>
    </xf>
    <xf numFmtId="166" fontId="11" fillId="0" borderId="41" xfId="1" applyNumberFormat="1" applyFont="1" applyBorder="1" applyAlignment="1">
      <alignment horizontal="center" vertical="center"/>
    </xf>
    <xf numFmtId="166" fontId="11" fillId="0" borderId="13" xfId="1" applyNumberFormat="1" applyFont="1" applyBorder="1" applyAlignment="1">
      <alignment horizontal="center" vertical="center"/>
    </xf>
    <xf numFmtId="166" fontId="11" fillId="0" borderId="17" xfId="1" applyNumberFormat="1" applyFont="1" applyBorder="1" applyAlignment="1">
      <alignment vertical="center"/>
    </xf>
    <xf numFmtId="166" fontId="4" fillId="0" borderId="9" xfId="1" applyNumberFormat="1" applyFont="1" applyBorder="1" applyAlignment="1">
      <alignment vertical="center"/>
    </xf>
    <xf numFmtId="166" fontId="11" fillId="0" borderId="9" xfId="1" applyNumberFormat="1" applyFont="1" applyBorder="1" applyAlignment="1">
      <alignment vertical="center"/>
    </xf>
    <xf numFmtId="166" fontId="11" fillId="0" borderId="32" xfId="1" applyNumberFormat="1" applyFont="1" applyBorder="1" applyAlignment="1">
      <alignment vertical="center"/>
    </xf>
    <xf numFmtId="0" fontId="24" fillId="0" borderId="44" xfId="2" applyFont="1" applyBorder="1" applyAlignment="1">
      <alignment vertical="center"/>
    </xf>
    <xf numFmtId="0" fontId="24" fillId="0" borderId="37" xfId="2" applyFont="1" applyBorder="1" applyAlignment="1">
      <alignment vertical="center"/>
    </xf>
    <xf numFmtId="167" fontId="11" fillId="0" borderId="9" xfId="1" applyNumberFormat="1" applyFont="1" applyBorder="1" applyAlignment="1">
      <alignment vertical="center"/>
    </xf>
    <xf numFmtId="167" fontId="23" fillId="0" borderId="16" xfId="1" applyNumberFormat="1" applyFont="1" applyBorder="1" applyAlignment="1">
      <alignment vertical="center"/>
    </xf>
    <xf numFmtId="167" fontId="23" fillId="0" borderId="7" xfId="1" applyNumberFormat="1" applyFont="1" applyBorder="1" applyAlignment="1">
      <alignment vertical="center"/>
    </xf>
    <xf numFmtId="166" fontId="11" fillId="0" borderId="48" xfId="1" applyNumberFormat="1" applyFont="1" applyBorder="1" applyAlignment="1">
      <alignment horizontal="center" vertical="center"/>
    </xf>
    <xf numFmtId="167" fontId="11" fillId="0" borderId="45" xfId="1" applyNumberFormat="1" applyFont="1" applyBorder="1" applyAlignment="1">
      <alignment vertical="center"/>
    </xf>
    <xf numFmtId="0" fontId="24" fillId="0" borderId="43" xfId="2" applyFont="1" applyBorder="1" applyAlignment="1">
      <alignment vertical="center"/>
    </xf>
    <xf numFmtId="166" fontId="14" fillId="0" borderId="48" xfId="1" applyNumberFormat="1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166" fontId="11" fillId="0" borderId="45" xfId="1" applyNumberFormat="1" applyFont="1" applyBorder="1" applyAlignment="1">
      <alignment horizontal="center" vertical="center"/>
    </xf>
    <xf numFmtId="0" fontId="0" fillId="0" borderId="36" xfId="0" applyBorder="1" applyAlignment="1"/>
    <xf numFmtId="0" fontId="0" fillId="0" borderId="38" xfId="0" applyBorder="1" applyAlignment="1"/>
    <xf numFmtId="167" fontId="11" fillId="0" borderId="16" xfId="1" applyNumberFormat="1" applyFont="1" applyBorder="1" applyAlignment="1">
      <alignment vertical="center"/>
    </xf>
    <xf numFmtId="167" fontId="23" fillId="0" borderId="22" xfId="1" applyNumberFormat="1" applyFont="1" applyBorder="1" applyAlignment="1">
      <alignment vertical="center"/>
    </xf>
    <xf numFmtId="166" fontId="11" fillId="0" borderId="59" xfId="1" applyNumberFormat="1" applyFont="1" applyBorder="1" applyAlignment="1">
      <alignment horizontal="center" vertical="center"/>
    </xf>
    <xf numFmtId="166" fontId="11" fillId="0" borderId="35" xfId="1" applyNumberFormat="1" applyFont="1" applyBorder="1" applyAlignment="1">
      <alignment horizontal="center" vertical="center"/>
    </xf>
    <xf numFmtId="0" fontId="0" fillId="0" borderId="39" xfId="0" applyBorder="1" applyAlignment="1">
      <alignment vertical="center"/>
    </xf>
    <xf numFmtId="167" fontId="11" fillId="0" borderId="28" xfId="1" applyNumberFormat="1" applyFont="1" applyBorder="1" applyAlignment="1">
      <alignment vertical="center"/>
    </xf>
    <xf numFmtId="0" fontId="24" fillId="0" borderId="0" xfId="2" applyFont="1" applyBorder="1" applyAlignment="1">
      <alignment horizontal="center" vertical="center"/>
    </xf>
    <xf numFmtId="0" fontId="17" fillId="0" borderId="0" xfId="3" applyFont="1" applyBorder="1" applyAlignment="1">
      <alignment horizontal="center" vertical="center"/>
    </xf>
    <xf numFmtId="166" fontId="11" fillId="0" borderId="0" xfId="1" applyNumberFormat="1" applyFont="1" applyBorder="1" applyAlignment="1">
      <alignment horizontal="center" vertical="center"/>
    </xf>
    <xf numFmtId="167" fontId="11" fillId="0" borderId="0" xfId="1" applyNumberFormat="1" applyFont="1" applyBorder="1" applyAlignment="1">
      <alignment vertical="center"/>
    </xf>
    <xf numFmtId="0" fontId="12" fillId="2" borderId="51" xfId="4" applyFont="1" applyBorder="1" applyAlignment="1">
      <alignment horizontal="center" vertical="center" wrapText="1"/>
    </xf>
    <xf numFmtId="165" fontId="8" fillId="4" borderId="9" xfId="6" applyNumberFormat="1" applyFont="1" applyFill="1" applyBorder="1" applyAlignment="1">
      <alignment horizontal="center" vertical="center" wrapText="1"/>
    </xf>
    <xf numFmtId="166" fontId="11" fillId="0" borderId="17" xfId="1" applyNumberFormat="1" applyFont="1" applyBorder="1" applyAlignment="1">
      <alignment horizontal="center" vertical="center"/>
    </xf>
    <xf numFmtId="166" fontId="4" fillId="0" borderId="7" xfId="1" applyNumberFormat="1" applyFont="1" applyBorder="1" applyAlignment="1">
      <alignment horizontal="center" vertical="center"/>
    </xf>
    <xf numFmtId="167" fontId="11" fillId="0" borderId="35" xfId="1" applyNumberFormat="1" applyFont="1" applyBorder="1" applyAlignment="1">
      <alignment vertical="center"/>
    </xf>
    <xf numFmtId="0" fontId="17" fillId="0" borderId="54" xfId="3" applyFon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 wrapText="1"/>
    </xf>
    <xf numFmtId="167" fontId="12" fillId="0" borderId="16" xfId="1" applyNumberFormat="1" applyFont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 wrapText="1"/>
    </xf>
    <xf numFmtId="167" fontId="12" fillId="0" borderId="24" xfId="1" applyNumberFormat="1" applyFont="1" applyBorder="1" applyAlignment="1">
      <alignment horizontal="center" vertical="center" wrapText="1"/>
    </xf>
    <xf numFmtId="167" fontId="12" fillId="0" borderId="9" xfId="1" applyNumberFormat="1" applyFont="1" applyBorder="1" applyAlignment="1">
      <alignment horizontal="center" vertical="center" wrapText="1"/>
    </xf>
    <xf numFmtId="167" fontId="12" fillId="0" borderId="3" xfId="1" applyNumberFormat="1" applyFont="1" applyBorder="1" applyAlignment="1">
      <alignment horizontal="center" vertical="center" wrapText="1"/>
    </xf>
    <xf numFmtId="167" fontId="12" fillId="4" borderId="3" xfId="1" applyNumberFormat="1" applyFont="1" applyFill="1" applyBorder="1" applyAlignment="1">
      <alignment horizontal="center" vertical="center" wrapText="1"/>
    </xf>
    <xf numFmtId="167" fontId="12" fillId="0" borderId="7" xfId="1" applyNumberFormat="1" applyFont="1" applyBorder="1" applyAlignment="1">
      <alignment horizontal="center" vertical="center" wrapText="1"/>
    </xf>
    <xf numFmtId="167" fontId="13" fillId="0" borderId="6" xfId="1" applyNumberFormat="1" applyFont="1" applyBorder="1" applyAlignment="1">
      <alignment horizontal="center" vertical="center" wrapText="1"/>
    </xf>
    <xf numFmtId="167" fontId="12" fillId="0" borderId="6" xfId="1" applyNumberFormat="1" applyFont="1" applyBorder="1" applyAlignment="1">
      <alignment vertical="center" wrapText="1"/>
    </xf>
    <xf numFmtId="167" fontId="9" fillId="0" borderId="36" xfId="1" applyNumberFormat="1" applyFont="1" applyBorder="1" applyAlignment="1">
      <alignment horizontal="center" vertical="center"/>
    </xf>
    <xf numFmtId="167" fontId="9" fillId="0" borderId="35" xfId="1" applyNumberFormat="1" applyFont="1" applyBorder="1" applyAlignment="1">
      <alignment horizontal="center" vertical="center"/>
    </xf>
    <xf numFmtId="165" fontId="15" fillId="0" borderId="16" xfId="6" applyNumberFormat="1" applyFont="1" applyBorder="1" applyAlignment="1">
      <alignment horizontal="center" vertical="center" wrapText="1"/>
    </xf>
    <xf numFmtId="165" fontId="15" fillId="0" borderId="3" xfId="6" applyNumberFormat="1" applyFont="1" applyBorder="1" applyAlignment="1">
      <alignment horizontal="center" vertical="center" wrapText="1"/>
    </xf>
    <xf numFmtId="165" fontId="15" fillId="0" borderId="9" xfId="6" applyNumberFormat="1" applyFont="1" applyBorder="1" applyAlignment="1">
      <alignment horizontal="center" vertical="center" wrapText="1"/>
    </xf>
    <xf numFmtId="167" fontId="15" fillId="0" borderId="3" xfId="1" applyNumberFormat="1" applyFont="1" applyBorder="1" applyAlignment="1">
      <alignment horizontal="center" vertical="center"/>
    </xf>
    <xf numFmtId="167" fontId="15" fillId="0" borderId="9" xfId="1" applyNumberFormat="1" applyFont="1" applyBorder="1" applyAlignment="1">
      <alignment horizontal="center" vertical="center"/>
    </xf>
    <xf numFmtId="167" fontId="9" fillId="0" borderId="35" xfId="1" applyNumberFormat="1" applyFont="1" applyBorder="1" applyAlignment="1">
      <alignment vertical="center"/>
    </xf>
    <xf numFmtId="167" fontId="9" fillId="0" borderId="36" xfId="1" applyNumberFormat="1" applyFont="1" applyBorder="1" applyAlignment="1">
      <alignment vertical="center"/>
    </xf>
    <xf numFmtId="167" fontId="20" fillId="0" borderId="36" xfId="1" applyNumberFormat="1" applyFont="1" applyBorder="1" applyAlignment="1">
      <alignment vertical="center"/>
    </xf>
    <xf numFmtId="167" fontId="20" fillId="0" borderId="35" xfId="1" applyNumberFormat="1" applyFont="1" applyBorder="1" applyAlignment="1">
      <alignment horizontal="center" vertical="center"/>
    </xf>
    <xf numFmtId="167" fontId="20" fillId="0" borderId="36" xfId="1" applyNumberFormat="1" applyFont="1" applyBorder="1" applyAlignment="1">
      <alignment horizontal="center" vertical="center"/>
    </xf>
    <xf numFmtId="0" fontId="18" fillId="0" borderId="35" xfId="3" applyFont="1" applyBorder="1" applyAlignment="1">
      <alignment horizontal="center" vertical="center"/>
    </xf>
    <xf numFmtId="0" fontId="18" fillId="0" borderId="50" xfId="3" applyFont="1" applyBorder="1" applyAlignment="1">
      <alignment vertical="center"/>
    </xf>
    <xf numFmtId="165" fontId="15" fillId="0" borderId="24" xfId="6" applyNumberFormat="1" applyFont="1" applyBorder="1" applyAlignment="1">
      <alignment horizontal="center" vertical="center" wrapText="1"/>
    </xf>
    <xf numFmtId="165" fontId="15" fillId="0" borderId="5" xfId="6" applyNumberFormat="1" applyFont="1" applyBorder="1" applyAlignment="1">
      <alignment horizontal="center" vertical="center" wrapText="1"/>
    </xf>
    <xf numFmtId="167" fontId="20" fillId="0" borderId="38" xfId="1" applyNumberFormat="1" applyFont="1" applyBorder="1" applyAlignment="1">
      <alignment horizontal="center" vertical="center"/>
    </xf>
    <xf numFmtId="0" fontId="18" fillId="0" borderId="36" xfId="3" applyFont="1" applyBorder="1" applyAlignment="1">
      <alignment vertical="center"/>
    </xf>
    <xf numFmtId="0" fontId="18" fillId="0" borderId="38" xfId="3" applyFont="1" applyBorder="1" applyAlignment="1">
      <alignment horizontal="center" vertical="center"/>
    </xf>
    <xf numFmtId="167" fontId="25" fillId="0" borderId="16" xfId="1" applyNumberFormat="1" applyFont="1" applyBorder="1" applyAlignment="1">
      <alignment vertical="center"/>
    </xf>
    <xf numFmtId="166" fontId="26" fillId="0" borderId="13" xfId="1" applyNumberFormat="1" applyFont="1" applyBorder="1" applyAlignment="1">
      <alignment horizontal="center" vertical="center"/>
    </xf>
    <xf numFmtId="167" fontId="25" fillId="0" borderId="9" xfId="1" applyNumberFormat="1" applyFont="1" applyBorder="1" applyAlignment="1">
      <alignment vertical="center"/>
    </xf>
    <xf numFmtId="166" fontId="26" fillId="0" borderId="8" xfId="1" applyNumberFormat="1" applyFont="1" applyBorder="1" applyAlignment="1">
      <alignment horizontal="center" vertical="center"/>
    </xf>
    <xf numFmtId="167" fontId="26" fillId="0" borderId="9" xfId="1" applyNumberFormat="1" applyFont="1" applyBorder="1" applyAlignment="1">
      <alignment vertical="center"/>
    </xf>
    <xf numFmtId="167" fontId="25" fillId="0" borderId="7" xfId="1" applyNumberFormat="1" applyFont="1" applyBorder="1" applyAlignment="1">
      <alignment vertical="center"/>
    </xf>
    <xf numFmtId="166" fontId="26" fillId="0" borderId="48" xfId="1" applyNumberFormat="1" applyFont="1" applyBorder="1" applyAlignment="1">
      <alignment horizontal="center" vertical="center"/>
    </xf>
    <xf numFmtId="167" fontId="25" fillId="0" borderId="35" xfId="1" applyNumberFormat="1" applyFont="1" applyBorder="1" applyAlignment="1">
      <alignment vertical="center"/>
    </xf>
    <xf numFmtId="167" fontId="26" fillId="0" borderId="45" xfId="1" applyNumberFormat="1" applyFont="1" applyBorder="1" applyAlignment="1">
      <alignment vertical="center"/>
    </xf>
    <xf numFmtId="0" fontId="12" fillId="0" borderId="52" xfId="4" applyFont="1" applyFill="1" applyBorder="1" applyAlignment="1">
      <alignment vertical="center" wrapText="1"/>
    </xf>
    <xf numFmtId="0" fontId="12" fillId="0" borderId="52" xfId="4" applyFont="1" applyFill="1" applyBorder="1" applyAlignment="1">
      <alignment horizontal="left" vertical="center" wrapText="1"/>
    </xf>
    <xf numFmtId="0" fontId="1" fillId="0" borderId="52" xfId="4" applyFont="1" applyFill="1" applyBorder="1" applyAlignment="1">
      <alignment vertical="center" wrapText="1"/>
    </xf>
    <xf numFmtId="0" fontId="13" fillId="0" borderId="46" xfId="0" applyFont="1" applyBorder="1" applyAlignment="1">
      <alignment horizontal="center" vertical="center"/>
    </xf>
    <xf numFmtId="0" fontId="12" fillId="0" borderId="47" xfId="4" applyFont="1" applyFill="1" applyBorder="1" applyAlignment="1">
      <alignment horizontal="left" vertical="center" wrapText="1"/>
    </xf>
    <xf numFmtId="0" fontId="1" fillId="0" borderId="51" xfId="4" applyFont="1" applyFill="1" applyBorder="1" applyAlignment="1">
      <alignment horizontal="left" vertical="center" wrapText="1"/>
    </xf>
    <xf numFmtId="0" fontId="17" fillId="0" borderId="50" xfId="3" applyFont="1" applyBorder="1" applyAlignment="1">
      <alignment horizontal="center" vertical="center"/>
    </xf>
    <xf numFmtId="0" fontId="17" fillId="0" borderId="38" xfId="3" applyFont="1" applyBorder="1" applyAlignment="1">
      <alignment horizontal="center" vertical="center"/>
    </xf>
    <xf numFmtId="0" fontId="24" fillId="0" borderId="37" xfId="2" applyFont="1" applyBorder="1" applyAlignment="1">
      <alignment horizontal="center" vertical="center"/>
    </xf>
    <xf numFmtId="0" fontId="17" fillId="0" borderId="44" xfId="3" applyFont="1" applyBorder="1" applyAlignment="1">
      <alignment horizontal="center" vertical="center"/>
    </xf>
    <xf numFmtId="0" fontId="17" fillId="0" borderId="36" xfId="3" applyFont="1" applyBorder="1" applyAlignment="1">
      <alignment horizontal="center" vertical="center"/>
    </xf>
    <xf numFmtId="0" fontId="18" fillId="0" borderId="55" xfId="2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center"/>
    </xf>
    <xf numFmtId="0" fontId="18" fillId="0" borderId="50" xfId="3" applyFont="1" applyBorder="1" applyAlignment="1">
      <alignment horizontal="center" vertical="center"/>
    </xf>
    <xf numFmtId="0" fontId="18" fillId="0" borderId="38" xfId="3" applyFont="1" applyBorder="1" applyAlignment="1">
      <alignment horizontal="center" vertical="center"/>
    </xf>
    <xf numFmtId="0" fontId="0" fillId="0" borderId="0" xfId="0" applyAlignment="1">
      <alignment horizontal="center"/>
    </xf>
    <xf numFmtId="3" fontId="27" fillId="0" borderId="14" xfId="0" applyNumberFormat="1" applyFont="1" applyBorder="1" applyAlignment="1">
      <alignment horizontal="center" vertical="center"/>
    </xf>
    <xf numFmtId="3" fontId="27" fillId="0" borderId="5" xfId="0" applyNumberFormat="1" applyFont="1" applyBorder="1" applyAlignment="1">
      <alignment horizontal="center" vertical="center"/>
    </xf>
    <xf numFmtId="3" fontId="27" fillId="0" borderId="9" xfId="0" applyNumberFormat="1" applyFont="1" applyBorder="1" applyAlignment="1">
      <alignment horizontal="center" vertical="center"/>
    </xf>
    <xf numFmtId="3" fontId="27" fillId="0" borderId="7" xfId="0" applyNumberFormat="1" applyFont="1" applyBorder="1" applyAlignment="1">
      <alignment horizontal="center" vertical="center"/>
    </xf>
    <xf numFmtId="3" fontId="27" fillId="0" borderId="49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vertical="center" wrapText="1"/>
    </xf>
    <xf numFmtId="3" fontId="28" fillId="0" borderId="16" xfId="0" applyNumberFormat="1" applyFont="1" applyBorder="1" applyAlignment="1">
      <alignment horizontal="center" vertical="center"/>
    </xf>
    <xf numFmtId="0" fontId="15" fillId="0" borderId="61" xfId="0" applyFont="1" applyBorder="1" applyAlignment="1">
      <alignment vertical="center" wrapText="1"/>
    </xf>
    <xf numFmtId="3" fontId="28" fillId="0" borderId="9" xfId="0" applyNumberFormat="1" applyFont="1" applyBorder="1" applyAlignment="1">
      <alignment horizontal="center" vertical="center"/>
    </xf>
    <xf numFmtId="3" fontId="28" fillId="0" borderId="5" xfId="0" applyNumberFormat="1" applyFont="1" applyBorder="1" applyAlignment="1">
      <alignment horizontal="center" vertical="center"/>
    </xf>
    <xf numFmtId="0" fontId="15" fillId="0" borderId="62" xfId="0" applyFont="1" applyBorder="1" applyAlignment="1">
      <alignment vertical="center" wrapText="1"/>
    </xf>
    <xf numFmtId="0" fontId="24" fillId="0" borderId="44" xfId="2" applyFont="1" applyBorder="1" applyAlignment="1">
      <alignment horizontal="center" vertical="center"/>
    </xf>
    <xf numFmtId="0" fontId="24" fillId="0" borderId="39" xfId="2" applyFont="1" applyBorder="1" applyAlignment="1">
      <alignment horizontal="center" vertical="center"/>
    </xf>
    <xf numFmtId="0" fontId="24" fillId="0" borderId="37" xfId="2" applyFont="1" applyBorder="1" applyAlignment="1">
      <alignment horizontal="center" vertical="center"/>
    </xf>
    <xf numFmtId="0" fontId="17" fillId="0" borderId="44" xfId="3" applyFont="1" applyBorder="1" applyAlignment="1">
      <alignment horizontal="center" vertical="center"/>
    </xf>
    <xf numFmtId="0" fontId="17" fillId="0" borderId="38" xfId="3" applyFont="1" applyBorder="1" applyAlignment="1">
      <alignment horizontal="center" vertical="center"/>
    </xf>
    <xf numFmtId="0" fontId="2" fillId="0" borderId="44" xfId="2" applyBorder="1" applyAlignment="1">
      <alignment horizontal="center" vertical="center"/>
    </xf>
    <xf numFmtId="0" fontId="2" fillId="0" borderId="39" xfId="2" applyBorder="1" applyAlignment="1">
      <alignment horizontal="center" vertical="center"/>
    </xf>
    <xf numFmtId="0" fontId="2" fillId="0" borderId="44" xfId="2" applyBorder="1" applyAlignment="1">
      <alignment horizontal="center" vertical="center" wrapText="1"/>
    </xf>
    <xf numFmtId="0" fontId="2" fillId="0" borderId="39" xfId="2" applyBorder="1" applyAlignment="1">
      <alignment horizontal="center" vertical="center" wrapText="1"/>
    </xf>
    <xf numFmtId="0" fontId="9" fillId="0" borderId="44" xfId="0" applyFont="1" applyBorder="1" applyAlignment="1">
      <alignment horizontal="right" vertical="center"/>
    </xf>
    <xf numFmtId="0" fontId="9" fillId="0" borderId="39" xfId="0" applyFont="1" applyBorder="1" applyAlignment="1">
      <alignment horizontal="right" vertical="center"/>
    </xf>
    <xf numFmtId="0" fontId="20" fillId="0" borderId="53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19" fillId="0" borderId="55" xfId="2" applyFont="1" applyFill="1" applyBorder="1" applyAlignment="1">
      <alignment horizontal="center" vertical="center"/>
    </xf>
    <xf numFmtId="0" fontId="19" fillId="0" borderId="56" xfId="2" applyFont="1" applyFill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3" xfId="2" applyFont="1" applyBorder="1" applyAlignment="1">
      <alignment horizontal="center" vertical="center"/>
    </xf>
    <xf numFmtId="0" fontId="18" fillId="0" borderId="55" xfId="2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" fillId="0" borderId="37" xfId="2" applyBorder="1" applyAlignment="1">
      <alignment horizontal="center" vertical="center"/>
    </xf>
    <xf numFmtId="0" fontId="17" fillId="0" borderId="53" xfId="3" applyFont="1" applyBorder="1" applyAlignment="1">
      <alignment horizontal="center" vertical="center"/>
    </xf>
    <xf numFmtId="0" fontId="17" fillId="0" borderId="29" xfId="3" applyFont="1" applyBorder="1" applyAlignment="1">
      <alignment horizontal="center" vertical="center"/>
    </xf>
    <xf numFmtId="0" fontId="2" fillId="0" borderId="53" xfId="2" applyBorder="1" applyAlignment="1">
      <alignment horizontal="center" vertical="center"/>
    </xf>
    <xf numFmtId="0" fontId="2" fillId="0" borderId="26" xfId="2" applyBorder="1" applyAlignment="1">
      <alignment horizontal="center" vertical="center"/>
    </xf>
    <xf numFmtId="0" fontId="18" fillId="0" borderId="53" xfId="2" applyFont="1" applyBorder="1" applyAlignment="1">
      <alignment horizontal="center" vertical="center"/>
    </xf>
    <xf numFmtId="0" fontId="18" fillId="0" borderId="28" xfId="2" applyFont="1" applyBorder="1" applyAlignment="1">
      <alignment horizontal="center" vertical="center"/>
    </xf>
    <xf numFmtId="0" fontId="17" fillId="0" borderId="23" xfId="3" applyFont="1" applyBorder="1" applyAlignment="1">
      <alignment horizontal="center" vertical="center"/>
    </xf>
    <xf numFmtId="166" fontId="11" fillId="0" borderId="63" xfId="1" applyNumberFormat="1" applyFont="1" applyBorder="1" applyAlignment="1">
      <alignment horizontal="center" vertical="center"/>
    </xf>
    <xf numFmtId="166" fontId="11" fillId="0" borderId="4" xfId="1" applyNumberFormat="1" applyFont="1" applyBorder="1" applyAlignment="1">
      <alignment horizontal="center" vertical="center"/>
    </xf>
    <xf numFmtId="166" fontId="4" fillId="0" borderId="4" xfId="1" applyNumberFormat="1" applyFont="1" applyBorder="1" applyAlignment="1">
      <alignment horizontal="center" vertical="center"/>
    </xf>
    <xf numFmtId="166" fontId="4" fillId="0" borderId="31" xfId="1" applyNumberFormat="1" applyFont="1" applyBorder="1" applyAlignment="1">
      <alignment horizontal="center" vertical="center"/>
    </xf>
    <xf numFmtId="167" fontId="11" fillId="0" borderId="39" xfId="1" applyNumberFormat="1" applyFont="1" applyBorder="1" applyAlignment="1">
      <alignment vertical="center"/>
    </xf>
    <xf numFmtId="0" fontId="24" fillId="0" borderId="39" xfId="2" applyFont="1" applyBorder="1" applyAlignment="1">
      <alignment vertical="center"/>
    </xf>
    <xf numFmtId="0" fontId="17" fillId="0" borderId="26" xfId="3" applyFont="1" applyBorder="1" applyAlignment="1">
      <alignment horizontal="center" vertical="center"/>
    </xf>
    <xf numFmtId="166" fontId="11" fillId="0" borderId="63" xfId="1" applyNumberFormat="1" applyFont="1" applyBorder="1" applyAlignment="1">
      <alignment vertical="center"/>
    </xf>
    <xf numFmtId="166" fontId="4" fillId="0" borderId="4" xfId="1" applyNumberFormat="1" applyFont="1" applyBorder="1" applyAlignment="1">
      <alignment vertical="center"/>
    </xf>
    <xf numFmtId="166" fontId="11" fillId="0" borderId="4" xfId="1" applyNumberFormat="1" applyFont="1" applyBorder="1" applyAlignment="1">
      <alignment vertical="center"/>
    </xf>
    <xf numFmtId="166" fontId="11" fillId="0" borderId="64" xfId="1" applyNumberFormat="1" applyFont="1" applyBorder="1" applyAlignment="1">
      <alignment vertical="center"/>
    </xf>
    <xf numFmtId="167" fontId="11" fillId="0" borderId="23" xfId="1" applyNumberFormat="1" applyFont="1" applyBorder="1" applyAlignment="1">
      <alignment vertical="center"/>
    </xf>
  </cellXfs>
  <cellStyles count="10">
    <cellStyle name="20% - Accent1" xfId="4" builtinId="30"/>
    <cellStyle name="20% - Accent3" xfId="5" builtinId="38"/>
    <cellStyle name="Comma" xfId="1" builtinId="3"/>
    <cellStyle name="Heading 1" xfId="2" builtinId="16"/>
    <cellStyle name="Heading 2" xfId="3" builtinId="17"/>
    <cellStyle name="Normal" xfId="0" builtinId="0"/>
    <cellStyle name="Обычный 2" xfId="8" xr:uid="{00000000-0005-0000-0000-00000B000000}"/>
    <cellStyle name="Обычный 4" xfId="9" xr:uid="{00000000-0005-0000-0000-00000C000000}"/>
    <cellStyle name="Процентный 2" xfId="7" xr:uid="{00000000-0005-0000-0000-00000D000000}"/>
    <cellStyle name="Финансовый 2" xfId="6" xr:uid="{00000000-0005-0000-0000-00000E000000}"/>
  </cellStyles>
  <dxfs count="0"/>
  <tableStyles count="0" defaultTableStyle="TableStyleMedium2" defaultPivotStyle="PivotStyleLight16"/>
  <colors>
    <mruColors>
      <color rgb="FFFF9900"/>
      <color rgb="FFFF3300"/>
      <color rgb="FFFFCC00"/>
      <color rgb="FFCCFF33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60"/>
  <sheetViews>
    <sheetView zoomScale="55" zoomScaleNormal="55" workbookViewId="0">
      <selection activeCell="AB5" sqref="AB5:AD5"/>
    </sheetView>
  </sheetViews>
  <sheetFormatPr defaultColWidth="7.7109375" defaultRowHeight="15" x14ac:dyDescent="0.25"/>
  <cols>
    <col min="4" max="4" width="7.7109375" style="42"/>
    <col min="28" max="28" width="8.7109375" bestFit="1" customWidth="1"/>
  </cols>
  <sheetData>
    <row r="1" spans="1:30" s="81" customFormat="1" ht="26.25" x14ac:dyDescent="0.4">
      <c r="A1" s="82" t="s">
        <v>168</v>
      </c>
      <c r="B1" s="82"/>
      <c r="C1" s="82"/>
      <c r="D1" s="80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</row>
    <row r="2" spans="1:30" ht="15.75" thickBot="1" x14ac:dyDescent="0.3"/>
    <row r="3" spans="1:30" ht="20.45" customHeight="1" thickBot="1" x14ac:dyDescent="0.3">
      <c r="A3" s="101" t="s">
        <v>163</v>
      </c>
      <c r="B3" s="103" t="s">
        <v>0</v>
      </c>
      <c r="C3" s="105" t="s">
        <v>1</v>
      </c>
      <c r="D3" s="77" t="s">
        <v>2</v>
      </c>
      <c r="E3" s="266" t="s">
        <v>3</v>
      </c>
      <c r="F3" s="267"/>
      <c r="G3" s="267"/>
      <c r="H3" s="267"/>
      <c r="I3" s="266" t="s">
        <v>162</v>
      </c>
      <c r="J3" s="267"/>
      <c r="K3" s="267"/>
      <c r="L3" s="267"/>
      <c r="M3" s="268" t="s">
        <v>161</v>
      </c>
      <c r="N3" s="269"/>
      <c r="O3" s="269"/>
      <c r="P3" s="269"/>
      <c r="Q3" s="266" t="s">
        <v>160</v>
      </c>
      <c r="R3" s="267"/>
      <c r="S3" s="267"/>
      <c r="T3" s="267"/>
      <c r="U3" s="266" t="s">
        <v>159</v>
      </c>
      <c r="V3" s="267"/>
      <c r="W3" s="267"/>
      <c r="X3" s="267"/>
      <c r="Y3" s="261" t="s">
        <v>175</v>
      </c>
      <c r="Z3" s="262"/>
      <c r="AA3" s="263"/>
    </row>
    <row r="4" spans="1:30" s="48" customFormat="1" ht="21.75" thickBot="1" x14ac:dyDescent="0.25">
      <c r="A4" s="102"/>
      <c r="B4" s="104"/>
      <c r="C4" s="106"/>
      <c r="D4" s="78"/>
      <c r="E4" s="64">
        <v>2015</v>
      </c>
      <c r="F4" s="108">
        <v>2016</v>
      </c>
      <c r="G4" s="108">
        <v>2017</v>
      </c>
      <c r="H4" s="108">
        <v>2018</v>
      </c>
      <c r="I4" s="64">
        <v>2015</v>
      </c>
      <c r="J4" s="108">
        <v>2016</v>
      </c>
      <c r="K4" s="108">
        <v>2017</v>
      </c>
      <c r="L4" s="108">
        <v>2018</v>
      </c>
      <c r="M4" s="64">
        <v>2015</v>
      </c>
      <c r="N4" s="67">
        <v>2016</v>
      </c>
      <c r="O4" s="67">
        <v>2017</v>
      </c>
      <c r="P4" s="67">
        <v>2018</v>
      </c>
      <c r="Q4" s="64">
        <v>2015</v>
      </c>
      <c r="R4" s="240">
        <v>2016</v>
      </c>
      <c r="S4" s="240">
        <v>2017</v>
      </c>
      <c r="T4" s="240">
        <v>2018</v>
      </c>
      <c r="U4" s="97">
        <v>2015</v>
      </c>
      <c r="V4" s="243">
        <v>2016</v>
      </c>
      <c r="W4" s="240">
        <v>2017</v>
      </c>
      <c r="X4" s="240">
        <v>2018</v>
      </c>
      <c r="Y4" s="264" t="s">
        <v>176</v>
      </c>
      <c r="Z4" s="265"/>
      <c r="AA4" s="149" t="s">
        <v>177</v>
      </c>
    </row>
    <row r="5" spans="1:30" ht="32.450000000000003" customHeight="1" x14ac:dyDescent="0.25">
      <c r="A5" s="16">
        <f t="shared" ref="A5:A29" si="0">+A4+1</f>
        <v>1</v>
      </c>
      <c r="B5" s="24" t="s">
        <v>109</v>
      </c>
      <c r="C5" s="20" t="s">
        <v>5</v>
      </c>
      <c r="D5" s="50" t="s">
        <v>34</v>
      </c>
      <c r="E5" s="15">
        <v>293</v>
      </c>
      <c r="F5" s="2">
        <v>273.5</v>
      </c>
      <c r="G5" s="17">
        <v>273.5</v>
      </c>
      <c r="H5" s="17">
        <v>237</v>
      </c>
      <c r="I5" s="112">
        <v>153</v>
      </c>
      <c r="J5" s="17">
        <v>155</v>
      </c>
      <c r="K5" s="17">
        <v>166</v>
      </c>
      <c r="L5" s="17">
        <v>154</v>
      </c>
      <c r="M5" s="45">
        <v>30261.17</v>
      </c>
      <c r="N5" s="46">
        <v>30794.45</v>
      </c>
      <c r="O5" s="46">
        <v>34301.839999999997</v>
      </c>
      <c r="P5" s="46">
        <v>41415.71</v>
      </c>
      <c r="Q5" s="15">
        <v>106.70618114</v>
      </c>
      <c r="R5" s="8">
        <v>117.15369112</v>
      </c>
      <c r="S5" s="8">
        <v>121.28779397</v>
      </c>
      <c r="T5" s="8">
        <v>130.36203111</v>
      </c>
      <c r="U5" s="7">
        <v>59</v>
      </c>
      <c r="V5" s="8">
        <v>61.126420100000004</v>
      </c>
      <c r="W5" s="8">
        <v>65.982349100000008</v>
      </c>
      <c r="X5" s="8">
        <v>76.043122949999997</v>
      </c>
      <c r="Y5" s="127">
        <f t="shared" ref="Y5:Y29" si="1">+X5-L5*Z5*12/1000000</f>
        <v>-2.768533050000002</v>
      </c>
      <c r="Z5" s="6">
        <v>42647</v>
      </c>
      <c r="AA5" s="127">
        <f t="shared" ref="AA5:AA29" si="2">+X5-H5*0.9*Z5*12/1000000</f>
        <v>-33.116138249999992</v>
      </c>
      <c r="AB5">
        <f>VLOOKUP($B5,Sheet1!$A$1:$D$118,2,FALSE)</f>
        <v>73449.37</v>
      </c>
      <c r="AC5">
        <f>VLOOKUP($B5,Sheet1!$A$1:$D$118,3,FALSE)</f>
        <v>42585.57</v>
      </c>
      <c r="AD5">
        <f>VLOOKUP($B5,Sheet1!$A$1:$D$118,4,FALSE)</f>
        <v>42585.68</v>
      </c>
    </row>
    <row r="6" spans="1:30" ht="32.450000000000003" customHeight="1" x14ac:dyDescent="0.25">
      <c r="A6" s="16">
        <f t="shared" si="0"/>
        <v>2</v>
      </c>
      <c r="B6" s="25" t="s">
        <v>146</v>
      </c>
      <c r="C6" s="21" t="s">
        <v>5</v>
      </c>
      <c r="D6" s="50" t="s">
        <v>19</v>
      </c>
      <c r="E6" s="3">
        <v>898</v>
      </c>
      <c r="F6" s="2">
        <v>898</v>
      </c>
      <c r="G6" s="17">
        <v>900.75</v>
      </c>
      <c r="H6" s="17">
        <v>805</v>
      </c>
      <c r="I6" s="112">
        <v>411</v>
      </c>
      <c r="J6" s="17">
        <v>419</v>
      </c>
      <c r="K6" s="17">
        <v>437</v>
      </c>
      <c r="L6" s="17">
        <v>465</v>
      </c>
      <c r="M6" s="96">
        <v>33584</v>
      </c>
      <c r="N6" s="34">
        <v>34859</v>
      </c>
      <c r="O6" s="34">
        <v>37181</v>
      </c>
      <c r="P6" s="34">
        <v>46351</v>
      </c>
      <c r="Q6" s="3">
        <v>409.82802576999995</v>
      </c>
      <c r="R6" s="2">
        <v>448.49876008999996</v>
      </c>
      <c r="S6" s="2">
        <v>461.71411720999998</v>
      </c>
      <c r="T6" s="2">
        <v>586.75552346000006</v>
      </c>
      <c r="U6" s="4">
        <v>171</v>
      </c>
      <c r="V6" s="2">
        <v>181.01958807</v>
      </c>
      <c r="W6" s="2">
        <v>200.61982334999999</v>
      </c>
      <c r="X6" s="2">
        <v>263.47931752</v>
      </c>
      <c r="Y6" s="130">
        <f t="shared" si="1"/>
        <v>25.509057519999999</v>
      </c>
      <c r="Z6" s="6">
        <v>42647</v>
      </c>
      <c r="AA6" s="127">
        <f t="shared" si="2"/>
        <v>-107.29370047999998</v>
      </c>
      <c r="AB6">
        <f>VLOOKUP(B6,Sheet1!$A$1:$D$118,2,FALSE)</f>
        <v>77475</v>
      </c>
      <c r="AC6">
        <f>VLOOKUP($B6,Sheet1!$A$1:$D$118,3,FALSE)</f>
        <v>39137</v>
      </c>
      <c r="AD6">
        <f>VLOOKUP($B6,Sheet1!$A$1:$D$118,4,FALSE)</f>
        <v>39022</v>
      </c>
    </row>
    <row r="7" spans="1:30" ht="32.450000000000003" customHeight="1" x14ac:dyDescent="0.25">
      <c r="A7" s="16">
        <f t="shared" si="0"/>
        <v>3</v>
      </c>
      <c r="B7" s="25" t="s">
        <v>114</v>
      </c>
      <c r="C7" s="21" t="s">
        <v>5</v>
      </c>
      <c r="D7" s="50" t="s">
        <v>19</v>
      </c>
      <c r="E7" s="3">
        <v>1157.75</v>
      </c>
      <c r="F7" s="2">
        <v>1157.75</v>
      </c>
      <c r="G7" s="17">
        <v>1157.75</v>
      </c>
      <c r="H7" s="17">
        <v>991.5</v>
      </c>
      <c r="I7" s="112">
        <v>564</v>
      </c>
      <c r="J7" s="17">
        <v>544</v>
      </c>
      <c r="K7" s="17">
        <v>511</v>
      </c>
      <c r="L7" s="17">
        <v>499</v>
      </c>
      <c r="M7" s="96">
        <v>32358.16</v>
      </c>
      <c r="N7" s="34">
        <v>32969</v>
      </c>
      <c r="O7" s="34">
        <v>35779.199999999997</v>
      </c>
      <c r="P7" s="19">
        <v>41808.129999999997</v>
      </c>
      <c r="Q7" s="3">
        <v>495</v>
      </c>
      <c r="R7" s="2">
        <v>454</v>
      </c>
      <c r="S7" s="2">
        <v>549</v>
      </c>
      <c r="T7" s="2">
        <v>610</v>
      </c>
      <c r="U7" s="4">
        <v>231.47965406</v>
      </c>
      <c r="V7" s="2">
        <v>220.52787536000002</v>
      </c>
      <c r="W7" s="2">
        <v>227.50161069000001</v>
      </c>
      <c r="X7" s="2">
        <v>260.87350554</v>
      </c>
      <c r="Y7" s="130">
        <f t="shared" si="1"/>
        <v>5.5032695399999909</v>
      </c>
      <c r="Z7" s="6">
        <v>42647</v>
      </c>
      <c r="AA7" s="127">
        <f t="shared" si="2"/>
        <v>-195.79909986000001</v>
      </c>
      <c r="AB7">
        <f>VLOOKUP(B7,Sheet1!$A$1:$D$118,2,FALSE)</f>
        <v>77322.44</v>
      </c>
      <c r="AC7">
        <f>VLOOKUP($B7,Sheet1!$A$1:$D$118,3,FALSE)</f>
        <v>39293.14</v>
      </c>
      <c r="AD7">
        <f>VLOOKUP($B7,Sheet1!$A$1:$D$118,4,FALSE)</f>
        <v>39677.410000000003</v>
      </c>
    </row>
    <row r="8" spans="1:30" ht="44.45" customHeight="1" x14ac:dyDescent="0.25">
      <c r="A8" s="16">
        <f t="shared" si="0"/>
        <v>4</v>
      </c>
      <c r="B8" s="25" t="s">
        <v>76</v>
      </c>
      <c r="C8" s="29" t="s">
        <v>12</v>
      </c>
      <c r="D8" s="50" t="s">
        <v>19</v>
      </c>
      <c r="E8" s="3">
        <v>982</v>
      </c>
      <c r="F8" s="2">
        <v>982</v>
      </c>
      <c r="G8" s="17">
        <v>982</v>
      </c>
      <c r="H8" s="17">
        <v>973</v>
      </c>
      <c r="I8" s="112">
        <v>488</v>
      </c>
      <c r="J8" s="17">
        <v>485</v>
      </c>
      <c r="K8" s="17">
        <v>526</v>
      </c>
      <c r="L8" s="17">
        <v>570</v>
      </c>
      <c r="M8" s="96">
        <v>22627</v>
      </c>
      <c r="N8" s="34">
        <v>22786.34</v>
      </c>
      <c r="O8" s="34">
        <v>29402.16</v>
      </c>
      <c r="P8" s="98">
        <v>38056</v>
      </c>
      <c r="Q8" s="3">
        <v>138.58990825000001</v>
      </c>
      <c r="R8" s="2">
        <v>139.92150000000001</v>
      </c>
      <c r="S8" s="2">
        <v>194.7646</v>
      </c>
      <c r="T8" s="2">
        <v>195</v>
      </c>
      <c r="U8" s="4">
        <v>138.58990825000001</v>
      </c>
      <c r="V8" s="2">
        <v>139.92150000000001</v>
      </c>
      <c r="W8" s="2">
        <v>194.7646</v>
      </c>
      <c r="X8" s="2">
        <v>320.72823031999997</v>
      </c>
      <c r="Y8" s="130">
        <f t="shared" si="1"/>
        <v>29.022750319999943</v>
      </c>
      <c r="Z8" s="6">
        <v>42647</v>
      </c>
      <c r="AA8" s="127">
        <f t="shared" si="2"/>
        <v>-127.42350447999996</v>
      </c>
      <c r="AB8">
        <f>VLOOKUP(B8,Sheet1!$A$1:$D$118,2,FALSE)</f>
        <v>72924.88</v>
      </c>
      <c r="AC8">
        <f>VLOOKUP($B8,Sheet1!$A$1:$D$118,3,FALSE)</f>
        <v>36550.9</v>
      </c>
      <c r="AD8">
        <f>VLOOKUP($B8,Sheet1!$A$1:$D$118,4,FALSE)</f>
        <v>36189.050000000003</v>
      </c>
    </row>
    <row r="9" spans="1:30" ht="32.450000000000003" customHeight="1" x14ac:dyDescent="0.25">
      <c r="A9" s="16">
        <f t="shared" si="0"/>
        <v>5</v>
      </c>
      <c r="B9" s="25" t="s">
        <v>102</v>
      </c>
      <c r="C9" s="21" t="s">
        <v>5</v>
      </c>
      <c r="D9" s="50" t="s">
        <v>19</v>
      </c>
      <c r="E9" s="3">
        <v>1633.5</v>
      </c>
      <c r="F9" s="2">
        <v>1633.5</v>
      </c>
      <c r="G9" s="17">
        <v>1633.5</v>
      </c>
      <c r="H9" s="17">
        <v>1600.5</v>
      </c>
      <c r="I9" s="112">
        <v>950</v>
      </c>
      <c r="J9" s="17">
        <v>952</v>
      </c>
      <c r="K9" s="17">
        <v>960</v>
      </c>
      <c r="L9" s="17">
        <v>1025</v>
      </c>
      <c r="M9" s="96">
        <v>27544.63</v>
      </c>
      <c r="N9" s="34">
        <v>29069.200000000001</v>
      </c>
      <c r="O9" s="34">
        <v>36045</v>
      </c>
      <c r="P9" s="19">
        <v>40964.1</v>
      </c>
      <c r="Q9" s="3">
        <v>578.47334473000001</v>
      </c>
      <c r="R9" s="2">
        <v>843.71885180999993</v>
      </c>
      <c r="S9" s="2">
        <v>958.74804619000008</v>
      </c>
      <c r="T9" s="2">
        <v>986.96964555</v>
      </c>
      <c r="U9" s="4">
        <v>326.38989492000002</v>
      </c>
      <c r="V9" s="2">
        <v>346.22640972000005</v>
      </c>
      <c r="W9" s="2">
        <v>422.35641812</v>
      </c>
      <c r="X9" s="2">
        <v>563.21551061000002</v>
      </c>
      <c r="Y9" s="130">
        <f t="shared" si="1"/>
        <v>38.657410610000056</v>
      </c>
      <c r="Z9" s="6">
        <v>42647</v>
      </c>
      <c r="AA9" s="127">
        <f t="shared" si="2"/>
        <v>-173.95494318999988</v>
      </c>
      <c r="AB9">
        <f>VLOOKUP(B9,Sheet1!$A$1:$D$118,2,FALSE)</f>
        <v>72511.3</v>
      </c>
      <c r="AC9">
        <f>VLOOKUP($B9,Sheet1!$A$1:$D$118,3,FALSE)</f>
        <v>40495.97</v>
      </c>
      <c r="AD9">
        <f>VLOOKUP($B9,Sheet1!$A$1:$D$118,4,FALSE)</f>
        <v>40556.54</v>
      </c>
    </row>
    <row r="10" spans="1:30" ht="32.450000000000003" customHeight="1" x14ac:dyDescent="0.25">
      <c r="A10" s="16">
        <f t="shared" si="0"/>
        <v>6</v>
      </c>
      <c r="B10" s="25" t="s">
        <v>63</v>
      </c>
      <c r="C10" s="29" t="s">
        <v>12</v>
      </c>
      <c r="D10" s="50" t="s">
        <v>19</v>
      </c>
      <c r="E10" s="3">
        <v>946.75</v>
      </c>
      <c r="F10" s="2">
        <v>636</v>
      </c>
      <c r="G10" s="17">
        <v>592.5</v>
      </c>
      <c r="H10" s="17">
        <v>553</v>
      </c>
      <c r="I10" s="112">
        <v>659</v>
      </c>
      <c r="J10" s="17">
        <v>621</v>
      </c>
      <c r="K10" s="17">
        <v>427</v>
      </c>
      <c r="L10" s="17">
        <v>384</v>
      </c>
      <c r="M10" s="96">
        <v>28286.33</v>
      </c>
      <c r="N10" s="34">
        <v>20493.46</v>
      </c>
      <c r="O10" s="34">
        <v>28031.200000000001</v>
      </c>
      <c r="P10" s="34">
        <v>35620.22</v>
      </c>
      <c r="Q10" s="3">
        <v>286.20947882000002</v>
      </c>
      <c r="R10" s="2">
        <v>318.69649426000001</v>
      </c>
      <c r="S10" s="2">
        <v>318.60111504000002</v>
      </c>
      <c r="T10" s="2">
        <v>347.57787893</v>
      </c>
      <c r="U10" s="4">
        <v>138.74511924999999</v>
      </c>
      <c r="V10" s="2">
        <v>137.65302856</v>
      </c>
      <c r="W10" s="2">
        <v>140.09056584000001</v>
      </c>
      <c r="X10" s="2">
        <v>203.40407543999999</v>
      </c>
      <c r="Y10" s="130">
        <f t="shared" si="1"/>
        <v>6.8866994399999726</v>
      </c>
      <c r="Z10" s="6">
        <v>42647</v>
      </c>
      <c r="AA10" s="127">
        <f t="shared" si="2"/>
        <v>-51.300867359999984</v>
      </c>
      <c r="AB10">
        <f>VLOOKUP(B10,Sheet1!$A$1:$D$118,2,FALSE)</f>
        <v>69760.17</v>
      </c>
      <c r="AC10">
        <f>VLOOKUP($B10,Sheet1!$A$1:$D$118,3,FALSE)</f>
        <v>36221.21</v>
      </c>
      <c r="AD10">
        <f>VLOOKUP($B10,Sheet1!$A$1:$D$118,4,FALSE)</f>
        <v>35983.24</v>
      </c>
    </row>
    <row r="11" spans="1:30" ht="32.450000000000003" customHeight="1" x14ac:dyDescent="0.25">
      <c r="A11" s="16">
        <f t="shared" si="0"/>
        <v>7</v>
      </c>
      <c r="B11" s="25" t="s">
        <v>106</v>
      </c>
      <c r="C11" s="21" t="s">
        <v>5</v>
      </c>
      <c r="D11" s="50" t="s">
        <v>19</v>
      </c>
      <c r="E11" s="3">
        <v>104.25</v>
      </c>
      <c r="F11" s="2">
        <v>104.75</v>
      </c>
      <c r="G11" s="17">
        <v>104.75</v>
      </c>
      <c r="H11" s="17">
        <v>106.25</v>
      </c>
      <c r="I11" s="112">
        <v>79</v>
      </c>
      <c r="J11" s="17">
        <v>79</v>
      </c>
      <c r="K11" s="17">
        <v>81</v>
      </c>
      <c r="L11" s="17">
        <v>77</v>
      </c>
      <c r="M11" s="96">
        <v>28297</v>
      </c>
      <c r="N11" s="34">
        <v>27856.400000000001</v>
      </c>
      <c r="O11" s="34">
        <v>30955.03</v>
      </c>
      <c r="P11" s="19">
        <v>41267.040000000001</v>
      </c>
      <c r="Q11" s="3">
        <v>49.296097869999997</v>
      </c>
      <c r="R11" s="2">
        <v>50.060670899999998</v>
      </c>
      <c r="S11" s="2">
        <v>50.746925619999999</v>
      </c>
      <c r="T11" s="2">
        <v>68.072391150000001</v>
      </c>
      <c r="U11" s="4">
        <v>27.197310649999999</v>
      </c>
      <c r="V11" s="2">
        <v>27.119396170000002</v>
      </c>
      <c r="W11" s="2">
        <v>30.531411559999999</v>
      </c>
      <c r="X11" s="2">
        <v>38.515163130000005</v>
      </c>
      <c r="Y11" s="127">
        <f t="shared" si="1"/>
        <v>-0.89066486999999483</v>
      </c>
      <c r="Z11" s="6">
        <v>42647</v>
      </c>
      <c r="AA11" s="127">
        <f t="shared" si="2"/>
        <v>-10.422269369999995</v>
      </c>
      <c r="AB11">
        <f>VLOOKUP(B11,Sheet1!$A$1:$D$118,2,FALSE)</f>
        <v>54030.75</v>
      </c>
      <c r="AC11">
        <f>VLOOKUP($B11,Sheet1!$A$1:$D$118,3,FALSE)</f>
        <v>37375.18</v>
      </c>
      <c r="AD11">
        <f>VLOOKUP($B11,Sheet1!$A$1:$D$118,4,FALSE)</f>
        <v>0</v>
      </c>
    </row>
    <row r="12" spans="1:30" ht="32.450000000000003" customHeight="1" x14ac:dyDescent="0.25">
      <c r="A12" s="16">
        <f t="shared" si="0"/>
        <v>8</v>
      </c>
      <c r="B12" s="25" t="s">
        <v>147</v>
      </c>
      <c r="C12" s="21" t="s">
        <v>5</v>
      </c>
      <c r="D12" s="50" t="s">
        <v>19</v>
      </c>
      <c r="E12" s="3">
        <v>4750.25</v>
      </c>
      <c r="F12" s="2">
        <v>4761.75</v>
      </c>
      <c r="G12" s="17">
        <v>4774</v>
      </c>
      <c r="H12" s="17">
        <v>4380</v>
      </c>
      <c r="I12" s="112">
        <v>2418</v>
      </c>
      <c r="J12" s="17">
        <v>2482</v>
      </c>
      <c r="K12" s="17">
        <v>2550</v>
      </c>
      <c r="L12" s="17">
        <v>2603</v>
      </c>
      <c r="M12" s="96">
        <v>36001.699999999997</v>
      </c>
      <c r="N12" s="41">
        <v>36295</v>
      </c>
      <c r="O12" s="41">
        <v>36295</v>
      </c>
      <c r="P12" s="41">
        <v>47029</v>
      </c>
      <c r="Q12" s="3">
        <v>2635.7391473600001</v>
      </c>
      <c r="R12" s="2">
        <v>2954.2914876999998</v>
      </c>
      <c r="S12" s="2">
        <v>2838.8645833999999</v>
      </c>
      <c r="T12" s="2">
        <v>3328.4710103400002</v>
      </c>
      <c r="U12" s="4">
        <v>1219.30937907</v>
      </c>
      <c r="V12" s="2">
        <v>1071.42467115</v>
      </c>
      <c r="W12" s="2">
        <v>1222.0112779200001</v>
      </c>
      <c r="X12" s="2">
        <v>1528.9525885799999</v>
      </c>
      <c r="Y12" s="126">
        <f t="shared" si="1"/>
        <v>196.83089657999994</v>
      </c>
      <c r="Z12" s="6">
        <v>42647</v>
      </c>
      <c r="AA12" s="127">
        <f t="shared" si="2"/>
        <v>-488.42109942000002</v>
      </c>
      <c r="AB12">
        <f>VLOOKUP(B12,Sheet1!$A$1:$D$118,2,FALSE)</f>
        <v>82754</v>
      </c>
      <c r="AC12">
        <f>VLOOKUP($B12,Sheet1!$A$1:$D$118,3,FALSE)</f>
        <v>42456</v>
      </c>
      <c r="AD12">
        <f>VLOOKUP($B12,Sheet1!$A$1:$D$118,4,FALSE)</f>
        <v>42409</v>
      </c>
    </row>
    <row r="13" spans="1:30" ht="46.35" customHeight="1" x14ac:dyDescent="0.25">
      <c r="A13" s="16">
        <f t="shared" si="0"/>
        <v>9</v>
      </c>
      <c r="B13" s="25" t="s">
        <v>48</v>
      </c>
      <c r="C13" s="21" t="s">
        <v>5</v>
      </c>
      <c r="D13" s="50" t="s">
        <v>19</v>
      </c>
      <c r="E13" s="3">
        <v>58.5</v>
      </c>
      <c r="F13" s="2">
        <v>90.75</v>
      </c>
      <c r="G13" s="17">
        <v>84.75</v>
      </c>
      <c r="H13" s="17">
        <v>80</v>
      </c>
      <c r="I13" s="112">
        <v>43</v>
      </c>
      <c r="J13" s="17">
        <v>44</v>
      </c>
      <c r="K13" s="17">
        <v>43</v>
      </c>
      <c r="L13" s="17">
        <v>44</v>
      </c>
      <c r="M13" s="96">
        <v>22707</v>
      </c>
      <c r="N13" s="34">
        <v>23396</v>
      </c>
      <c r="O13" s="34">
        <v>29509.8</v>
      </c>
      <c r="P13" s="34">
        <v>33427.599999999999</v>
      </c>
      <c r="Q13" s="3">
        <v>38.444159169999999</v>
      </c>
      <c r="R13" s="2">
        <v>23.52249054</v>
      </c>
      <c r="S13" s="2">
        <v>27.55630562</v>
      </c>
      <c r="T13" s="2">
        <v>30.565909519999998</v>
      </c>
      <c r="U13" s="4">
        <v>10.98349526</v>
      </c>
      <c r="V13" s="2">
        <v>13.334340630000002</v>
      </c>
      <c r="W13" s="2">
        <v>16.408501059999999</v>
      </c>
      <c r="X13" s="2">
        <v>18.86570704</v>
      </c>
      <c r="Y13" s="127">
        <f t="shared" si="1"/>
        <v>-3.6519089600000001</v>
      </c>
      <c r="Z13" s="6">
        <v>42647</v>
      </c>
      <c r="AA13" s="127">
        <f t="shared" si="2"/>
        <v>-17.981300960000002</v>
      </c>
      <c r="AB13">
        <f>VLOOKUP(B13,Sheet1!$A$1:$D$118,2,FALSE)</f>
        <v>39547.300000000003</v>
      </c>
      <c r="AC13">
        <f>VLOOKUP($B13,Sheet1!$A$1:$D$118,3,FALSE)</f>
        <v>29595.4</v>
      </c>
      <c r="AD13">
        <f>VLOOKUP($B13,Sheet1!$A$1:$D$118,4,FALSE)</f>
        <v>0</v>
      </c>
    </row>
    <row r="14" spans="1:30" ht="45.6" customHeight="1" x14ac:dyDescent="0.25">
      <c r="A14" s="16">
        <f t="shared" si="0"/>
        <v>10</v>
      </c>
      <c r="B14" s="25" t="s">
        <v>158</v>
      </c>
      <c r="C14" s="21" t="s">
        <v>62</v>
      </c>
      <c r="D14" s="50" t="s">
        <v>19</v>
      </c>
      <c r="E14" s="3">
        <v>533.25</v>
      </c>
      <c r="F14" s="2">
        <v>533.25</v>
      </c>
      <c r="G14" s="17">
        <v>715</v>
      </c>
      <c r="H14" s="17">
        <v>730</v>
      </c>
      <c r="I14" s="112">
        <v>456</v>
      </c>
      <c r="J14" s="17">
        <v>457</v>
      </c>
      <c r="K14" s="17">
        <v>457</v>
      </c>
      <c r="L14" s="17">
        <v>451</v>
      </c>
      <c r="M14" s="96">
        <v>54210</v>
      </c>
      <c r="N14" s="19">
        <v>60017</v>
      </c>
      <c r="O14" s="19">
        <v>61536.73</v>
      </c>
      <c r="P14" s="19">
        <v>64284.480000000003</v>
      </c>
      <c r="Q14" s="3">
        <v>932</v>
      </c>
      <c r="R14" s="2">
        <v>986</v>
      </c>
      <c r="S14" s="2">
        <v>986</v>
      </c>
      <c r="T14" s="98">
        <v>1197</v>
      </c>
      <c r="U14" s="4">
        <v>184.93317981000001</v>
      </c>
      <c r="V14" s="2">
        <v>185</v>
      </c>
      <c r="W14" s="2">
        <v>338.42013724999998</v>
      </c>
      <c r="X14" s="2">
        <v>401.46739070999996</v>
      </c>
      <c r="Y14" s="126">
        <f t="shared" si="1"/>
        <v>170.66182670999996</v>
      </c>
      <c r="Z14" s="6">
        <v>42647</v>
      </c>
      <c r="AA14" s="148">
        <f t="shared" si="2"/>
        <v>65.238442709999958</v>
      </c>
      <c r="AB14">
        <f>VLOOKUP(B14,Sheet1!$A$1:$D$118,2,FALSE)</f>
        <v>98597.75</v>
      </c>
      <c r="AC14">
        <f>VLOOKUP($B14,Sheet1!$A$1:$D$118,3,FALSE)</f>
        <v>56143.61</v>
      </c>
      <c r="AD14">
        <f>VLOOKUP($B14,Sheet1!$A$1:$D$118,4,FALSE)</f>
        <v>0</v>
      </c>
    </row>
    <row r="15" spans="1:30" ht="32.450000000000003" customHeight="1" x14ac:dyDescent="0.25">
      <c r="A15" s="16">
        <f t="shared" si="0"/>
        <v>11</v>
      </c>
      <c r="B15" s="25" t="s">
        <v>125</v>
      </c>
      <c r="C15" s="21" t="s">
        <v>5</v>
      </c>
      <c r="D15" s="50" t="s">
        <v>19</v>
      </c>
      <c r="E15" s="3">
        <v>1161.25</v>
      </c>
      <c r="F15" s="2">
        <v>1161.25</v>
      </c>
      <c r="G15" s="17">
        <v>1166</v>
      </c>
      <c r="H15" s="17">
        <v>1137.75</v>
      </c>
      <c r="I15" s="112">
        <v>624</v>
      </c>
      <c r="J15" s="17">
        <v>616</v>
      </c>
      <c r="K15" s="17">
        <v>601</v>
      </c>
      <c r="L15" s="17">
        <v>615</v>
      </c>
      <c r="M15" s="96">
        <v>25507</v>
      </c>
      <c r="N15" s="34">
        <v>25507</v>
      </c>
      <c r="O15" s="34">
        <v>32259</v>
      </c>
      <c r="P15" s="34">
        <v>43114</v>
      </c>
      <c r="Q15" s="3">
        <v>339</v>
      </c>
      <c r="R15" s="2">
        <v>419</v>
      </c>
      <c r="S15" s="2">
        <v>436</v>
      </c>
      <c r="T15" s="2">
        <v>569</v>
      </c>
      <c r="U15" s="4">
        <v>178.18008811000001</v>
      </c>
      <c r="V15" s="2">
        <v>203.60045174000001</v>
      </c>
      <c r="W15" s="2">
        <v>239.59606144999998</v>
      </c>
      <c r="X15" s="2">
        <v>328.17787850000002</v>
      </c>
      <c r="Y15" s="126">
        <f t="shared" si="1"/>
        <v>13.443018499999994</v>
      </c>
      <c r="Z15" s="6">
        <v>42647</v>
      </c>
      <c r="AA15" s="127">
        <f t="shared" si="2"/>
        <v>-195.85566340000003</v>
      </c>
      <c r="AB15">
        <f>VLOOKUP(B15,Sheet1!$A$1:$D$118,2,FALSE)</f>
        <v>73118</v>
      </c>
      <c r="AC15">
        <f>VLOOKUP($B15,Sheet1!$A$1:$D$118,3,FALSE)</f>
        <v>38020</v>
      </c>
      <c r="AD15">
        <f>VLOOKUP($B15,Sheet1!$A$1:$D$118,4,FALSE)</f>
        <v>37844</v>
      </c>
    </row>
    <row r="16" spans="1:30" ht="32.450000000000003" customHeight="1" x14ac:dyDescent="0.25">
      <c r="A16" s="16">
        <f t="shared" si="0"/>
        <v>12</v>
      </c>
      <c r="B16" s="25" t="s">
        <v>75</v>
      </c>
      <c r="C16" s="21" t="s">
        <v>5</v>
      </c>
      <c r="D16" s="50" t="s">
        <v>19</v>
      </c>
      <c r="E16" s="30">
        <v>159</v>
      </c>
      <c r="F16" s="2">
        <v>146</v>
      </c>
      <c r="G16" s="17">
        <v>107.25</v>
      </c>
      <c r="H16" s="17">
        <v>105.75</v>
      </c>
      <c r="I16" s="112">
        <v>84</v>
      </c>
      <c r="J16" s="17">
        <v>78</v>
      </c>
      <c r="K16" s="17">
        <v>55</v>
      </c>
      <c r="L16" s="17">
        <v>51</v>
      </c>
      <c r="M16" s="96">
        <v>28438.5</v>
      </c>
      <c r="N16" s="34">
        <v>28333.5</v>
      </c>
      <c r="O16" s="34">
        <v>40482.379999999997</v>
      </c>
      <c r="P16" s="98">
        <v>40482</v>
      </c>
      <c r="Q16" s="3">
        <v>48</v>
      </c>
      <c r="R16" s="2">
        <v>48</v>
      </c>
      <c r="S16" s="2">
        <v>36</v>
      </c>
      <c r="T16" s="2">
        <v>53</v>
      </c>
      <c r="U16" s="4">
        <v>32.561528530000004</v>
      </c>
      <c r="V16" s="2">
        <v>31.695077420000001</v>
      </c>
      <c r="W16" s="2">
        <v>32</v>
      </c>
      <c r="X16" s="2">
        <v>30</v>
      </c>
      <c r="Y16" s="126">
        <f t="shared" si="1"/>
        <v>3.9000360000000001</v>
      </c>
      <c r="Z16" s="6">
        <v>42647</v>
      </c>
      <c r="AA16" s="127">
        <f t="shared" si="2"/>
        <v>-18.707138700000002</v>
      </c>
      <c r="AB16">
        <f>VLOOKUP(B16,Sheet1!$A$1:$D$118,2,FALSE)</f>
        <v>63939.02</v>
      </c>
      <c r="AC16">
        <f>VLOOKUP($B16,Sheet1!$A$1:$D$118,3,FALSE)</f>
        <v>35433.07</v>
      </c>
      <c r="AD16">
        <f>VLOOKUP($B16,Sheet1!$A$1:$D$118,4,FALSE)</f>
        <v>35433.33</v>
      </c>
    </row>
    <row r="17" spans="1:30" ht="32.450000000000003" customHeight="1" x14ac:dyDescent="0.25">
      <c r="A17" s="16">
        <f t="shared" si="0"/>
        <v>13</v>
      </c>
      <c r="B17" s="25" t="s">
        <v>149</v>
      </c>
      <c r="C17" s="21" t="s">
        <v>5</v>
      </c>
      <c r="D17" s="49" t="s">
        <v>19</v>
      </c>
      <c r="E17" s="3">
        <v>3.5</v>
      </c>
      <c r="F17" s="2">
        <v>7</v>
      </c>
      <c r="G17" s="17">
        <v>17.5</v>
      </c>
      <c r="H17" s="17">
        <v>19.5</v>
      </c>
      <c r="I17" s="112">
        <v>5</v>
      </c>
      <c r="J17" s="17">
        <v>4</v>
      </c>
      <c r="K17" s="17">
        <v>5</v>
      </c>
      <c r="L17" s="17">
        <v>10</v>
      </c>
      <c r="M17" s="96">
        <v>23700</v>
      </c>
      <c r="N17" s="19">
        <v>35726</v>
      </c>
      <c r="O17" s="19">
        <v>29755.94</v>
      </c>
      <c r="P17" s="19">
        <v>47071.49</v>
      </c>
      <c r="Q17" s="196">
        <v>3.8262686800000001</v>
      </c>
      <c r="R17" s="9">
        <v>5.0522095299999998</v>
      </c>
      <c r="S17" s="2">
        <v>5.9083018300000001</v>
      </c>
      <c r="T17" s="2">
        <v>9.3027653699999995</v>
      </c>
      <c r="U17" s="4">
        <v>2.1466484800000001</v>
      </c>
      <c r="V17" s="2">
        <v>1.9599907299999999</v>
      </c>
      <c r="W17" s="2">
        <v>7</v>
      </c>
      <c r="X17" s="2">
        <v>6.6963221200000005</v>
      </c>
      <c r="Y17" s="126">
        <f t="shared" si="1"/>
        <v>1.5786821200000007</v>
      </c>
      <c r="Z17" s="6">
        <v>42647</v>
      </c>
      <c r="AA17" s="127">
        <f t="shared" si="2"/>
        <v>-2.2851360799999982</v>
      </c>
      <c r="AB17">
        <f>VLOOKUP(B17,Sheet1!$A$1:$D$118,2,FALSE)</f>
        <v>37020.800000000003</v>
      </c>
      <c r="AC17">
        <f>VLOOKUP($B17,Sheet1!$A$1:$D$118,3,FALSE)</f>
        <v>0</v>
      </c>
      <c r="AD17">
        <f>VLOOKUP($B17,Sheet1!$A$1:$D$118,4,FALSE)</f>
        <v>0</v>
      </c>
    </row>
    <row r="18" spans="1:30" ht="32.450000000000003" customHeight="1" x14ac:dyDescent="0.25">
      <c r="A18" s="16">
        <f t="shared" si="0"/>
        <v>14</v>
      </c>
      <c r="B18" s="25" t="s">
        <v>144</v>
      </c>
      <c r="C18" s="21" t="s">
        <v>5</v>
      </c>
      <c r="D18" s="50" t="s">
        <v>19</v>
      </c>
      <c r="E18" s="3">
        <v>212.75</v>
      </c>
      <c r="F18" s="2">
        <v>278.5</v>
      </c>
      <c r="G18" s="17">
        <v>286.75</v>
      </c>
      <c r="H18" s="17">
        <v>290.75</v>
      </c>
      <c r="I18" s="112">
        <v>177</v>
      </c>
      <c r="J18" s="17">
        <v>185</v>
      </c>
      <c r="K18" s="17">
        <v>192</v>
      </c>
      <c r="L18" s="17">
        <v>208</v>
      </c>
      <c r="M18" s="96">
        <v>32570</v>
      </c>
      <c r="N18" s="34">
        <v>33570</v>
      </c>
      <c r="O18" s="34">
        <v>39725.599999999999</v>
      </c>
      <c r="P18" s="34">
        <v>45783.55</v>
      </c>
      <c r="Q18" s="3">
        <v>867</v>
      </c>
      <c r="R18" s="2">
        <v>869.68208253</v>
      </c>
      <c r="S18" s="2">
        <v>403</v>
      </c>
      <c r="T18" s="2">
        <v>501</v>
      </c>
      <c r="U18" s="4">
        <v>57.848599999999998</v>
      </c>
      <c r="V18" s="2">
        <v>74.598380200000008</v>
      </c>
      <c r="W18" s="2">
        <v>98.616858870000002</v>
      </c>
      <c r="X18" s="2">
        <v>118.76098682999999</v>
      </c>
      <c r="Y18" s="126">
        <f t="shared" si="1"/>
        <v>12.314074829999996</v>
      </c>
      <c r="Z18" s="6">
        <v>42647</v>
      </c>
      <c r="AA18" s="127">
        <f t="shared" si="2"/>
        <v>-15.154857869999987</v>
      </c>
      <c r="AB18">
        <f>VLOOKUP(B18,Sheet1!$A$1:$D$118,2,FALSE)</f>
        <v>60952.09</v>
      </c>
      <c r="AC18">
        <f>VLOOKUP($B18,Sheet1!$A$1:$D$118,3,FALSE)</f>
        <v>40538.86</v>
      </c>
      <c r="AD18">
        <f>VLOOKUP($B18,Sheet1!$A$1:$D$118,4,FALSE)</f>
        <v>0</v>
      </c>
    </row>
    <row r="19" spans="1:30" ht="32.450000000000003" customHeight="1" x14ac:dyDescent="0.25">
      <c r="A19" s="16">
        <f t="shared" si="0"/>
        <v>15</v>
      </c>
      <c r="B19" s="25" t="s">
        <v>35</v>
      </c>
      <c r="C19" s="21" t="s">
        <v>5</v>
      </c>
      <c r="D19" s="50" t="s">
        <v>19</v>
      </c>
      <c r="E19" s="3">
        <v>365</v>
      </c>
      <c r="F19" s="2">
        <v>352.25</v>
      </c>
      <c r="G19" s="17">
        <v>352.25</v>
      </c>
      <c r="H19" s="17">
        <v>327.75</v>
      </c>
      <c r="I19" s="112">
        <v>218</v>
      </c>
      <c r="J19" s="17">
        <v>213</v>
      </c>
      <c r="K19" s="17">
        <v>213</v>
      </c>
      <c r="L19" s="17">
        <v>211</v>
      </c>
      <c r="M19" s="96">
        <v>25627.58</v>
      </c>
      <c r="N19" s="34">
        <v>23867</v>
      </c>
      <c r="O19" s="34">
        <v>26250.799999999999</v>
      </c>
      <c r="P19" s="34">
        <v>31763</v>
      </c>
      <c r="Q19" s="3">
        <v>118.60437876</v>
      </c>
      <c r="R19" s="2">
        <v>117.41187711000001</v>
      </c>
      <c r="S19" s="2">
        <v>124.36765001000001</v>
      </c>
      <c r="T19" s="2">
        <v>150.0178334</v>
      </c>
      <c r="U19" s="4">
        <v>66.74860228</v>
      </c>
      <c r="V19" s="2">
        <v>64.75885126</v>
      </c>
      <c r="W19" s="2">
        <v>67.867301560000001</v>
      </c>
      <c r="X19" s="2">
        <v>84.153103920000007</v>
      </c>
      <c r="Y19" s="127">
        <f t="shared" si="1"/>
        <v>-23.829100079999989</v>
      </c>
      <c r="Z19" s="6">
        <v>42647</v>
      </c>
      <c r="AA19" s="127">
        <f t="shared" si="2"/>
        <v>-66.804481979999991</v>
      </c>
      <c r="AB19">
        <f>VLOOKUP(B19,Sheet1!$A$1:$D$118,2,FALSE)</f>
        <v>58846</v>
      </c>
      <c r="AC19">
        <f>VLOOKUP($B19,Sheet1!$A$1:$D$118,3,FALSE)</f>
        <v>33749</v>
      </c>
      <c r="AD19">
        <f>VLOOKUP($B19,Sheet1!$A$1:$D$118,4,FALSE)</f>
        <v>33752</v>
      </c>
    </row>
    <row r="20" spans="1:30" ht="32.450000000000003" customHeight="1" x14ac:dyDescent="0.25">
      <c r="A20" s="16">
        <f t="shared" si="0"/>
        <v>16</v>
      </c>
      <c r="B20" s="25" t="s">
        <v>64</v>
      </c>
      <c r="C20" s="21" t="s">
        <v>5</v>
      </c>
      <c r="D20" s="50" t="s">
        <v>19</v>
      </c>
      <c r="E20" s="3">
        <v>745.5</v>
      </c>
      <c r="F20" s="2">
        <v>733.75</v>
      </c>
      <c r="G20" s="17">
        <v>760</v>
      </c>
      <c r="H20" s="17">
        <v>725</v>
      </c>
      <c r="I20" s="112">
        <v>482</v>
      </c>
      <c r="J20" s="17">
        <v>478</v>
      </c>
      <c r="K20" s="17">
        <v>487</v>
      </c>
      <c r="L20" s="17">
        <v>500</v>
      </c>
      <c r="M20" s="96">
        <v>24302</v>
      </c>
      <c r="N20" s="34">
        <v>25225.599999999999</v>
      </c>
      <c r="O20" s="34">
        <v>28279</v>
      </c>
      <c r="P20" s="34">
        <v>35916</v>
      </c>
      <c r="Q20" s="3">
        <v>296.87063479</v>
      </c>
      <c r="R20" s="2">
        <v>281.21930832999999</v>
      </c>
      <c r="S20" s="2">
        <v>328.58881758999996</v>
      </c>
      <c r="T20" s="2">
        <v>426.07669756999996</v>
      </c>
      <c r="U20" s="4">
        <v>149</v>
      </c>
      <c r="V20" s="2">
        <v>155.27903727</v>
      </c>
      <c r="W20" s="2">
        <v>173.06072036</v>
      </c>
      <c r="X20" s="2">
        <v>225.30485066</v>
      </c>
      <c r="Y20" s="127">
        <f t="shared" si="1"/>
        <v>-30.577149340000005</v>
      </c>
      <c r="Z20" s="6">
        <v>42647</v>
      </c>
      <c r="AA20" s="127">
        <f t="shared" si="2"/>
        <v>-108.62115934000002</v>
      </c>
      <c r="AB20">
        <f>VLOOKUP(B20,Sheet1!$A$1:$D$118,2,FALSE)</f>
        <v>74515</v>
      </c>
      <c r="AC20">
        <f>VLOOKUP($B20,Sheet1!$A$1:$D$118,3,FALSE)</f>
        <v>31838</v>
      </c>
      <c r="AD20">
        <f>VLOOKUP($B20,Sheet1!$A$1:$D$118,4,FALSE)</f>
        <v>31836</v>
      </c>
    </row>
    <row r="21" spans="1:30" ht="48.6" customHeight="1" x14ac:dyDescent="0.25">
      <c r="A21" s="16">
        <f t="shared" si="0"/>
        <v>17</v>
      </c>
      <c r="B21" s="25" t="s">
        <v>59</v>
      </c>
      <c r="C21" s="21" t="s">
        <v>5</v>
      </c>
      <c r="D21" s="50" t="s">
        <v>19</v>
      </c>
      <c r="E21" s="30">
        <v>176.25</v>
      </c>
      <c r="F21" s="2">
        <v>188</v>
      </c>
      <c r="G21" s="17">
        <v>188</v>
      </c>
      <c r="H21" s="17">
        <v>263.5</v>
      </c>
      <c r="I21" s="112">
        <v>127</v>
      </c>
      <c r="J21" s="17">
        <v>124</v>
      </c>
      <c r="K21" s="17">
        <v>118</v>
      </c>
      <c r="L21" s="17">
        <v>198</v>
      </c>
      <c r="M21" s="96">
        <v>24966</v>
      </c>
      <c r="N21" s="34">
        <v>22754</v>
      </c>
      <c r="O21" s="34">
        <v>29776</v>
      </c>
      <c r="P21" s="34">
        <v>34921</v>
      </c>
      <c r="Q21" s="30">
        <v>81.243399999999994</v>
      </c>
      <c r="R21" s="31">
        <v>89.970600000000005</v>
      </c>
      <c r="S21" s="31">
        <v>98.70764745999999</v>
      </c>
      <c r="T21" s="31">
        <v>158.43682269999999</v>
      </c>
      <c r="U21" s="4">
        <v>42.82152335</v>
      </c>
      <c r="V21" s="2">
        <v>43.159003560000002</v>
      </c>
      <c r="W21" s="2">
        <v>47.645557079999996</v>
      </c>
      <c r="X21" s="2">
        <v>89.471063470000004</v>
      </c>
      <c r="Y21" s="127">
        <f t="shared" si="1"/>
        <v>-11.858208529999999</v>
      </c>
      <c r="Z21" s="6">
        <v>42647</v>
      </c>
      <c r="AA21" s="127">
        <f t="shared" si="2"/>
        <v>-31.89376913000001</v>
      </c>
      <c r="AB21">
        <f>VLOOKUP(B21,Sheet1!$A$1:$D$118,2,FALSE)</f>
        <v>71007</v>
      </c>
      <c r="AC21">
        <f>VLOOKUP($B21,Sheet1!$A$1:$D$118,3,FALSE)</f>
        <v>39990</v>
      </c>
      <c r="AD21">
        <f>VLOOKUP($B21,Sheet1!$A$1:$D$118,4,FALSE)</f>
        <v>39989</v>
      </c>
    </row>
    <row r="22" spans="1:30" ht="32.450000000000003" customHeight="1" x14ac:dyDescent="0.25">
      <c r="A22" s="16">
        <f t="shared" si="0"/>
        <v>18</v>
      </c>
      <c r="B22" s="25" t="s">
        <v>72</v>
      </c>
      <c r="C22" s="21" t="s">
        <v>5</v>
      </c>
      <c r="D22" s="50" t="s">
        <v>19</v>
      </c>
      <c r="E22" s="3">
        <v>168.25</v>
      </c>
      <c r="F22" s="2">
        <v>177.5</v>
      </c>
      <c r="G22" s="17">
        <v>170.5</v>
      </c>
      <c r="H22" s="17">
        <v>137</v>
      </c>
      <c r="I22" s="112">
        <v>90</v>
      </c>
      <c r="J22" s="17">
        <v>87</v>
      </c>
      <c r="K22" s="17">
        <v>87</v>
      </c>
      <c r="L22" s="17">
        <v>79</v>
      </c>
      <c r="M22" s="96">
        <v>26177</v>
      </c>
      <c r="N22" s="34">
        <v>27044</v>
      </c>
      <c r="O22" s="34">
        <v>27412</v>
      </c>
      <c r="P22" s="34">
        <v>37379.660000000003</v>
      </c>
      <c r="Q22" s="3">
        <v>56</v>
      </c>
      <c r="R22" s="2">
        <v>59.138650630000001</v>
      </c>
      <c r="S22" s="2">
        <v>56</v>
      </c>
      <c r="T22" s="2">
        <v>94</v>
      </c>
      <c r="U22" s="4">
        <v>32.292031620000003</v>
      </c>
      <c r="V22" s="2">
        <v>33.125782800000003</v>
      </c>
      <c r="W22" s="2">
        <v>33.333006910000002</v>
      </c>
      <c r="X22" s="2">
        <v>40.877929969999997</v>
      </c>
      <c r="Y22" s="126">
        <f t="shared" si="1"/>
        <v>0.44857396999999821</v>
      </c>
      <c r="Z22" s="6">
        <v>42647</v>
      </c>
      <c r="AA22" s="127">
        <f t="shared" si="2"/>
        <v>-22.22257123</v>
      </c>
      <c r="AB22">
        <f>VLOOKUP(B22,Sheet1!$A$1:$D$118,2,FALSE)</f>
        <v>59020.54</v>
      </c>
      <c r="AC22">
        <f>VLOOKUP($B22,Sheet1!$A$1:$D$118,3,FALSE)</f>
        <v>32330.47</v>
      </c>
      <c r="AD22">
        <f>VLOOKUP($B22,Sheet1!$A$1:$D$118,4,FALSE)</f>
        <v>0</v>
      </c>
    </row>
    <row r="23" spans="1:30" ht="32.450000000000003" customHeight="1" x14ac:dyDescent="0.25">
      <c r="A23" s="16">
        <f t="shared" si="0"/>
        <v>19</v>
      </c>
      <c r="B23" s="25" t="s">
        <v>69</v>
      </c>
      <c r="C23" s="21" t="s">
        <v>5</v>
      </c>
      <c r="D23" s="50" t="s">
        <v>19</v>
      </c>
      <c r="E23" s="3">
        <v>786.75</v>
      </c>
      <c r="F23" s="2">
        <v>786.75</v>
      </c>
      <c r="G23" s="17">
        <v>786.75</v>
      </c>
      <c r="H23" s="17">
        <v>651.75</v>
      </c>
      <c r="I23" s="112">
        <v>357</v>
      </c>
      <c r="J23" s="17">
        <v>355</v>
      </c>
      <c r="K23" s="17">
        <v>353</v>
      </c>
      <c r="L23" s="17">
        <v>341</v>
      </c>
      <c r="M23" s="96">
        <v>25149.9</v>
      </c>
      <c r="N23" s="34">
        <v>26974.240000000002</v>
      </c>
      <c r="O23" s="34">
        <v>30774</v>
      </c>
      <c r="P23" s="98">
        <v>36751.49</v>
      </c>
      <c r="Q23" s="3">
        <v>223.30172887000001</v>
      </c>
      <c r="R23" s="2">
        <v>240.86887647</v>
      </c>
      <c r="S23" s="2">
        <v>256.46280618999998</v>
      </c>
      <c r="T23" s="2">
        <v>292.88977298999998</v>
      </c>
      <c r="U23" s="4">
        <v>47.036727380000002</v>
      </c>
      <c r="V23" s="2">
        <v>50.711834799999998</v>
      </c>
      <c r="W23" s="2">
        <v>63.31547097</v>
      </c>
      <c r="X23" s="2">
        <v>95.343312980000007</v>
      </c>
      <c r="Y23" s="127">
        <f t="shared" si="1"/>
        <v>-79.168211020000001</v>
      </c>
      <c r="Z23" s="6">
        <v>42647</v>
      </c>
      <c r="AA23" s="127">
        <f t="shared" si="2"/>
        <v>-204.84465532000002</v>
      </c>
      <c r="AB23">
        <f>VLOOKUP(B23,Sheet1!$A$1:$D$118,2,FALSE)</f>
        <v>51673.46</v>
      </c>
      <c r="AC23">
        <f>VLOOKUP($B23,Sheet1!$A$1:$D$118,3,FALSE)</f>
        <v>35471.839999999997</v>
      </c>
      <c r="AD23">
        <f>VLOOKUP($B23,Sheet1!$A$1:$D$118,4,FALSE)</f>
        <v>35796.51</v>
      </c>
    </row>
    <row r="24" spans="1:30" ht="32.450000000000003" customHeight="1" x14ac:dyDescent="0.25">
      <c r="A24" s="16">
        <f t="shared" si="0"/>
        <v>20</v>
      </c>
      <c r="B24" s="25" t="s">
        <v>145</v>
      </c>
      <c r="C24" s="21" t="s">
        <v>5</v>
      </c>
      <c r="D24" s="50" t="s">
        <v>19</v>
      </c>
      <c r="E24" s="3">
        <v>3029</v>
      </c>
      <c r="F24" s="2">
        <v>3029</v>
      </c>
      <c r="G24" s="17">
        <v>3029</v>
      </c>
      <c r="H24" s="68">
        <v>2722.75</v>
      </c>
      <c r="I24" s="112">
        <v>1426</v>
      </c>
      <c r="J24" s="17">
        <v>1458</v>
      </c>
      <c r="K24" s="17">
        <v>1470</v>
      </c>
      <c r="L24" s="17">
        <v>1510</v>
      </c>
      <c r="M24" s="96">
        <v>34299.519999999997</v>
      </c>
      <c r="N24" s="34">
        <v>35024.959999999999</v>
      </c>
      <c r="O24" s="19">
        <v>37562</v>
      </c>
      <c r="P24" s="19">
        <v>45910</v>
      </c>
      <c r="Q24" s="3">
        <v>1941.3788296099999</v>
      </c>
      <c r="R24" s="2">
        <v>1913.7647036800001</v>
      </c>
      <c r="S24" s="2">
        <v>2114.88934539</v>
      </c>
      <c r="T24" s="2">
        <v>2843.3500840000002</v>
      </c>
      <c r="U24" s="4">
        <v>607</v>
      </c>
      <c r="V24" s="2">
        <v>728.40766726999993</v>
      </c>
      <c r="W24" s="2">
        <v>673.58417392000001</v>
      </c>
      <c r="X24" s="2">
        <v>846.11934753000003</v>
      </c>
      <c r="Y24" s="126">
        <f t="shared" si="1"/>
        <v>73.355707530000018</v>
      </c>
      <c r="Z24" s="6">
        <v>42647</v>
      </c>
      <c r="AA24" s="127">
        <f t="shared" si="2"/>
        <v>-407.94554037</v>
      </c>
      <c r="AB24">
        <f>VLOOKUP(B24,Sheet1!$A$1:$D$118,2,FALSE)</f>
        <v>88927</v>
      </c>
      <c r="AC24">
        <f>VLOOKUP($B24,Sheet1!$A$1:$D$118,3,FALSE)</f>
        <v>38564</v>
      </c>
      <c r="AD24">
        <f>VLOOKUP($B24,Sheet1!$A$1:$D$118,4,FALSE)</f>
        <v>38768</v>
      </c>
    </row>
    <row r="25" spans="1:30" ht="32.450000000000003" customHeight="1" x14ac:dyDescent="0.25">
      <c r="A25" s="16">
        <f t="shared" si="0"/>
        <v>21</v>
      </c>
      <c r="B25" s="25" t="s">
        <v>157</v>
      </c>
      <c r="C25" s="21" t="s">
        <v>62</v>
      </c>
      <c r="D25" s="50" t="s">
        <v>19</v>
      </c>
      <c r="E25" s="3">
        <v>46</v>
      </c>
      <c r="F25" s="2">
        <v>47</v>
      </c>
      <c r="G25" s="17">
        <v>48</v>
      </c>
      <c r="H25" s="17">
        <v>47.5</v>
      </c>
      <c r="I25" s="112">
        <v>38</v>
      </c>
      <c r="J25" s="17">
        <v>42</v>
      </c>
      <c r="K25" s="17">
        <v>43</v>
      </c>
      <c r="L25" s="100">
        <v>42.119533062506939</v>
      </c>
      <c r="M25" s="96">
        <v>54843</v>
      </c>
      <c r="N25" s="19">
        <v>53239</v>
      </c>
      <c r="O25" s="19">
        <v>55622</v>
      </c>
      <c r="P25" s="19">
        <v>63017</v>
      </c>
      <c r="Q25" s="3">
        <v>62.272048520000006</v>
      </c>
      <c r="R25" s="2">
        <v>67.79088222</v>
      </c>
      <c r="S25" s="2">
        <v>74.535301930000003</v>
      </c>
      <c r="T25" s="2">
        <v>79.783784920000002</v>
      </c>
      <c r="U25" s="4">
        <v>25.354977820000002</v>
      </c>
      <c r="V25" s="2">
        <v>27.906502549999999</v>
      </c>
      <c r="W25" s="2">
        <v>29.17829656</v>
      </c>
      <c r="X25" s="2">
        <v>31.850959379999999</v>
      </c>
      <c r="Y25" s="126">
        <f t="shared" si="1"/>
        <v>10.295698661799197</v>
      </c>
      <c r="Z25" s="6">
        <v>42647</v>
      </c>
      <c r="AA25" s="127">
        <f t="shared" si="2"/>
        <v>9.973048379999998</v>
      </c>
      <c r="AB25">
        <f>VLOOKUP(B25,Sheet1!$A$1:$D$118,2,FALSE)</f>
        <v>97900</v>
      </c>
      <c r="AC25">
        <f>VLOOKUP($B25,Sheet1!$A$1:$D$118,3,FALSE)</f>
        <v>54200</v>
      </c>
      <c r="AD25">
        <f>VLOOKUP($B25,Sheet1!$A$1:$D$118,4,FALSE)</f>
        <v>0</v>
      </c>
    </row>
    <row r="26" spans="1:30" ht="32.450000000000003" customHeight="1" x14ac:dyDescent="0.25">
      <c r="A26" s="16">
        <f t="shared" si="0"/>
        <v>22</v>
      </c>
      <c r="B26" s="25" t="s">
        <v>16</v>
      </c>
      <c r="C26" s="21" t="s">
        <v>5</v>
      </c>
      <c r="D26" s="50" t="s">
        <v>17</v>
      </c>
      <c r="E26" s="3">
        <v>99</v>
      </c>
      <c r="F26" s="2">
        <v>105.5</v>
      </c>
      <c r="G26" s="17">
        <v>104.5</v>
      </c>
      <c r="H26" s="17">
        <v>90.5</v>
      </c>
      <c r="I26" s="112">
        <v>75</v>
      </c>
      <c r="J26" s="17">
        <v>74</v>
      </c>
      <c r="K26" s="17">
        <v>75</v>
      </c>
      <c r="L26" s="17">
        <v>76</v>
      </c>
      <c r="M26" s="96">
        <v>18670</v>
      </c>
      <c r="N26" s="34">
        <v>19775</v>
      </c>
      <c r="O26" s="34">
        <v>21277</v>
      </c>
      <c r="P26" s="34">
        <v>26897</v>
      </c>
      <c r="Q26" s="3">
        <v>32.444951100000004</v>
      </c>
      <c r="R26" s="2">
        <v>35.341901450000002</v>
      </c>
      <c r="S26" s="2">
        <v>37.496454450000002</v>
      </c>
      <c r="T26" s="2">
        <v>47.611006150000001</v>
      </c>
      <c r="U26" s="4">
        <v>9.1800063600000001</v>
      </c>
      <c r="V26" s="2">
        <v>9.2187999999999999</v>
      </c>
      <c r="W26" s="2">
        <v>10.6548</v>
      </c>
      <c r="X26" s="2">
        <v>12.5528</v>
      </c>
      <c r="Y26" s="127">
        <f t="shared" si="1"/>
        <v>-26.341264000000002</v>
      </c>
      <c r="Z26" s="6">
        <v>42647</v>
      </c>
      <c r="AA26" s="127">
        <f t="shared" si="2"/>
        <v>-29.130377799999998</v>
      </c>
      <c r="AB26">
        <f>VLOOKUP(B26,Sheet1!$A$1:$D$118,2,FALSE)</f>
        <v>48684.5</v>
      </c>
      <c r="AC26">
        <f>VLOOKUP($B26,Sheet1!$A$1:$D$118,3,FALSE)</f>
        <v>33149</v>
      </c>
      <c r="AD26">
        <f>VLOOKUP($B26,Sheet1!$A$1:$D$118,4,FALSE)</f>
        <v>41083</v>
      </c>
    </row>
    <row r="27" spans="1:30" ht="32.450000000000003" customHeight="1" x14ac:dyDescent="0.25">
      <c r="A27" s="16">
        <f t="shared" si="0"/>
        <v>23</v>
      </c>
      <c r="B27" s="25" t="s">
        <v>92</v>
      </c>
      <c r="C27" s="21" t="s">
        <v>5</v>
      </c>
      <c r="D27" s="50" t="s">
        <v>25</v>
      </c>
      <c r="E27" s="3">
        <v>141</v>
      </c>
      <c r="F27" s="2">
        <v>183.5</v>
      </c>
      <c r="G27" s="17">
        <v>187.5</v>
      </c>
      <c r="H27" s="17">
        <v>172.5</v>
      </c>
      <c r="I27" s="112">
        <v>91</v>
      </c>
      <c r="J27" s="17">
        <v>95</v>
      </c>
      <c r="K27" s="17">
        <v>111</v>
      </c>
      <c r="L27" s="17">
        <v>105</v>
      </c>
      <c r="M27" s="96">
        <v>22836</v>
      </c>
      <c r="N27" s="34">
        <v>25214</v>
      </c>
      <c r="O27" s="34">
        <v>32825.89</v>
      </c>
      <c r="P27" s="34">
        <v>40261.93</v>
      </c>
      <c r="Q27" s="3">
        <v>49</v>
      </c>
      <c r="R27" s="2">
        <v>64.458140729999997</v>
      </c>
      <c r="S27" s="2">
        <v>96</v>
      </c>
      <c r="T27" s="2">
        <v>101.50878712000001</v>
      </c>
      <c r="U27" s="4">
        <v>30</v>
      </c>
      <c r="V27" s="2">
        <v>30.157780550000002</v>
      </c>
      <c r="W27" s="2">
        <v>44.286332119999997</v>
      </c>
      <c r="X27" s="2">
        <v>55.615865319999997</v>
      </c>
      <c r="Y27" s="126">
        <f t="shared" si="1"/>
        <v>1.8806453199999993</v>
      </c>
      <c r="Z27" s="6">
        <v>42647</v>
      </c>
      <c r="AA27" s="127">
        <f t="shared" si="2"/>
        <v>-23.835495680000008</v>
      </c>
      <c r="AB27">
        <f>VLOOKUP(B27,Sheet1!$A$1:$D$118,2,FALSE)</f>
        <v>68578.7</v>
      </c>
      <c r="AC27">
        <f>VLOOKUP($B27,Sheet1!$A$1:$D$118,3,FALSE)</f>
        <v>35907.67</v>
      </c>
      <c r="AD27">
        <f>VLOOKUP($B27,Sheet1!$A$1:$D$118,4,FALSE)</f>
        <v>35877.86</v>
      </c>
    </row>
    <row r="28" spans="1:30" ht="32.450000000000003" customHeight="1" x14ac:dyDescent="0.25">
      <c r="A28" s="16">
        <f t="shared" si="0"/>
        <v>24</v>
      </c>
      <c r="B28" s="25" t="s">
        <v>135</v>
      </c>
      <c r="C28" s="21" t="s">
        <v>5</v>
      </c>
      <c r="D28" s="49" t="s">
        <v>112</v>
      </c>
      <c r="E28" s="3">
        <v>45.5</v>
      </c>
      <c r="F28" s="2">
        <v>50.25</v>
      </c>
      <c r="G28" s="17">
        <v>54</v>
      </c>
      <c r="H28" s="17">
        <v>50</v>
      </c>
      <c r="I28" s="112">
        <v>37</v>
      </c>
      <c r="J28" s="17">
        <v>37</v>
      </c>
      <c r="K28" s="17">
        <v>39</v>
      </c>
      <c r="L28" s="17">
        <v>37</v>
      </c>
      <c r="M28" s="96">
        <v>30450</v>
      </c>
      <c r="N28" s="34">
        <v>31817</v>
      </c>
      <c r="O28" s="34">
        <v>32479</v>
      </c>
      <c r="P28" s="19">
        <v>44042.7</v>
      </c>
      <c r="Q28" s="3">
        <v>24</v>
      </c>
      <c r="R28" s="2">
        <v>25.44161875</v>
      </c>
      <c r="S28" s="2">
        <v>26.560550790000001</v>
      </c>
      <c r="T28" s="2">
        <v>31.77611989</v>
      </c>
      <c r="U28" s="4">
        <v>14</v>
      </c>
      <c r="V28" s="2">
        <v>14.88715947</v>
      </c>
      <c r="W28" s="2">
        <v>15.72894286</v>
      </c>
      <c r="X28" s="2">
        <v>22.343989520000001</v>
      </c>
      <c r="Y28" s="126">
        <f t="shared" si="1"/>
        <v>3.4087215200000003</v>
      </c>
      <c r="Z28" s="6">
        <v>42647</v>
      </c>
      <c r="AA28" s="127">
        <f t="shared" si="2"/>
        <v>-0.6853904799999988</v>
      </c>
      <c r="AB28">
        <f>VLOOKUP(B28,Sheet1!$A$1:$D$118,2,FALSE)</f>
        <v>56955.7</v>
      </c>
      <c r="AC28">
        <f>VLOOKUP($B28,Sheet1!$A$1:$D$118,3,FALSE)</f>
        <v>34025.4</v>
      </c>
      <c r="AD28">
        <f>VLOOKUP($B28,Sheet1!$A$1:$D$118,4,FALSE)</f>
        <v>0</v>
      </c>
    </row>
    <row r="29" spans="1:30" ht="32.450000000000003" customHeight="1" thickBot="1" x14ac:dyDescent="0.3">
      <c r="A29" s="16">
        <f t="shared" si="0"/>
        <v>25</v>
      </c>
      <c r="B29" s="25" t="s">
        <v>111</v>
      </c>
      <c r="C29" s="21" t="s">
        <v>5</v>
      </c>
      <c r="D29" s="49" t="s">
        <v>112</v>
      </c>
      <c r="E29" s="3">
        <v>207.75</v>
      </c>
      <c r="F29" s="2">
        <v>235</v>
      </c>
      <c r="G29" s="17">
        <v>235</v>
      </c>
      <c r="H29" s="17">
        <v>210.75</v>
      </c>
      <c r="I29" s="112">
        <v>127</v>
      </c>
      <c r="J29" s="17">
        <v>127</v>
      </c>
      <c r="K29" s="17">
        <v>137</v>
      </c>
      <c r="L29" s="17">
        <v>129</v>
      </c>
      <c r="M29" s="99">
        <v>29757</v>
      </c>
      <c r="N29" s="114">
        <v>31337.200000000001</v>
      </c>
      <c r="O29" s="114">
        <v>38446</v>
      </c>
      <c r="P29" s="56">
        <v>41624.5</v>
      </c>
      <c r="Q29" s="3">
        <v>93</v>
      </c>
      <c r="R29" s="2">
        <v>113</v>
      </c>
      <c r="S29" s="2">
        <v>137</v>
      </c>
      <c r="T29" s="2">
        <v>153</v>
      </c>
      <c r="U29" s="58">
        <v>47.633246970000002</v>
      </c>
      <c r="V29" s="55">
        <v>50.309862450000004</v>
      </c>
      <c r="W29" s="55">
        <v>63.26969192</v>
      </c>
      <c r="X29" s="55">
        <v>66.473383179999999</v>
      </c>
      <c r="Y29" s="126">
        <f t="shared" si="1"/>
        <v>0.45582718</v>
      </c>
      <c r="Z29" s="6">
        <v>42647</v>
      </c>
      <c r="AA29" s="127">
        <f t="shared" si="2"/>
        <v>-30.595453520000007</v>
      </c>
      <c r="AB29">
        <f>VLOOKUP(B29,Sheet1!$A$1:$D$118,2,FALSE)</f>
        <v>0</v>
      </c>
      <c r="AC29">
        <f>VLOOKUP($B29,Sheet1!$A$1:$D$118,3,FALSE)</f>
        <v>40864.980000000003</v>
      </c>
      <c r="AD29">
        <f>VLOOKUP($B29,Sheet1!$A$1:$D$118,4,FALSE)</f>
        <v>37737.99</v>
      </c>
    </row>
    <row r="30" spans="1:30" s="66" customFormat="1" ht="32.450000000000003" customHeight="1" thickBot="1" x14ac:dyDescent="0.3">
      <c r="A30" s="109" t="s">
        <v>164</v>
      </c>
      <c r="B30" s="110"/>
      <c r="C30" s="110"/>
      <c r="D30" s="111"/>
      <c r="E30" s="65">
        <f t="shared" ref="E30:L30" si="3">SUM(E5:E29)</f>
        <v>18703.75</v>
      </c>
      <c r="F30" s="62">
        <f t="shared" si="3"/>
        <v>18552.5</v>
      </c>
      <c r="G30" s="62">
        <f t="shared" si="3"/>
        <v>18711.5</v>
      </c>
      <c r="H30" s="62">
        <f t="shared" si="3"/>
        <v>17409</v>
      </c>
      <c r="I30" s="113">
        <f t="shared" si="3"/>
        <v>10179</v>
      </c>
      <c r="J30" s="69">
        <f t="shared" si="3"/>
        <v>10211</v>
      </c>
      <c r="K30" s="69">
        <f t="shared" si="3"/>
        <v>10144</v>
      </c>
      <c r="L30" s="69">
        <f t="shared" si="3"/>
        <v>10384.119533062507</v>
      </c>
      <c r="M30" s="65">
        <f>SUM(M5:M29)/25</f>
        <v>29726.819600000003</v>
      </c>
      <c r="N30" s="62">
        <f>SUM(N5:N29)/25</f>
        <v>30557.773999999994</v>
      </c>
      <c r="O30" s="62">
        <f>SUM(O5:O29)/25</f>
        <v>34478.542799999996</v>
      </c>
      <c r="P30" s="62">
        <f>SUM(P5:P29)/25</f>
        <v>41806.344000000005</v>
      </c>
      <c r="Q30" s="65">
        <f t="shared" ref="Q30:X30" si="4">SUM(Q5:Q29)</f>
        <v>9906.2285834400009</v>
      </c>
      <c r="R30" s="62">
        <f t="shared" si="4"/>
        <v>10686.004797849999</v>
      </c>
      <c r="S30" s="62">
        <f t="shared" si="4"/>
        <v>10738.800362689999</v>
      </c>
      <c r="T30" s="62">
        <f t="shared" si="4"/>
        <v>12991.528064170001</v>
      </c>
      <c r="U30" s="65">
        <f t="shared" si="4"/>
        <v>3849.4319221699998</v>
      </c>
      <c r="V30" s="62">
        <f t="shared" si="4"/>
        <v>3903.1294118300002</v>
      </c>
      <c r="W30" s="62">
        <f t="shared" si="4"/>
        <v>4457.8239094700011</v>
      </c>
      <c r="X30" s="62">
        <f t="shared" si="4"/>
        <v>5729.2864052199993</v>
      </c>
      <c r="Y30" s="125">
        <f>+Y26+Y23+Y21+Y20+Y19+Y13+Y11+Y5</f>
        <v>-179.08503984999999</v>
      </c>
      <c r="Z30" s="147"/>
      <c r="AA30" s="125">
        <f>SUM(AA5:AA29)</f>
        <v>-2289.0831231800003</v>
      </c>
    </row>
    <row r="32" spans="1:30" ht="15.75" thickBot="1" x14ac:dyDescent="0.3"/>
    <row r="33" spans="1:18" ht="21.6" customHeight="1" x14ac:dyDescent="0.25">
      <c r="A33" s="101" t="s">
        <v>163</v>
      </c>
      <c r="B33" s="103" t="s">
        <v>0</v>
      </c>
      <c r="C33" s="105" t="s">
        <v>1</v>
      </c>
      <c r="D33" s="116" t="s">
        <v>2</v>
      </c>
    </row>
    <row r="34" spans="1:18" ht="21.75" thickBot="1" x14ac:dyDescent="0.3">
      <c r="A34" s="102"/>
      <c r="B34" s="104"/>
      <c r="C34" s="106"/>
      <c r="D34" s="117"/>
    </row>
    <row r="35" spans="1:18" ht="157.5" x14ac:dyDescent="0.25">
      <c r="A35" s="16">
        <f t="shared" ref="A35:A59" si="5">+A34+1</f>
        <v>1</v>
      </c>
      <c r="B35" s="24" t="s">
        <v>109</v>
      </c>
      <c r="C35" s="20" t="s">
        <v>5</v>
      </c>
      <c r="D35" s="50" t="s">
        <v>34</v>
      </c>
    </row>
    <row r="36" spans="1:18" ht="94.5" x14ac:dyDescent="0.25">
      <c r="A36" s="16">
        <f t="shared" si="5"/>
        <v>2</v>
      </c>
      <c r="B36" s="25" t="s">
        <v>146</v>
      </c>
      <c r="C36" s="21" t="s">
        <v>5</v>
      </c>
      <c r="D36" s="50" t="s">
        <v>19</v>
      </c>
    </row>
    <row r="37" spans="1:18" ht="173.25" x14ac:dyDescent="0.25">
      <c r="A37" s="16">
        <f t="shared" si="5"/>
        <v>3</v>
      </c>
      <c r="B37" s="25" t="s">
        <v>114</v>
      </c>
      <c r="C37" s="21" t="s">
        <v>5</v>
      </c>
      <c r="D37" s="50" t="s">
        <v>19</v>
      </c>
    </row>
    <row r="38" spans="1:18" ht="189" x14ac:dyDescent="0.25">
      <c r="A38" s="16">
        <f t="shared" si="5"/>
        <v>4</v>
      </c>
      <c r="B38" s="25" t="s">
        <v>76</v>
      </c>
      <c r="C38" s="29" t="s">
        <v>12</v>
      </c>
      <c r="D38" s="50" t="s">
        <v>19</v>
      </c>
    </row>
    <row r="39" spans="1:18" ht="173.25" x14ac:dyDescent="0.25">
      <c r="A39" s="16">
        <f t="shared" si="5"/>
        <v>5</v>
      </c>
      <c r="B39" s="25" t="s">
        <v>102</v>
      </c>
      <c r="C39" s="21" t="s">
        <v>5</v>
      </c>
      <c r="D39" s="50" t="s">
        <v>19</v>
      </c>
      <c r="R39" t="s">
        <v>167</v>
      </c>
    </row>
    <row r="40" spans="1:18" ht="157.5" x14ac:dyDescent="0.25">
      <c r="A40" s="16">
        <f t="shared" si="5"/>
        <v>6</v>
      </c>
      <c r="B40" s="25" t="s">
        <v>63</v>
      </c>
      <c r="C40" s="29" t="s">
        <v>12</v>
      </c>
      <c r="D40" s="50" t="s">
        <v>19</v>
      </c>
    </row>
    <row r="41" spans="1:18" ht="157.5" x14ac:dyDescent="0.25">
      <c r="A41" s="16">
        <f t="shared" si="5"/>
        <v>7</v>
      </c>
      <c r="B41" s="25" t="s">
        <v>106</v>
      </c>
      <c r="C41" s="21" t="s">
        <v>5</v>
      </c>
      <c r="D41" s="50" t="s">
        <v>19</v>
      </c>
    </row>
    <row r="42" spans="1:18" ht="110.25" x14ac:dyDescent="0.25">
      <c r="A42" s="16">
        <f t="shared" si="5"/>
        <v>8</v>
      </c>
      <c r="B42" s="25" t="s">
        <v>147</v>
      </c>
      <c r="C42" s="21" t="s">
        <v>5</v>
      </c>
      <c r="D42" s="50" t="s">
        <v>19</v>
      </c>
    </row>
    <row r="43" spans="1:18" ht="204.75" x14ac:dyDescent="0.25">
      <c r="A43" s="16">
        <f t="shared" si="5"/>
        <v>9</v>
      </c>
      <c r="B43" s="25" t="s">
        <v>48</v>
      </c>
      <c r="C43" s="21" t="s">
        <v>5</v>
      </c>
      <c r="D43" s="50" t="s">
        <v>19</v>
      </c>
    </row>
    <row r="44" spans="1:18" ht="220.5" x14ac:dyDescent="0.25">
      <c r="A44" s="16">
        <f t="shared" si="5"/>
        <v>10</v>
      </c>
      <c r="B44" s="25" t="s">
        <v>158</v>
      </c>
      <c r="C44" s="21" t="s">
        <v>62</v>
      </c>
      <c r="D44" s="50" t="s">
        <v>19</v>
      </c>
    </row>
    <row r="45" spans="1:18" ht="157.5" x14ac:dyDescent="0.25">
      <c r="A45" s="16">
        <f t="shared" si="5"/>
        <v>11</v>
      </c>
      <c r="B45" s="25" t="s">
        <v>125</v>
      </c>
      <c r="C45" s="21" t="s">
        <v>5</v>
      </c>
      <c r="D45" s="50" t="s">
        <v>19</v>
      </c>
    </row>
    <row r="46" spans="1:18" ht="78.75" x14ac:dyDescent="0.25">
      <c r="A46" s="16">
        <f t="shared" si="5"/>
        <v>12</v>
      </c>
      <c r="B46" s="25" t="s">
        <v>75</v>
      </c>
      <c r="C46" s="21" t="s">
        <v>5</v>
      </c>
      <c r="D46" s="50" t="s">
        <v>19</v>
      </c>
    </row>
    <row r="47" spans="1:18" ht="173.25" x14ac:dyDescent="0.25">
      <c r="A47" s="16">
        <f t="shared" si="5"/>
        <v>13</v>
      </c>
      <c r="B47" s="25" t="s">
        <v>149</v>
      </c>
      <c r="C47" s="21" t="s">
        <v>5</v>
      </c>
      <c r="D47" s="49" t="s">
        <v>19</v>
      </c>
    </row>
    <row r="48" spans="1:18" ht="189" x14ac:dyDescent="0.25">
      <c r="A48" s="16">
        <f t="shared" si="5"/>
        <v>14</v>
      </c>
      <c r="B48" s="25" t="s">
        <v>144</v>
      </c>
      <c r="C48" s="21" t="s">
        <v>5</v>
      </c>
      <c r="D48" s="50" t="s">
        <v>19</v>
      </c>
    </row>
    <row r="49" spans="1:4" ht="126" x14ac:dyDescent="0.25">
      <c r="A49" s="16">
        <f t="shared" si="5"/>
        <v>15</v>
      </c>
      <c r="B49" s="25" t="s">
        <v>35</v>
      </c>
      <c r="C49" s="21" t="s">
        <v>5</v>
      </c>
      <c r="D49" s="50" t="s">
        <v>19</v>
      </c>
    </row>
    <row r="50" spans="1:4" ht="78.75" x14ac:dyDescent="0.25">
      <c r="A50" s="16">
        <f t="shared" si="5"/>
        <v>16</v>
      </c>
      <c r="B50" s="25" t="s">
        <v>64</v>
      </c>
      <c r="C50" s="21" t="s">
        <v>5</v>
      </c>
      <c r="D50" s="50" t="s">
        <v>19</v>
      </c>
    </row>
    <row r="51" spans="1:4" ht="141.75" x14ac:dyDescent="0.25">
      <c r="A51" s="16">
        <f t="shared" si="5"/>
        <v>17</v>
      </c>
      <c r="B51" s="25" t="s">
        <v>59</v>
      </c>
      <c r="C51" s="21" t="s">
        <v>5</v>
      </c>
      <c r="D51" s="50" t="s">
        <v>19</v>
      </c>
    </row>
    <row r="52" spans="1:4" ht="94.5" x14ac:dyDescent="0.25">
      <c r="A52" s="16">
        <f t="shared" si="5"/>
        <v>18</v>
      </c>
      <c r="B52" s="25" t="s">
        <v>72</v>
      </c>
      <c r="C52" s="21" t="s">
        <v>5</v>
      </c>
      <c r="D52" s="50" t="s">
        <v>19</v>
      </c>
    </row>
    <row r="53" spans="1:4" ht="126" x14ac:dyDescent="0.25">
      <c r="A53" s="16">
        <f t="shared" si="5"/>
        <v>19</v>
      </c>
      <c r="B53" s="25" t="s">
        <v>69</v>
      </c>
      <c r="C53" s="21" t="s">
        <v>5</v>
      </c>
      <c r="D53" s="50" t="s">
        <v>19</v>
      </c>
    </row>
    <row r="54" spans="1:4" ht="110.25" x14ac:dyDescent="0.25">
      <c r="A54" s="16">
        <f t="shared" si="5"/>
        <v>20</v>
      </c>
      <c r="B54" s="25" t="s">
        <v>145</v>
      </c>
      <c r="C54" s="21" t="s">
        <v>5</v>
      </c>
      <c r="D54" s="50" t="s">
        <v>19</v>
      </c>
    </row>
    <row r="55" spans="1:4" ht="126" x14ac:dyDescent="0.25">
      <c r="A55" s="16">
        <f t="shared" si="5"/>
        <v>21</v>
      </c>
      <c r="B55" s="25" t="s">
        <v>157</v>
      </c>
      <c r="C55" s="21" t="s">
        <v>62</v>
      </c>
      <c r="D55" s="50" t="s">
        <v>19</v>
      </c>
    </row>
    <row r="56" spans="1:4" ht="157.5" x14ac:dyDescent="0.25">
      <c r="A56" s="16">
        <f t="shared" si="5"/>
        <v>22</v>
      </c>
      <c r="B56" s="25" t="s">
        <v>16</v>
      </c>
      <c r="C56" s="21" t="s">
        <v>5</v>
      </c>
      <c r="D56" s="50" t="s">
        <v>17</v>
      </c>
    </row>
    <row r="57" spans="1:4" ht="157.5" x14ac:dyDescent="0.25">
      <c r="A57" s="16">
        <f t="shared" si="5"/>
        <v>23</v>
      </c>
      <c r="B57" s="25" t="s">
        <v>92</v>
      </c>
      <c r="C57" s="21" t="s">
        <v>5</v>
      </c>
      <c r="D57" s="50" t="s">
        <v>25</v>
      </c>
    </row>
    <row r="58" spans="1:4" ht="173.25" x14ac:dyDescent="0.25">
      <c r="A58" s="16">
        <f t="shared" si="5"/>
        <v>24</v>
      </c>
      <c r="B58" s="25" t="s">
        <v>135</v>
      </c>
      <c r="C58" s="21" t="s">
        <v>5</v>
      </c>
      <c r="D58" s="49" t="s">
        <v>112</v>
      </c>
    </row>
    <row r="59" spans="1:4" ht="174" thickBot="1" x14ac:dyDescent="0.3">
      <c r="A59" s="16">
        <f t="shared" si="5"/>
        <v>25</v>
      </c>
      <c r="B59" s="25" t="s">
        <v>111</v>
      </c>
      <c r="C59" s="21" t="s">
        <v>5</v>
      </c>
      <c r="D59" s="49" t="s">
        <v>112</v>
      </c>
    </row>
    <row r="60" spans="1:4" ht="16.5" thickBot="1" x14ac:dyDescent="0.3">
      <c r="A60" s="109" t="s">
        <v>164</v>
      </c>
      <c r="B60" s="110"/>
      <c r="C60" s="110"/>
      <c r="D60" s="111"/>
    </row>
  </sheetData>
  <autoFilter ref="A4:Y4" xr:uid="{00000000-0009-0000-0000-000001000000}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21" showButton="0"/>
    <filterColumn colId="22" showButton="0"/>
    <filterColumn colId="23" showButton="0"/>
    <sortState xmlns:xlrd2="http://schemas.microsoft.com/office/spreadsheetml/2017/richdata2" ref="A5:Y30">
      <sortCondition ref="B4"/>
    </sortState>
  </autoFilter>
  <mergeCells count="7">
    <mergeCell ref="E3:H3"/>
    <mergeCell ref="M3:P3"/>
    <mergeCell ref="Y3:AA3"/>
    <mergeCell ref="Y4:Z4"/>
    <mergeCell ref="Q3:T3"/>
    <mergeCell ref="I3:L3"/>
    <mergeCell ref="U3:X3"/>
  </mergeCells>
  <pageMargins left="0.7" right="0.7" top="0.75" bottom="0.75" header="0.3" footer="0.3"/>
  <pageSetup paperSize="9" scale="3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64"/>
  <sheetViews>
    <sheetView zoomScale="55" zoomScaleNormal="55" workbookViewId="0">
      <selection activeCell="AB5" sqref="AB5:AD5"/>
    </sheetView>
  </sheetViews>
  <sheetFormatPr defaultColWidth="7.7109375" defaultRowHeight="15" x14ac:dyDescent="0.25"/>
  <cols>
    <col min="4" max="4" width="7.7109375" style="40"/>
    <col min="26" max="26" width="7.7109375" style="27"/>
  </cols>
  <sheetData>
    <row r="1" spans="1:30" s="81" customFormat="1" ht="26.25" x14ac:dyDescent="0.4">
      <c r="A1" s="280" t="s">
        <v>166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</row>
    <row r="2" spans="1:30" ht="15.75" thickBot="1" x14ac:dyDescent="0.3"/>
    <row r="3" spans="1:30" ht="20.45" customHeight="1" thickBot="1" x14ac:dyDescent="0.3">
      <c r="A3" s="272" t="s">
        <v>163</v>
      </c>
      <c r="B3" s="274" t="s">
        <v>0</v>
      </c>
      <c r="C3" s="276" t="s">
        <v>1</v>
      </c>
      <c r="D3" s="278" t="s">
        <v>2</v>
      </c>
      <c r="E3" s="284" t="s">
        <v>3</v>
      </c>
      <c r="F3" s="285"/>
      <c r="G3" s="285"/>
      <c r="H3" s="285"/>
      <c r="I3" s="266" t="s">
        <v>162</v>
      </c>
      <c r="J3" s="267"/>
      <c r="K3" s="267"/>
      <c r="L3" s="267"/>
      <c r="M3" s="268" t="s">
        <v>161</v>
      </c>
      <c r="N3" s="269"/>
      <c r="O3" s="269"/>
      <c r="P3" s="269"/>
      <c r="Q3" s="266" t="s">
        <v>160</v>
      </c>
      <c r="R3" s="267"/>
      <c r="S3" s="267"/>
      <c r="T3" s="281"/>
      <c r="U3" s="267" t="s">
        <v>159</v>
      </c>
      <c r="V3" s="267"/>
      <c r="W3" s="267"/>
      <c r="X3" s="267"/>
      <c r="Y3" s="261" t="s">
        <v>175</v>
      </c>
      <c r="Z3" s="262"/>
      <c r="AA3" s="263"/>
    </row>
    <row r="4" spans="1:30" s="48" customFormat="1" ht="13.5" thickBot="1" x14ac:dyDescent="0.25">
      <c r="A4" s="273"/>
      <c r="B4" s="275"/>
      <c r="C4" s="277"/>
      <c r="D4" s="279"/>
      <c r="E4" s="64">
        <v>2015</v>
      </c>
      <c r="F4" s="240">
        <v>2016</v>
      </c>
      <c r="G4" s="240">
        <v>2017</v>
      </c>
      <c r="H4" s="240">
        <v>2018</v>
      </c>
      <c r="I4" s="64">
        <v>2015</v>
      </c>
      <c r="J4" s="240">
        <v>2016</v>
      </c>
      <c r="K4" s="240">
        <v>2017</v>
      </c>
      <c r="L4" s="240">
        <v>2018</v>
      </c>
      <c r="M4" s="89">
        <v>2015</v>
      </c>
      <c r="N4" s="90">
        <v>2016</v>
      </c>
      <c r="O4" s="90">
        <v>2017</v>
      </c>
      <c r="P4" s="90">
        <v>2018</v>
      </c>
      <c r="Q4" s="64">
        <v>2015</v>
      </c>
      <c r="R4" s="240">
        <v>2016</v>
      </c>
      <c r="S4" s="240">
        <v>2017</v>
      </c>
      <c r="T4" s="240">
        <v>2018</v>
      </c>
      <c r="U4" s="88">
        <v>2015</v>
      </c>
      <c r="V4" s="244">
        <v>2016</v>
      </c>
      <c r="W4" s="244">
        <v>2017</v>
      </c>
      <c r="X4" s="244">
        <v>2018</v>
      </c>
      <c r="Y4" s="282" t="s">
        <v>176</v>
      </c>
      <c r="Z4" s="283"/>
      <c r="AA4" s="151" t="s">
        <v>177</v>
      </c>
    </row>
    <row r="5" spans="1:30" ht="32.450000000000003" customHeight="1" x14ac:dyDescent="0.25">
      <c r="A5" s="16">
        <v>1</v>
      </c>
      <c r="B5" s="26" t="s">
        <v>142</v>
      </c>
      <c r="C5" s="21" t="s">
        <v>5</v>
      </c>
      <c r="D5" s="12" t="s">
        <v>143</v>
      </c>
      <c r="E5" s="3">
        <v>171</v>
      </c>
      <c r="F5" s="2">
        <v>170.5</v>
      </c>
      <c r="G5" s="17">
        <v>163</v>
      </c>
      <c r="H5" s="17">
        <v>151.75</v>
      </c>
      <c r="I5" s="17">
        <v>114</v>
      </c>
      <c r="J5" s="17">
        <v>102</v>
      </c>
      <c r="K5" s="17">
        <v>107</v>
      </c>
      <c r="L5" s="17">
        <v>94</v>
      </c>
      <c r="M5" s="121">
        <v>34867</v>
      </c>
      <c r="N5" s="22">
        <v>33471</v>
      </c>
      <c r="O5" s="22">
        <v>34310.36</v>
      </c>
      <c r="P5" s="22">
        <v>45707.31</v>
      </c>
      <c r="Q5" s="15">
        <v>74.946781279999996</v>
      </c>
      <c r="R5" s="8">
        <v>76.320133760000004</v>
      </c>
      <c r="S5" s="8">
        <v>83.242478290000008</v>
      </c>
      <c r="T5" s="8">
        <v>101.86396151000001</v>
      </c>
      <c r="U5" s="7">
        <v>40.753073999999998</v>
      </c>
      <c r="V5" s="8">
        <v>41</v>
      </c>
      <c r="W5" s="8">
        <v>42.806423259999995</v>
      </c>
      <c r="X5" s="8">
        <v>54.76343275</v>
      </c>
      <c r="Y5" s="153">
        <f t="shared" ref="Y5:Y30" si="0">+X5-L5*Z5*12/1000000</f>
        <v>6.6576167500000025</v>
      </c>
      <c r="Z5" s="154">
        <v>42647</v>
      </c>
      <c r="AA5" s="155">
        <f t="shared" ref="AA5:AA30" si="1">+X5-H5*0.9*Z5*12/1000000</f>
        <v>-15.130735550000018</v>
      </c>
      <c r="AB5">
        <f>VLOOKUP($B5,Sheet1!$A$1:$D$118,2,FALSE)</f>
        <v>95849.16</v>
      </c>
      <c r="AC5">
        <f>VLOOKUP($B5,Sheet1!$A$1:$D$118,3,FALSE)</f>
        <v>47782.42</v>
      </c>
      <c r="AD5">
        <f>VLOOKUP($B5,Sheet1!$A$1:$D$118,4,FALSE)</f>
        <v>47637.5</v>
      </c>
    </row>
    <row r="6" spans="1:30" ht="32.450000000000003" customHeight="1" x14ac:dyDescent="0.25">
      <c r="A6" s="16">
        <f>+A5+1</f>
        <v>2</v>
      </c>
      <c r="B6" s="26" t="s">
        <v>151</v>
      </c>
      <c r="C6" s="21" t="s">
        <v>5</v>
      </c>
      <c r="D6" s="12" t="s">
        <v>152</v>
      </c>
      <c r="E6" s="3">
        <v>210.5</v>
      </c>
      <c r="F6" s="2">
        <v>210.5</v>
      </c>
      <c r="G6" s="17">
        <v>166</v>
      </c>
      <c r="H6" s="17">
        <v>154.5</v>
      </c>
      <c r="I6" s="17">
        <v>129</v>
      </c>
      <c r="J6" s="17">
        <v>117</v>
      </c>
      <c r="K6" s="17">
        <v>111</v>
      </c>
      <c r="L6" s="17">
        <v>105</v>
      </c>
      <c r="M6" s="36">
        <v>24008.35</v>
      </c>
      <c r="N6" s="19">
        <v>32001</v>
      </c>
      <c r="O6" s="19">
        <v>37215</v>
      </c>
      <c r="P6" s="19">
        <v>47575</v>
      </c>
      <c r="Q6" s="3">
        <v>89.884616340000008</v>
      </c>
      <c r="R6" s="2">
        <v>89.860714849999994</v>
      </c>
      <c r="S6" s="2">
        <v>93.135238999999999</v>
      </c>
      <c r="T6" s="2">
        <v>103.29168417</v>
      </c>
      <c r="U6" s="4">
        <v>51.535921539999997</v>
      </c>
      <c r="V6" s="2">
        <v>47.90282843</v>
      </c>
      <c r="W6" s="2">
        <v>51.672947780000001</v>
      </c>
      <c r="X6" s="2">
        <v>62.705394060000003</v>
      </c>
      <c r="Y6" s="156">
        <f t="shared" si="0"/>
        <v>8.9701740600000051</v>
      </c>
      <c r="Z6" s="2">
        <v>42647</v>
      </c>
      <c r="AA6" s="157">
        <f t="shared" si="1"/>
        <v>-8.4553901400000058</v>
      </c>
      <c r="AB6">
        <f>VLOOKUP($B6,Sheet1!$A$1:$D$118,2,FALSE)</f>
        <v>106098</v>
      </c>
      <c r="AC6">
        <f>VLOOKUP($B6,Sheet1!$A$1:$D$118,3,FALSE)</f>
        <v>41954</v>
      </c>
      <c r="AD6">
        <f>VLOOKUP($B6,Sheet1!$A$1:$D$118,4,FALSE)</f>
        <v>41954</v>
      </c>
    </row>
    <row r="7" spans="1:30" ht="32.450000000000003" customHeight="1" x14ac:dyDescent="0.25">
      <c r="A7" s="16">
        <f t="shared" ref="A7:A30" si="2">+A6+1</f>
        <v>3</v>
      </c>
      <c r="B7" s="26" t="s">
        <v>49</v>
      </c>
      <c r="C7" s="21" t="s">
        <v>5</v>
      </c>
      <c r="D7" s="12" t="s">
        <v>50</v>
      </c>
      <c r="E7" s="3">
        <v>206.25</v>
      </c>
      <c r="F7" s="2">
        <v>207.25</v>
      </c>
      <c r="G7" s="17">
        <v>208.25</v>
      </c>
      <c r="H7" s="17">
        <v>195.5</v>
      </c>
      <c r="I7" s="17">
        <v>159</v>
      </c>
      <c r="J7" s="17">
        <v>156</v>
      </c>
      <c r="K7" s="17">
        <v>151</v>
      </c>
      <c r="L7" s="17">
        <v>140</v>
      </c>
      <c r="M7" s="36">
        <v>24527</v>
      </c>
      <c r="N7" s="19">
        <v>23632</v>
      </c>
      <c r="O7" s="19">
        <v>26446</v>
      </c>
      <c r="P7" s="19">
        <v>33488</v>
      </c>
      <c r="Q7" s="3">
        <v>79.877132650000007</v>
      </c>
      <c r="R7" s="2">
        <v>81.204463450000006</v>
      </c>
      <c r="S7" s="2">
        <v>99.550333170000002</v>
      </c>
      <c r="T7" s="2">
        <v>100.18576026999999</v>
      </c>
      <c r="U7" s="4">
        <v>51.139983590000007</v>
      </c>
      <c r="V7" s="2">
        <v>47.4913703</v>
      </c>
      <c r="W7" s="2">
        <v>54.496732649999998</v>
      </c>
      <c r="X7" s="2">
        <v>67.584467939999996</v>
      </c>
      <c r="Y7" s="158">
        <f t="shared" si="0"/>
        <v>-4.062492060000011</v>
      </c>
      <c r="Z7" s="2">
        <v>42647</v>
      </c>
      <c r="AA7" s="157">
        <f t="shared" si="1"/>
        <v>-22.460407860000018</v>
      </c>
      <c r="AB7">
        <f>VLOOKUP($B7,Sheet1!$A$1:$D$118,2,FALSE)</f>
        <v>74394</v>
      </c>
      <c r="AC7">
        <f>VLOOKUP($B7,Sheet1!$A$1:$D$118,3,FALSE)</f>
        <v>31444</v>
      </c>
      <c r="AD7">
        <f>VLOOKUP($B7,Sheet1!$A$1:$D$118,4,FALSE)</f>
        <v>30002</v>
      </c>
    </row>
    <row r="8" spans="1:30" ht="32.450000000000003" customHeight="1" x14ac:dyDescent="0.25">
      <c r="A8" s="16">
        <f t="shared" si="2"/>
        <v>4</v>
      </c>
      <c r="B8" s="26" t="s">
        <v>22</v>
      </c>
      <c r="C8" s="21" t="s">
        <v>5</v>
      </c>
      <c r="D8" s="12" t="s">
        <v>23</v>
      </c>
      <c r="E8" s="3">
        <v>208</v>
      </c>
      <c r="F8" s="2">
        <v>208</v>
      </c>
      <c r="G8" s="17">
        <v>208</v>
      </c>
      <c r="H8" s="17">
        <v>199</v>
      </c>
      <c r="I8" s="17">
        <v>174.80245969228255</v>
      </c>
      <c r="J8" s="17">
        <v>186</v>
      </c>
      <c r="K8" s="68">
        <v>172</v>
      </c>
      <c r="L8" s="68">
        <v>169</v>
      </c>
      <c r="M8" s="36">
        <v>23005.52</v>
      </c>
      <c r="N8" s="19">
        <v>19798</v>
      </c>
      <c r="O8" s="19">
        <v>22938.6</v>
      </c>
      <c r="P8" s="19">
        <v>29336.45</v>
      </c>
      <c r="Q8" s="3">
        <v>78.675279560000007</v>
      </c>
      <c r="R8" s="2">
        <v>94.651225199999999</v>
      </c>
      <c r="S8" s="2">
        <v>101.15141059999999</v>
      </c>
      <c r="T8" s="2">
        <v>116.78756487000001</v>
      </c>
      <c r="U8" s="4">
        <v>48.257057789999998</v>
      </c>
      <c r="V8" s="2">
        <v>44.953559149999997</v>
      </c>
      <c r="W8" s="2">
        <v>50.940688829999999</v>
      </c>
      <c r="X8" s="2">
        <v>63.109815249999997</v>
      </c>
      <c r="Y8" s="158">
        <f t="shared" si="0"/>
        <v>-23.378300750000008</v>
      </c>
      <c r="Z8" s="2">
        <v>42647</v>
      </c>
      <c r="AA8" s="157">
        <f t="shared" si="1"/>
        <v>-28.547117150000005</v>
      </c>
      <c r="AB8">
        <f>VLOOKUP($B8,Sheet1!$A$1:$D$118,2,FALSE)</f>
        <v>63311.17</v>
      </c>
      <c r="AC8">
        <f>VLOOKUP($B8,Sheet1!$A$1:$D$118,3,FALSE)</f>
        <v>27530.06</v>
      </c>
      <c r="AD8">
        <f>VLOOKUP($B8,Sheet1!$A$1:$D$118,4,FALSE)</f>
        <v>27531.25</v>
      </c>
    </row>
    <row r="9" spans="1:30" ht="32.450000000000003" customHeight="1" x14ac:dyDescent="0.25">
      <c r="A9" s="16">
        <f t="shared" si="2"/>
        <v>5</v>
      </c>
      <c r="B9" s="26" t="s">
        <v>65</v>
      </c>
      <c r="C9" s="21" t="s">
        <v>5</v>
      </c>
      <c r="D9" s="12" t="s">
        <v>66</v>
      </c>
      <c r="E9" s="3">
        <v>210.25</v>
      </c>
      <c r="F9" s="2">
        <v>210.25</v>
      </c>
      <c r="G9" s="17">
        <v>210.25</v>
      </c>
      <c r="H9" s="17">
        <v>202.75</v>
      </c>
      <c r="I9" s="17">
        <v>157</v>
      </c>
      <c r="J9" s="17">
        <v>155</v>
      </c>
      <c r="K9" s="17">
        <v>153</v>
      </c>
      <c r="L9" s="68">
        <v>155.45081690151778</v>
      </c>
      <c r="M9" s="36">
        <v>23607</v>
      </c>
      <c r="N9" s="19">
        <v>26042.1</v>
      </c>
      <c r="O9" s="19">
        <v>26824.799999999999</v>
      </c>
      <c r="P9" s="19">
        <v>36093.089999999997</v>
      </c>
      <c r="Q9" s="3">
        <v>87.864769120000005</v>
      </c>
      <c r="R9" s="2">
        <v>92.613581390000007</v>
      </c>
      <c r="S9" s="2">
        <v>99.009317920000001</v>
      </c>
      <c r="T9" s="2">
        <v>115.03352095</v>
      </c>
      <c r="U9" s="4">
        <v>47.383881880000004</v>
      </c>
      <c r="V9" s="2">
        <v>50.306413979999995</v>
      </c>
      <c r="W9" s="2">
        <v>51.296743390000003</v>
      </c>
      <c r="X9" s="2">
        <v>67.328403900000012</v>
      </c>
      <c r="Y9" s="158">
        <f t="shared" si="0"/>
        <v>-12.225727960788333</v>
      </c>
      <c r="Z9" s="2">
        <v>42647</v>
      </c>
      <c r="AA9" s="157">
        <f t="shared" si="1"/>
        <v>-26.055731999999992</v>
      </c>
      <c r="AB9">
        <f>VLOOKUP($B9,Sheet1!$A$1:$D$118,2,FALSE)</f>
        <v>0</v>
      </c>
      <c r="AC9">
        <f>VLOOKUP($B9,Sheet1!$A$1:$D$118,3,FALSE)</f>
        <v>0</v>
      </c>
      <c r="AD9">
        <f>VLOOKUP($B9,Sheet1!$A$1:$D$118,4,FALSE)</f>
        <v>0</v>
      </c>
    </row>
    <row r="10" spans="1:30" ht="32.450000000000003" customHeight="1" x14ac:dyDescent="0.25">
      <c r="A10" s="16">
        <f t="shared" si="2"/>
        <v>6</v>
      </c>
      <c r="B10" s="26" t="s">
        <v>44</v>
      </c>
      <c r="C10" s="21" t="s">
        <v>5</v>
      </c>
      <c r="D10" s="12" t="s">
        <v>45</v>
      </c>
      <c r="E10" s="3">
        <v>217.5</v>
      </c>
      <c r="F10" s="2">
        <v>321.75</v>
      </c>
      <c r="G10" s="17">
        <v>321.75</v>
      </c>
      <c r="H10" s="17">
        <v>291</v>
      </c>
      <c r="I10" s="17">
        <v>210</v>
      </c>
      <c r="J10" s="17">
        <v>199</v>
      </c>
      <c r="K10" s="17">
        <v>202</v>
      </c>
      <c r="L10" s="17">
        <v>191</v>
      </c>
      <c r="M10" s="36">
        <v>20854.439999999999</v>
      </c>
      <c r="N10" s="19">
        <v>22147.21</v>
      </c>
      <c r="O10" s="19">
        <v>24369</v>
      </c>
      <c r="P10" s="19">
        <v>32798</v>
      </c>
      <c r="Q10" s="3">
        <v>90.90410627</v>
      </c>
      <c r="R10" s="2">
        <v>110.61776465999999</v>
      </c>
      <c r="S10" s="2">
        <v>121.68886661000001</v>
      </c>
      <c r="T10" s="2">
        <v>144.94373196000001</v>
      </c>
      <c r="U10" s="4">
        <v>53.28456276</v>
      </c>
      <c r="V10" s="2">
        <v>55.626250499999998</v>
      </c>
      <c r="W10" s="2">
        <v>63.949602349999999</v>
      </c>
      <c r="X10" s="2">
        <v>80.620611650000001</v>
      </c>
      <c r="Y10" s="158">
        <f t="shared" si="0"/>
        <v>-17.126312350000006</v>
      </c>
      <c r="Z10" s="2">
        <v>42647</v>
      </c>
      <c r="AA10" s="157">
        <f t="shared" si="1"/>
        <v>-53.410379950000021</v>
      </c>
      <c r="AB10">
        <f>VLOOKUP($B10,Sheet1!$A$1:$D$118,2,FALSE)</f>
        <v>72713</v>
      </c>
      <c r="AC10">
        <f>VLOOKUP($B10,Sheet1!$A$1:$D$118,3,FALSE)</f>
        <v>30867</v>
      </c>
      <c r="AD10">
        <f>VLOOKUP($B10,Sheet1!$A$1:$D$118,4,FALSE)</f>
        <v>30867</v>
      </c>
    </row>
    <row r="11" spans="1:30" ht="32.450000000000003" customHeight="1" x14ac:dyDescent="0.25">
      <c r="A11" s="16">
        <f t="shared" si="2"/>
        <v>7</v>
      </c>
      <c r="B11" s="26" t="s">
        <v>20</v>
      </c>
      <c r="C11" s="21" t="s">
        <v>5</v>
      </c>
      <c r="D11" s="12" t="s">
        <v>21</v>
      </c>
      <c r="E11" s="3">
        <v>305.5</v>
      </c>
      <c r="F11" s="2">
        <v>321.5</v>
      </c>
      <c r="G11" s="17">
        <v>321.5</v>
      </c>
      <c r="H11" s="17">
        <v>306.25</v>
      </c>
      <c r="I11" s="68">
        <v>245.2816725534268</v>
      </c>
      <c r="J11" s="17">
        <v>257</v>
      </c>
      <c r="K11" s="68">
        <v>263.34359231056362</v>
      </c>
      <c r="L11" s="17">
        <v>265</v>
      </c>
      <c r="M11" s="36">
        <v>18686</v>
      </c>
      <c r="N11" s="19">
        <v>20335.34</v>
      </c>
      <c r="O11" s="19">
        <v>22325</v>
      </c>
      <c r="P11" s="19">
        <v>28367.15</v>
      </c>
      <c r="Q11" s="3">
        <v>116.44983267000001</v>
      </c>
      <c r="R11" s="2">
        <v>113.72167712000001</v>
      </c>
      <c r="S11" s="2">
        <v>125.50939604999999</v>
      </c>
      <c r="T11" s="2">
        <v>170.42001689</v>
      </c>
      <c r="U11" s="4">
        <v>55</v>
      </c>
      <c r="V11" s="2">
        <v>55.405231389999997</v>
      </c>
      <c r="W11" s="2">
        <v>70.549748379999997</v>
      </c>
      <c r="X11" s="2">
        <v>93.877078170000004</v>
      </c>
      <c r="Y11" s="158">
        <f t="shared" si="0"/>
        <v>-41.74038182999999</v>
      </c>
      <c r="Z11" s="2">
        <v>42647</v>
      </c>
      <c r="AA11" s="157">
        <f t="shared" si="1"/>
        <v>-47.177874330000009</v>
      </c>
      <c r="AB11">
        <f>VLOOKUP($B11,Sheet1!$A$1:$D$118,2,FALSE)</f>
        <v>64422.720000000001</v>
      </c>
      <c r="AC11">
        <f>VLOOKUP($B11,Sheet1!$A$1:$D$118,3,FALSE)</f>
        <v>26664.21</v>
      </c>
      <c r="AD11">
        <f>VLOOKUP($B11,Sheet1!$A$1:$D$118,4,FALSE)</f>
        <v>26663.89</v>
      </c>
    </row>
    <row r="12" spans="1:30" ht="32.450000000000003" customHeight="1" x14ac:dyDescent="0.25">
      <c r="A12" s="16">
        <f t="shared" si="2"/>
        <v>8</v>
      </c>
      <c r="B12" s="26" t="s">
        <v>100</v>
      </c>
      <c r="C12" s="21" t="s">
        <v>5</v>
      </c>
      <c r="D12" s="12" t="s">
        <v>101</v>
      </c>
      <c r="E12" s="3">
        <v>404.25</v>
      </c>
      <c r="F12" s="2">
        <v>423.25</v>
      </c>
      <c r="G12" s="17">
        <v>415</v>
      </c>
      <c r="H12" s="17">
        <v>381.5</v>
      </c>
      <c r="I12" s="17">
        <v>322</v>
      </c>
      <c r="J12" s="17">
        <v>313</v>
      </c>
      <c r="K12" s="17">
        <v>297</v>
      </c>
      <c r="L12" s="17">
        <v>292</v>
      </c>
      <c r="M12" s="36">
        <v>25830</v>
      </c>
      <c r="N12" s="19">
        <v>27296</v>
      </c>
      <c r="O12" s="19">
        <v>30558.2</v>
      </c>
      <c r="P12" s="19">
        <v>40891.79</v>
      </c>
      <c r="Q12" s="3">
        <v>196.24055898</v>
      </c>
      <c r="R12" s="2">
        <v>197.38748848</v>
      </c>
      <c r="S12" s="2">
        <v>199.57295265000002</v>
      </c>
      <c r="T12" s="2">
        <v>281.44239002999996</v>
      </c>
      <c r="U12" s="4">
        <v>102.49783679000001</v>
      </c>
      <c r="V12" s="2">
        <v>107.77007702</v>
      </c>
      <c r="W12" s="2">
        <v>111.22352458</v>
      </c>
      <c r="X12" s="2">
        <v>143.84697912999999</v>
      </c>
      <c r="Y12" s="158">
        <f t="shared" si="0"/>
        <v>-5.5881088700000134</v>
      </c>
      <c r="Z12" s="2">
        <v>42647</v>
      </c>
      <c r="AA12" s="157">
        <f t="shared" si="1"/>
        <v>-31.867190270000009</v>
      </c>
      <c r="AB12">
        <f>VLOOKUP($B12,Sheet1!$A$1:$D$118,2,FALSE)</f>
        <v>79487.88</v>
      </c>
      <c r="AC12">
        <f>VLOOKUP($B12,Sheet1!$A$1:$D$118,3,FALSE)</f>
        <v>37107.01</v>
      </c>
      <c r="AD12">
        <f>VLOOKUP($B12,Sheet1!$A$1:$D$118,4,FALSE)</f>
        <v>37107.08</v>
      </c>
    </row>
    <row r="13" spans="1:30" ht="32.450000000000003" customHeight="1" x14ac:dyDescent="0.25">
      <c r="A13" s="16">
        <f t="shared" si="2"/>
        <v>9</v>
      </c>
      <c r="B13" s="26" t="s">
        <v>26</v>
      </c>
      <c r="C13" s="21" t="s">
        <v>5</v>
      </c>
      <c r="D13" s="12" t="s">
        <v>27</v>
      </c>
      <c r="E13" s="3">
        <v>414</v>
      </c>
      <c r="F13" s="2">
        <v>415</v>
      </c>
      <c r="G13" s="17">
        <v>415</v>
      </c>
      <c r="H13" s="17">
        <v>392</v>
      </c>
      <c r="I13" s="17">
        <v>348</v>
      </c>
      <c r="J13" s="17">
        <v>354</v>
      </c>
      <c r="K13" s="17">
        <v>362</v>
      </c>
      <c r="L13" s="17">
        <v>327</v>
      </c>
      <c r="M13" s="36">
        <v>20261.7</v>
      </c>
      <c r="N13" s="19">
        <v>20082</v>
      </c>
      <c r="O13" s="19">
        <v>22246.1</v>
      </c>
      <c r="P13" s="19">
        <v>29538</v>
      </c>
      <c r="Q13" s="3">
        <v>158.90834118999999</v>
      </c>
      <c r="R13" s="2">
        <v>163.64276045</v>
      </c>
      <c r="S13" s="2">
        <v>182.02608821999999</v>
      </c>
      <c r="T13" s="2">
        <v>198.05924816000001</v>
      </c>
      <c r="U13" s="4">
        <v>86.506690489999997</v>
      </c>
      <c r="V13" s="2">
        <v>88.039856870000008</v>
      </c>
      <c r="W13" s="2">
        <v>95.403759659999992</v>
      </c>
      <c r="X13" s="2">
        <v>110.05361989000001</v>
      </c>
      <c r="Y13" s="158">
        <f t="shared" si="0"/>
        <v>-57.293208109999981</v>
      </c>
      <c r="Z13" s="2">
        <v>42647</v>
      </c>
      <c r="AA13" s="157">
        <f t="shared" si="1"/>
        <v>-70.496719309999989</v>
      </c>
      <c r="AB13">
        <f>VLOOKUP($B13,Sheet1!$A$1:$D$118,2,FALSE)</f>
        <v>73222.03</v>
      </c>
      <c r="AC13">
        <f>VLOOKUP($B13,Sheet1!$A$1:$D$118,3,FALSE)</f>
        <v>26098</v>
      </c>
      <c r="AD13">
        <f>VLOOKUP($B13,Sheet1!$A$1:$D$118,4,FALSE)</f>
        <v>26071.8</v>
      </c>
    </row>
    <row r="14" spans="1:30" ht="32.450000000000003" customHeight="1" x14ac:dyDescent="0.25">
      <c r="A14" s="16">
        <f t="shared" si="2"/>
        <v>10</v>
      </c>
      <c r="B14" s="26" t="s">
        <v>38</v>
      </c>
      <c r="C14" s="21" t="s">
        <v>5</v>
      </c>
      <c r="D14" s="12" t="s">
        <v>39</v>
      </c>
      <c r="E14" s="3">
        <v>453.5</v>
      </c>
      <c r="F14" s="2">
        <v>453.5</v>
      </c>
      <c r="G14" s="17">
        <v>447.5</v>
      </c>
      <c r="H14" s="17">
        <v>422</v>
      </c>
      <c r="I14" s="17">
        <v>295</v>
      </c>
      <c r="J14" s="17">
        <v>288</v>
      </c>
      <c r="K14" s="68">
        <v>295.2078212427499</v>
      </c>
      <c r="L14" s="68">
        <v>285.13962629318974</v>
      </c>
      <c r="M14" s="36">
        <v>19645</v>
      </c>
      <c r="N14" s="19">
        <v>20197</v>
      </c>
      <c r="O14" s="19">
        <v>23448</v>
      </c>
      <c r="P14" s="19">
        <v>32051.24</v>
      </c>
      <c r="Q14" s="3">
        <v>129.98816803</v>
      </c>
      <c r="R14" s="2">
        <v>136.17996603</v>
      </c>
      <c r="S14" s="2">
        <v>155.63430249999999</v>
      </c>
      <c r="T14" s="2">
        <v>206.67934438</v>
      </c>
      <c r="U14" s="4">
        <v>71.776865729999997</v>
      </c>
      <c r="V14" s="2">
        <v>70.876711700000001</v>
      </c>
      <c r="W14" s="2">
        <v>83.064395910000002</v>
      </c>
      <c r="X14" s="2">
        <v>109.66894315</v>
      </c>
      <c r="Y14" s="158">
        <f t="shared" si="0"/>
        <v>-36.255252560307966</v>
      </c>
      <c r="Z14" s="2">
        <v>42647</v>
      </c>
      <c r="AA14" s="157">
        <f t="shared" si="1"/>
        <v>-84.699024049999977</v>
      </c>
      <c r="AB14">
        <f>VLOOKUP($B14,Sheet1!$A$1:$D$118,2,FALSE)</f>
        <v>79507.77</v>
      </c>
      <c r="AC14">
        <f>VLOOKUP($B14,Sheet1!$A$1:$D$118,3,FALSE)</f>
        <v>32014.32</v>
      </c>
      <c r="AD14">
        <f>VLOOKUP($B14,Sheet1!$A$1:$D$118,4,FALSE)</f>
        <v>32014.37</v>
      </c>
    </row>
    <row r="15" spans="1:30" ht="32.450000000000003" customHeight="1" x14ac:dyDescent="0.25">
      <c r="A15" s="16">
        <f t="shared" si="2"/>
        <v>11</v>
      </c>
      <c r="B15" s="26" t="s">
        <v>28</v>
      </c>
      <c r="C15" s="21" t="s">
        <v>5</v>
      </c>
      <c r="D15" s="12" t="s">
        <v>29</v>
      </c>
      <c r="E15" s="3">
        <v>461.5</v>
      </c>
      <c r="F15" s="2">
        <v>481.25</v>
      </c>
      <c r="G15" s="17">
        <v>481.25</v>
      </c>
      <c r="H15" s="17">
        <v>457.25</v>
      </c>
      <c r="I15" s="17">
        <v>368</v>
      </c>
      <c r="J15" s="17">
        <v>366</v>
      </c>
      <c r="K15" s="17">
        <v>415</v>
      </c>
      <c r="L15" s="17">
        <v>409</v>
      </c>
      <c r="M15" s="36">
        <v>20235.310000000001</v>
      </c>
      <c r="N15" s="19">
        <v>20744</v>
      </c>
      <c r="O15" s="19">
        <v>23212</v>
      </c>
      <c r="P15" s="19">
        <v>29985</v>
      </c>
      <c r="Q15" s="3">
        <v>174.19815743000001</v>
      </c>
      <c r="R15" s="2">
        <v>179.38993221000001</v>
      </c>
      <c r="S15" s="2">
        <v>189.49574944</v>
      </c>
      <c r="T15" s="2">
        <v>229.65972865000001</v>
      </c>
      <c r="U15" s="4">
        <v>90.239617280000004</v>
      </c>
      <c r="V15" s="2">
        <v>92.14120976000001</v>
      </c>
      <c r="W15" s="2">
        <v>102.9943347</v>
      </c>
      <c r="X15" s="2">
        <v>132.91436361000001</v>
      </c>
      <c r="Y15" s="158">
        <f t="shared" si="0"/>
        <v>-76.39711238999999</v>
      </c>
      <c r="Z15" s="2">
        <v>42647</v>
      </c>
      <c r="AA15" s="157">
        <f t="shared" si="1"/>
        <v>-77.68931649000001</v>
      </c>
      <c r="AB15">
        <f>VLOOKUP($B15,Sheet1!$A$1:$D$118,2,FALSE)</f>
        <v>64432</v>
      </c>
      <c r="AC15">
        <f>VLOOKUP($B15,Sheet1!$A$1:$D$118,3,FALSE)</f>
        <v>27615</v>
      </c>
      <c r="AD15">
        <f>VLOOKUP($B15,Sheet1!$A$1:$D$118,4,FALSE)</f>
        <v>27615</v>
      </c>
    </row>
    <row r="16" spans="1:30" ht="32.450000000000003" customHeight="1" x14ac:dyDescent="0.25">
      <c r="A16" s="16">
        <f t="shared" si="2"/>
        <v>12</v>
      </c>
      <c r="B16" s="26" t="s">
        <v>7</v>
      </c>
      <c r="C16" s="21" t="s">
        <v>5</v>
      </c>
      <c r="D16" s="12" t="s">
        <v>8</v>
      </c>
      <c r="E16" s="3">
        <v>485.25</v>
      </c>
      <c r="F16" s="2">
        <v>485.25</v>
      </c>
      <c r="G16" s="17">
        <v>485.25</v>
      </c>
      <c r="H16" s="17">
        <v>485.25</v>
      </c>
      <c r="I16" s="17">
        <v>355.55792605381168</v>
      </c>
      <c r="J16" s="17">
        <v>354.96778733064741</v>
      </c>
      <c r="K16" s="17">
        <v>350</v>
      </c>
      <c r="L16" s="17">
        <v>354</v>
      </c>
      <c r="M16" s="36">
        <v>19015.810000000001</v>
      </c>
      <c r="N16" s="19">
        <v>19015.810000000001</v>
      </c>
      <c r="O16" s="19">
        <v>19319.47</v>
      </c>
      <c r="P16" s="19">
        <v>22382.45</v>
      </c>
      <c r="Q16" s="3">
        <v>151.54479644</v>
      </c>
      <c r="R16" s="2">
        <v>150.94836100000001</v>
      </c>
      <c r="S16" s="2">
        <v>150.08306422000001</v>
      </c>
      <c r="T16" s="2">
        <v>171.81673172000001</v>
      </c>
      <c r="U16" s="4">
        <v>81.134663590000002</v>
      </c>
      <c r="V16" s="2">
        <v>81</v>
      </c>
      <c r="W16" s="2">
        <v>96.298586999999998</v>
      </c>
      <c r="X16" s="2">
        <v>125.9472549</v>
      </c>
      <c r="Y16" s="158">
        <f t="shared" si="0"/>
        <v>-55.217201099999997</v>
      </c>
      <c r="Z16" s="2">
        <v>42647</v>
      </c>
      <c r="AA16" s="157">
        <f t="shared" si="1"/>
        <v>-97.552877999999978</v>
      </c>
      <c r="AB16">
        <f>VLOOKUP($B16,Sheet1!$A$1:$D$118,2,FALSE)</f>
        <v>55672.800000000003</v>
      </c>
      <c r="AC16">
        <f>VLOOKUP($B16,Sheet1!$A$1:$D$118,3,FALSE)</f>
        <v>28275.01</v>
      </c>
      <c r="AD16">
        <f>VLOOKUP($B16,Sheet1!$A$1:$D$118,4,FALSE)</f>
        <v>27201.74</v>
      </c>
    </row>
    <row r="17" spans="1:30" ht="32.450000000000003" customHeight="1" x14ac:dyDescent="0.25">
      <c r="A17" s="16">
        <f t="shared" si="2"/>
        <v>13</v>
      </c>
      <c r="B17" s="26" t="s">
        <v>131</v>
      </c>
      <c r="C17" s="21" t="s">
        <v>5</v>
      </c>
      <c r="D17" s="12" t="s">
        <v>132</v>
      </c>
      <c r="E17" s="3">
        <v>472.25</v>
      </c>
      <c r="F17" s="2">
        <v>583</v>
      </c>
      <c r="G17" s="17">
        <v>554.75</v>
      </c>
      <c r="H17" s="17">
        <v>525.25</v>
      </c>
      <c r="I17" s="17">
        <v>398</v>
      </c>
      <c r="J17" s="17">
        <v>407</v>
      </c>
      <c r="K17" s="17">
        <v>403</v>
      </c>
      <c r="L17" s="17">
        <v>376</v>
      </c>
      <c r="M17" s="36">
        <v>35130.230000000003</v>
      </c>
      <c r="N17" s="19">
        <v>33858</v>
      </c>
      <c r="O17" s="19">
        <v>37807.910000000003</v>
      </c>
      <c r="P17" s="19">
        <v>43787.78</v>
      </c>
      <c r="Q17" s="3">
        <v>302.18724220999997</v>
      </c>
      <c r="R17" s="2">
        <v>313.79908244000001</v>
      </c>
      <c r="S17" s="2">
        <v>332.31695689999998</v>
      </c>
      <c r="T17" s="2">
        <v>377.01763141000004</v>
      </c>
      <c r="U17" s="4">
        <v>191.31472506</v>
      </c>
      <c r="V17" s="2">
        <v>188.77994419000001</v>
      </c>
      <c r="W17" s="2">
        <v>163.06050021999999</v>
      </c>
      <c r="X17" s="2">
        <v>200.38438859000001</v>
      </c>
      <c r="Y17" s="156">
        <f t="shared" si="0"/>
        <v>7.9611245900000256</v>
      </c>
      <c r="Z17" s="2">
        <v>42647</v>
      </c>
      <c r="AA17" s="157">
        <f t="shared" si="1"/>
        <v>-41.539248309999948</v>
      </c>
      <c r="AB17">
        <f>VLOOKUP($B17,Sheet1!$A$1:$D$118,2,FALSE)</f>
        <v>98120.84</v>
      </c>
      <c r="AC17">
        <f>VLOOKUP($B17,Sheet1!$A$1:$D$118,3,FALSE)</f>
        <v>42094</v>
      </c>
      <c r="AD17">
        <f>VLOOKUP($B17,Sheet1!$A$1:$D$118,4,FALSE)</f>
        <v>0</v>
      </c>
    </row>
    <row r="18" spans="1:30" ht="32.450000000000003" customHeight="1" x14ac:dyDescent="0.25">
      <c r="A18" s="16">
        <f t="shared" si="2"/>
        <v>14</v>
      </c>
      <c r="B18" s="26" t="s">
        <v>14</v>
      </c>
      <c r="C18" s="21" t="s">
        <v>5</v>
      </c>
      <c r="D18" s="12" t="s">
        <v>15</v>
      </c>
      <c r="E18" s="3">
        <v>506.25</v>
      </c>
      <c r="F18" s="2">
        <v>539</v>
      </c>
      <c r="G18" s="17">
        <v>539</v>
      </c>
      <c r="H18" s="17">
        <v>539</v>
      </c>
      <c r="I18" s="17">
        <v>338</v>
      </c>
      <c r="J18" s="17">
        <v>393</v>
      </c>
      <c r="K18" s="17">
        <v>406</v>
      </c>
      <c r="L18" s="17">
        <v>399</v>
      </c>
      <c r="M18" s="36">
        <v>21305</v>
      </c>
      <c r="N18" s="19">
        <v>23700</v>
      </c>
      <c r="O18" s="19">
        <v>25731.66</v>
      </c>
      <c r="P18" s="19">
        <v>25731.66</v>
      </c>
      <c r="Q18" s="3">
        <v>206.57367871</v>
      </c>
      <c r="R18" s="2">
        <v>209.15071624000001</v>
      </c>
      <c r="S18" s="2">
        <v>243.50064015000001</v>
      </c>
      <c r="T18" s="2">
        <v>284.41729279999998</v>
      </c>
      <c r="U18" s="4">
        <v>111.41333718000001</v>
      </c>
      <c r="V18" s="2">
        <v>115.85771644</v>
      </c>
      <c r="W18" s="2">
        <v>126.63908561</v>
      </c>
      <c r="X18" s="2">
        <v>159.87025693000001</v>
      </c>
      <c r="Y18" s="158">
        <f t="shared" si="0"/>
        <v>-44.323579069999994</v>
      </c>
      <c r="Z18" s="2">
        <v>42647</v>
      </c>
      <c r="AA18" s="157">
        <f t="shared" si="1"/>
        <v>-88.386459469999977</v>
      </c>
      <c r="AB18">
        <f>VLOOKUP($B18,Sheet1!$A$1:$D$118,2,FALSE)</f>
        <v>78030.48</v>
      </c>
      <c r="AC18">
        <f>VLOOKUP($B18,Sheet1!$A$1:$D$118,3,FALSE)</f>
        <v>31236.41</v>
      </c>
      <c r="AD18">
        <f>VLOOKUP($B18,Sheet1!$A$1:$D$118,4,FALSE)</f>
        <v>0</v>
      </c>
    </row>
    <row r="19" spans="1:30" ht="32.450000000000003" customHeight="1" x14ac:dyDescent="0.25">
      <c r="A19" s="16">
        <f t="shared" si="2"/>
        <v>15</v>
      </c>
      <c r="B19" s="25" t="s">
        <v>67</v>
      </c>
      <c r="C19" s="21" t="s">
        <v>5</v>
      </c>
      <c r="D19" s="12" t="s">
        <v>68</v>
      </c>
      <c r="E19" s="3">
        <v>840.25</v>
      </c>
      <c r="F19" s="2">
        <v>836.5</v>
      </c>
      <c r="G19" s="17">
        <v>819.5</v>
      </c>
      <c r="H19" s="17">
        <v>596.5</v>
      </c>
      <c r="I19" s="17">
        <v>501</v>
      </c>
      <c r="J19" s="17">
        <v>488</v>
      </c>
      <c r="K19" s="17">
        <v>484</v>
      </c>
      <c r="L19" s="17">
        <v>474</v>
      </c>
      <c r="M19" s="36">
        <v>24111</v>
      </c>
      <c r="N19" s="19">
        <v>25049</v>
      </c>
      <c r="O19" s="19">
        <v>27320</v>
      </c>
      <c r="P19" s="19">
        <v>36263</v>
      </c>
      <c r="Q19" s="3">
        <v>290.37967727</v>
      </c>
      <c r="R19" s="2">
        <v>299.78606004</v>
      </c>
      <c r="S19" s="2">
        <v>307.59785547000001</v>
      </c>
      <c r="T19" s="2">
        <v>371.56283043999997</v>
      </c>
      <c r="U19" s="4">
        <v>167.92708001</v>
      </c>
      <c r="V19" s="2">
        <v>151.36055163999998</v>
      </c>
      <c r="W19" s="2">
        <v>161.33624344</v>
      </c>
      <c r="X19" s="2">
        <v>209.95749552000001</v>
      </c>
      <c r="Y19" s="158">
        <f t="shared" si="0"/>
        <v>-32.618640479999982</v>
      </c>
      <c r="Z19" s="2">
        <v>42647</v>
      </c>
      <c r="AA19" s="157">
        <f t="shared" si="1"/>
        <v>-64.783007879999957</v>
      </c>
      <c r="AB19">
        <f>VLOOKUP($B19,Sheet1!$A$1:$D$118,2,FALSE)</f>
        <v>75752.289999999994</v>
      </c>
      <c r="AC19">
        <f>VLOOKUP($B19,Sheet1!$A$1:$D$118,3,FALSE)</f>
        <v>32279.18</v>
      </c>
      <c r="AD19">
        <f>VLOOKUP($B19,Sheet1!$A$1:$D$118,4,FALSE)</f>
        <v>0</v>
      </c>
    </row>
    <row r="20" spans="1:30" ht="32.450000000000003" customHeight="1" x14ac:dyDescent="0.25">
      <c r="A20" s="16">
        <f t="shared" si="2"/>
        <v>16</v>
      </c>
      <c r="B20" s="26" t="s">
        <v>120</v>
      </c>
      <c r="C20" s="21" t="s">
        <v>5</v>
      </c>
      <c r="D20" s="12" t="s">
        <v>121</v>
      </c>
      <c r="E20" s="3">
        <v>640.75</v>
      </c>
      <c r="F20" s="2">
        <v>673.25</v>
      </c>
      <c r="G20" s="17">
        <v>660.75</v>
      </c>
      <c r="H20" s="17">
        <v>605.25</v>
      </c>
      <c r="I20" s="17">
        <v>430</v>
      </c>
      <c r="J20" s="17">
        <v>421</v>
      </c>
      <c r="K20" s="17">
        <v>415</v>
      </c>
      <c r="L20" s="17">
        <v>408</v>
      </c>
      <c r="M20" s="36">
        <v>30146</v>
      </c>
      <c r="N20" s="19">
        <v>31683</v>
      </c>
      <c r="O20" s="19">
        <v>37885.74</v>
      </c>
      <c r="P20" s="19">
        <v>42271.15</v>
      </c>
      <c r="Q20" s="3">
        <v>284.31629095</v>
      </c>
      <c r="R20" s="2">
        <v>307.42800105999999</v>
      </c>
      <c r="S20" s="2">
        <v>334.37574475999998</v>
      </c>
      <c r="T20" s="2">
        <v>401.90848720999998</v>
      </c>
      <c r="U20" s="4">
        <v>157.79329419999999</v>
      </c>
      <c r="V20" s="2">
        <v>161.89098479</v>
      </c>
      <c r="W20" s="2">
        <v>191.15373266</v>
      </c>
      <c r="X20" s="2">
        <v>223.34837506</v>
      </c>
      <c r="Y20" s="158">
        <f t="shared" si="0"/>
        <v>14.548663059999996</v>
      </c>
      <c r="Z20" s="2">
        <v>42647</v>
      </c>
      <c r="AA20" s="157">
        <f t="shared" si="1"/>
        <v>-55.422269839999984</v>
      </c>
      <c r="AB20">
        <f>VLOOKUP($B20,Sheet1!$A$1:$D$118,2,FALSE)</f>
        <v>101836.65</v>
      </c>
      <c r="AC20">
        <f>VLOOKUP($B20,Sheet1!$A$1:$D$118,3,FALSE)</f>
        <v>47335.54</v>
      </c>
      <c r="AD20">
        <f>VLOOKUP($B20,Sheet1!$A$1:$D$118,4,FALSE)</f>
        <v>47052.95</v>
      </c>
    </row>
    <row r="21" spans="1:30" ht="32.450000000000003" customHeight="1" x14ac:dyDescent="0.25">
      <c r="A21" s="16">
        <f t="shared" si="2"/>
        <v>17</v>
      </c>
      <c r="B21" s="26" t="s">
        <v>9</v>
      </c>
      <c r="C21" s="21" t="s">
        <v>5</v>
      </c>
      <c r="D21" s="12" t="s">
        <v>10</v>
      </c>
      <c r="E21" s="3">
        <v>586.75</v>
      </c>
      <c r="F21" s="2">
        <v>586.75</v>
      </c>
      <c r="G21" s="17">
        <v>586.75</v>
      </c>
      <c r="H21" s="17">
        <v>617.75</v>
      </c>
      <c r="I21" s="17">
        <v>469</v>
      </c>
      <c r="J21" s="17">
        <v>456</v>
      </c>
      <c r="K21" s="17">
        <v>467</v>
      </c>
      <c r="L21" s="17">
        <v>458</v>
      </c>
      <c r="M21" s="36">
        <v>21500</v>
      </c>
      <c r="N21" s="19">
        <v>21500</v>
      </c>
      <c r="O21" s="19">
        <v>23665.25</v>
      </c>
      <c r="P21" s="19">
        <v>25297.99</v>
      </c>
      <c r="Q21" s="3">
        <v>225.33513550999999</v>
      </c>
      <c r="R21" s="2">
        <v>212.14392915000002</v>
      </c>
      <c r="S21" s="2">
        <v>220.03009678999999</v>
      </c>
      <c r="T21" s="2">
        <v>311.68003211000001</v>
      </c>
      <c r="U21" s="4">
        <v>121.65845499</v>
      </c>
      <c r="V21" s="2">
        <v>124.18715873000001</v>
      </c>
      <c r="W21" s="2">
        <v>149.14225280000002</v>
      </c>
      <c r="X21" s="2">
        <v>181.97854763000001</v>
      </c>
      <c r="Y21" s="158">
        <f t="shared" si="0"/>
        <v>-52.409364369999992</v>
      </c>
      <c r="Z21" s="2">
        <v>42647</v>
      </c>
      <c r="AA21" s="157">
        <f t="shared" si="1"/>
        <v>-102.54944226999996</v>
      </c>
      <c r="AB21">
        <f>VLOOKUP($B21,Sheet1!$A$1:$D$118,2,FALSE)</f>
        <v>73130.100000000006</v>
      </c>
      <c r="AC21">
        <f>VLOOKUP($B21,Sheet1!$A$1:$D$118,3,FALSE)</f>
        <v>31191.1</v>
      </c>
      <c r="AD21">
        <f>VLOOKUP($B21,Sheet1!$A$1:$D$118,4,FALSE)</f>
        <v>30761.9</v>
      </c>
    </row>
    <row r="22" spans="1:30" ht="32.450000000000003" customHeight="1" x14ac:dyDescent="0.25">
      <c r="A22" s="16">
        <f t="shared" si="2"/>
        <v>18</v>
      </c>
      <c r="B22" s="26" t="s">
        <v>77</v>
      </c>
      <c r="C22" s="21" t="s">
        <v>5</v>
      </c>
      <c r="D22" s="14" t="s">
        <v>19</v>
      </c>
      <c r="E22" s="3">
        <v>980.75</v>
      </c>
      <c r="F22" s="2">
        <v>831.25</v>
      </c>
      <c r="G22" s="17">
        <v>831.25</v>
      </c>
      <c r="H22" s="17">
        <v>847.75</v>
      </c>
      <c r="I22" s="17">
        <v>592</v>
      </c>
      <c r="J22" s="17">
        <v>583</v>
      </c>
      <c r="K22" s="17">
        <v>604</v>
      </c>
      <c r="L22" s="17">
        <v>555</v>
      </c>
      <c r="M22" s="36">
        <v>26830.47</v>
      </c>
      <c r="N22" s="19">
        <v>30464</v>
      </c>
      <c r="O22" s="19">
        <v>28770</v>
      </c>
      <c r="P22" s="19">
        <v>38194.019999999997</v>
      </c>
      <c r="Q22" s="3">
        <v>359.09724052999997</v>
      </c>
      <c r="R22" s="2">
        <v>327.10292676</v>
      </c>
      <c r="S22" s="2">
        <v>292.93323848</v>
      </c>
      <c r="T22" s="2">
        <v>431.87957519999998</v>
      </c>
      <c r="U22" s="4">
        <v>196.75878012999999</v>
      </c>
      <c r="V22" s="2">
        <v>218.08977390999999</v>
      </c>
      <c r="W22" s="2">
        <v>186.44033171000001</v>
      </c>
      <c r="X22" s="2">
        <v>256.31984627000003</v>
      </c>
      <c r="Y22" s="158">
        <f t="shared" si="0"/>
        <v>-27.709173729999975</v>
      </c>
      <c r="Z22" s="2">
        <v>42647</v>
      </c>
      <c r="AA22" s="157">
        <f t="shared" si="1"/>
        <v>-134.14329162999996</v>
      </c>
      <c r="AB22">
        <f>VLOOKUP($B22,Sheet1!$A$1:$D$118,2,FALSE)</f>
        <v>70881.47</v>
      </c>
      <c r="AC22">
        <f>VLOOKUP($B22,Sheet1!$A$1:$D$118,3,FALSE)</f>
        <v>33332.400000000001</v>
      </c>
      <c r="AD22">
        <f>VLOOKUP($B22,Sheet1!$A$1:$D$118,4,FALSE)</f>
        <v>0</v>
      </c>
    </row>
    <row r="23" spans="1:30" ht="32.450000000000003" customHeight="1" x14ac:dyDescent="0.25">
      <c r="A23" s="16">
        <f t="shared" si="2"/>
        <v>19</v>
      </c>
      <c r="B23" s="26" t="s">
        <v>42</v>
      </c>
      <c r="C23" s="21" t="s">
        <v>5</v>
      </c>
      <c r="D23" s="12" t="s">
        <v>43</v>
      </c>
      <c r="E23" s="3">
        <v>895.75</v>
      </c>
      <c r="F23" s="2">
        <v>964.75</v>
      </c>
      <c r="G23" s="17">
        <v>958.75</v>
      </c>
      <c r="H23" s="17">
        <v>884.25</v>
      </c>
      <c r="I23" s="17">
        <v>657</v>
      </c>
      <c r="J23" s="68">
        <v>681.98537050298785</v>
      </c>
      <c r="K23" s="68">
        <v>640.30160766927645</v>
      </c>
      <c r="L23" s="68">
        <v>657</v>
      </c>
      <c r="M23" s="36">
        <v>21148</v>
      </c>
      <c r="N23" s="19">
        <v>21644</v>
      </c>
      <c r="O23" s="19">
        <v>26029.4</v>
      </c>
      <c r="P23" s="19">
        <v>32421</v>
      </c>
      <c r="Q23" s="3">
        <v>302.10998694</v>
      </c>
      <c r="R23" s="2">
        <v>309.00368823000002</v>
      </c>
      <c r="S23" s="2">
        <v>363.25305039</v>
      </c>
      <c r="T23" s="2">
        <v>434.12272093000001</v>
      </c>
      <c r="U23" s="4">
        <v>170.29167100000001</v>
      </c>
      <c r="V23" s="2">
        <v>177.13069630999999</v>
      </c>
      <c r="W23" s="2">
        <v>200</v>
      </c>
      <c r="X23" s="2">
        <v>175.91850543000001</v>
      </c>
      <c r="Y23" s="158">
        <f t="shared" si="0"/>
        <v>-160.31044256999999</v>
      </c>
      <c r="Z23" s="2">
        <v>42647</v>
      </c>
      <c r="AA23" s="157">
        <f t="shared" si="1"/>
        <v>-231.35607986999995</v>
      </c>
      <c r="AB23">
        <f>VLOOKUP($B23,Sheet1!$A$1:$D$118,2,FALSE)</f>
        <v>0</v>
      </c>
      <c r="AC23">
        <f>VLOOKUP($B23,Sheet1!$A$1:$D$118,3,FALSE)</f>
        <v>0</v>
      </c>
      <c r="AD23">
        <f>VLOOKUP($B23,Sheet1!$A$1:$D$118,4,FALSE)</f>
        <v>0</v>
      </c>
    </row>
    <row r="24" spans="1:30" ht="32.450000000000003" customHeight="1" x14ac:dyDescent="0.25">
      <c r="A24" s="16">
        <f t="shared" si="2"/>
        <v>20</v>
      </c>
      <c r="B24" s="26" t="s">
        <v>4</v>
      </c>
      <c r="C24" s="21" t="s">
        <v>5</v>
      </c>
      <c r="D24" s="12" t="s">
        <v>6</v>
      </c>
      <c r="E24" s="3">
        <v>838.25</v>
      </c>
      <c r="F24" s="2">
        <v>896</v>
      </c>
      <c r="G24" s="17">
        <v>896</v>
      </c>
      <c r="H24" s="68">
        <v>896</v>
      </c>
      <c r="I24" s="17">
        <v>704</v>
      </c>
      <c r="J24" s="17">
        <v>694</v>
      </c>
      <c r="K24" s="17">
        <v>710</v>
      </c>
      <c r="L24" s="68">
        <v>719</v>
      </c>
      <c r="M24" s="36">
        <v>19795</v>
      </c>
      <c r="N24" s="19">
        <v>20412.57</v>
      </c>
      <c r="O24" s="19">
        <v>24551</v>
      </c>
      <c r="P24" s="68">
        <f>+X24/H24/12*1000000</f>
        <v>25466.480894717257</v>
      </c>
      <c r="Q24" s="3">
        <v>299.23429733</v>
      </c>
      <c r="R24" s="2">
        <v>314.01869010000001</v>
      </c>
      <c r="S24" s="2">
        <v>389.15988231</v>
      </c>
      <c r="T24" s="2">
        <v>459.78727046</v>
      </c>
      <c r="U24" s="4">
        <v>169.62547865000002</v>
      </c>
      <c r="V24" s="2">
        <v>171.96202513</v>
      </c>
      <c r="W24" s="2">
        <v>211.7125169</v>
      </c>
      <c r="X24" s="2">
        <v>273.81560257999996</v>
      </c>
      <c r="Y24" s="158">
        <f t="shared" si="0"/>
        <v>-94.142713420000064</v>
      </c>
      <c r="Z24" s="2">
        <v>42647</v>
      </c>
      <c r="AA24" s="157">
        <f t="shared" si="1"/>
        <v>-138.87088702</v>
      </c>
      <c r="AB24">
        <f>VLOOKUP($B24,Sheet1!$A$1:$D$118,2,FALSE)</f>
        <v>75891</v>
      </c>
      <c r="AC24">
        <f>VLOOKUP($B24,Sheet1!$A$1:$D$118,3,FALSE)</f>
        <v>31634</v>
      </c>
      <c r="AD24">
        <f>VLOOKUP($B24,Sheet1!$A$1:$D$118,4,FALSE)</f>
        <v>30856</v>
      </c>
    </row>
    <row r="25" spans="1:30" ht="32.450000000000003" customHeight="1" x14ac:dyDescent="0.25">
      <c r="A25" s="16">
        <f t="shared" si="2"/>
        <v>21</v>
      </c>
      <c r="B25" s="26" t="s">
        <v>133</v>
      </c>
      <c r="C25" s="21" t="s">
        <v>5</v>
      </c>
      <c r="D25" s="12" t="s">
        <v>134</v>
      </c>
      <c r="E25" s="3">
        <v>1213.5</v>
      </c>
      <c r="F25" s="2">
        <v>1198.25</v>
      </c>
      <c r="G25" s="17">
        <v>1220</v>
      </c>
      <c r="H25" s="17">
        <v>1097</v>
      </c>
      <c r="I25" s="17">
        <v>771</v>
      </c>
      <c r="J25" s="17">
        <v>746</v>
      </c>
      <c r="K25" s="17">
        <v>801</v>
      </c>
      <c r="L25" s="17">
        <v>786</v>
      </c>
      <c r="M25" s="36">
        <v>25685.06</v>
      </c>
      <c r="N25" s="19">
        <v>29109</v>
      </c>
      <c r="O25" s="19">
        <v>32324</v>
      </c>
      <c r="P25" s="19">
        <v>43942</v>
      </c>
      <c r="Q25" s="3">
        <v>535.80111389000001</v>
      </c>
      <c r="R25" s="2">
        <v>542.30933111000002</v>
      </c>
      <c r="S25" s="2">
        <v>551.58857067999998</v>
      </c>
      <c r="T25" s="2">
        <v>639.11310669000011</v>
      </c>
      <c r="U25" s="4">
        <v>244.26694783000002</v>
      </c>
      <c r="V25" s="2">
        <v>271.67479162000001</v>
      </c>
      <c r="W25" s="2">
        <v>294.12783994</v>
      </c>
      <c r="X25" s="2">
        <v>395.67095508</v>
      </c>
      <c r="Y25" s="158">
        <f t="shared" si="0"/>
        <v>-6.575548920000017</v>
      </c>
      <c r="Z25" s="2">
        <v>42647</v>
      </c>
      <c r="AA25" s="157">
        <f t="shared" si="1"/>
        <v>-109.59364212000003</v>
      </c>
      <c r="AB25">
        <f>VLOOKUP($B25,Sheet1!$A$1:$D$118,2,FALSE)</f>
        <v>93503</v>
      </c>
      <c r="AC25">
        <f>VLOOKUP($B25,Sheet1!$A$1:$D$118,3,FALSE)</f>
        <v>44836</v>
      </c>
      <c r="AD25">
        <f>VLOOKUP($B25,Sheet1!$A$1:$D$118,4,FALSE)</f>
        <v>44835</v>
      </c>
    </row>
    <row r="26" spans="1:30" ht="32.450000000000003" customHeight="1" x14ac:dyDescent="0.25">
      <c r="A26" s="16">
        <f t="shared" si="2"/>
        <v>22</v>
      </c>
      <c r="B26" s="26" t="s">
        <v>60</v>
      </c>
      <c r="C26" s="21" t="s">
        <v>5</v>
      </c>
      <c r="D26" s="12" t="s">
        <v>34</v>
      </c>
      <c r="E26" s="3">
        <v>1236.25</v>
      </c>
      <c r="F26" s="2">
        <v>1302</v>
      </c>
      <c r="G26" s="17">
        <v>1304.5</v>
      </c>
      <c r="H26" s="17">
        <v>1153.5</v>
      </c>
      <c r="I26" s="17">
        <v>1031</v>
      </c>
      <c r="J26" s="17">
        <v>1023</v>
      </c>
      <c r="K26" s="17">
        <v>1012</v>
      </c>
      <c r="L26" s="17">
        <v>891</v>
      </c>
      <c r="M26" s="36">
        <v>22655</v>
      </c>
      <c r="N26" s="19">
        <v>23656</v>
      </c>
      <c r="O26" s="19">
        <v>26342</v>
      </c>
      <c r="P26" s="19">
        <v>35384</v>
      </c>
      <c r="Q26" s="3">
        <v>587.56679098000006</v>
      </c>
      <c r="R26" s="2">
        <v>558.44311000000005</v>
      </c>
      <c r="S26" s="2">
        <v>586.0482380599999</v>
      </c>
      <c r="T26" s="2">
        <v>719.73696099999995</v>
      </c>
      <c r="U26" s="4">
        <v>292.07204013</v>
      </c>
      <c r="V26" s="2">
        <v>301.99486875999997</v>
      </c>
      <c r="W26" s="2">
        <v>320.90302721</v>
      </c>
      <c r="X26" s="2">
        <v>412.25855824000001</v>
      </c>
      <c r="Y26" s="158">
        <f t="shared" si="0"/>
        <v>-43.723165759999972</v>
      </c>
      <c r="Z26" s="2">
        <v>42647</v>
      </c>
      <c r="AA26" s="157">
        <f t="shared" si="1"/>
        <v>-119.02923835999997</v>
      </c>
      <c r="AB26">
        <f>VLOOKUP($B26,Sheet1!$A$1:$D$118,2,FALSE)</f>
        <v>84853.4</v>
      </c>
      <c r="AC26">
        <f>VLOOKUP($B26,Sheet1!$A$1:$D$118,3,FALSE)</f>
        <v>36759.19</v>
      </c>
      <c r="AD26">
        <f>VLOOKUP($B26,Sheet1!$A$1:$D$118,4,FALSE)</f>
        <v>36623.629999999997</v>
      </c>
    </row>
    <row r="27" spans="1:30" ht="32.450000000000003" customHeight="1" x14ac:dyDescent="0.25">
      <c r="A27" s="16">
        <f t="shared" si="2"/>
        <v>23</v>
      </c>
      <c r="B27" s="26" t="s">
        <v>107</v>
      </c>
      <c r="C27" s="21" t="s">
        <v>5</v>
      </c>
      <c r="D27" s="14" t="s">
        <v>108</v>
      </c>
      <c r="E27" s="3">
        <v>1409.25</v>
      </c>
      <c r="F27" s="2">
        <v>1415</v>
      </c>
      <c r="G27" s="17">
        <v>1415</v>
      </c>
      <c r="H27" s="17">
        <v>1289.5</v>
      </c>
      <c r="I27" s="17">
        <v>1068</v>
      </c>
      <c r="J27" s="17">
        <v>1062</v>
      </c>
      <c r="K27" s="17">
        <v>1031</v>
      </c>
      <c r="L27" s="17">
        <v>1013</v>
      </c>
      <c r="M27" s="36">
        <v>27615.03</v>
      </c>
      <c r="N27" s="19">
        <v>29775.95</v>
      </c>
      <c r="O27" s="19">
        <v>32140.14</v>
      </c>
      <c r="P27" s="19">
        <v>41378.82</v>
      </c>
      <c r="Q27" s="3">
        <v>618.47522845000003</v>
      </c>
      <c r="R27" s="2">
        <v>618.53422607000005</v>
      </c>
      <c r="S27" s="2">
        <v>625.66778655999997</v>
      </c>
      <c r="T27" s="2">
        <v>816.26588388999994</v>
      </c>
      <c r="U27" s="4">
        <v>357.38712692000001</v>
      </c>
      <c r="V27" s="2">
        <v>374.83218799999997</v>
      </c>
      <c r="W27" s="2">
        <v>436.41923172000003</v>
      </c>
      <c r="X27" s="2">
        <v>541.14079036999999</v>
      </c>
      <c r="Y27" s="158">
        <f t="shared" si="0"/>
        <v>22.723858370000016</v>
      </c>
      <c r="Z27" s="2">
        <v>42647</v>
      </c>
      <c r="AA27" s="157">
        <f t="shared" si="1"/>
        <v>-52.786919830000102</v>
      </c>
      <c r="AB27">
        <f>VLOOKUP($B27,Sheet1!$A$1:$D$118,2,FALSE)</f>
        <v>98342.71</v>
      </c>
      <c r="AC27">
        <f>VLOOKUP($B27,Sheet1!$A$1:$D$118,3,FALSE)</f>
        <v>37684.959999999999</v>
      </c>
      <c r="AD27">
        <f>VLOOKUP($B27,Sheet1!$A$1:$D$118,4,FALSE)</f>
        <v>37666.730000000003</v>
      </c>
    </row>
    <row r="28" spans="1:30" ht="32.450000000000003" customHeight="1" x14ac:dyDescent="0.25">
      <c r="A28" s="16">
        <f t="shared" si="2"/>
        <v>24</v>
      </c>
      <c r="B28" s="26" t="s">
        <v>81</v>
      </c>
      <c r="C28" s="21" t="s">
        <v>5</v>
      </c>
      <c r="D28" s="12" t="s">
        <v>82</v>
      </c>
      <c r="E28" s="3">
        <v>1376.75</v>
      </c>
      <c r="F28" s="2">
        <v>1386.25</v>
      </c>
      <c r="G28" s="17">
        <v>1386.25</v>
      </c>
      <c r="H28" s="17">
        <v>1386.25</v>
      </c>
      <c r="I28" s="17">
        <v>899</v>
      </c>
      <c r="J28" s="17">
        <v>885</v>
      </c>
      <c r="K28" s="17">
        <v>920</v>
      </c>
      <c r="L28" s="17">
        <v>859</v>
      </c>
      <c r="M28" s="36">
        <v>24838</v>
      </c>
      <c r="N28" s="19">
        <v>27011</v>
      </c>
      <c r="O28" s="19">
        <v>29953</v>
      </c>
      <c r="P28" s="19">
        <v>38496.19</v>
      </c>
      <c r="Q28" s="3">
        <v>472.54673985000005</v>
      </c>
      <c r="R28" s="2">
        <v>513.99004707999995</v>
      </c>
      <c r="S28" s="2">
        <v>565.99398613999995</v>
      </c>
      <c r="T28" s="2">
        <v>656.0440431799999</v>
      </c>
      <c r="U28" s="4">
        <v>295.72329304000004</v>
      </c>
      <c r="V28" s="2">
        <v>296.87726850000001</v>
      </c>
      <c r="W28" s="2">
        <v>322.00274641000004</v>
      </c>
      <c r="X28" s="2">
        <v>402.14316516000002</v>
      </c>
      <c r="Y28" s="158">
        <f t="shared" si="0"/>
        <v>-37.46211083999998</v>
      </c>
      <c r="Z28" s="2">
        <v>42647</v>
      </c>
      <c r="AA28" s="157">
        <f t="shared" si="1"/>
        <v>-236.34639534000002</v>
      </c>
      <c r="AB28">
        <f>VLOOKUP($B28,Sheet1!$A$1:$D$118,2,FALSE)</f>
        <v>76246.080000000002</v>
      </c>
      <c r="AC28">
        <f>VLOOKUP($B28,Sheet1!$A$1:$D$118,3,FALSE)</f>
        <v>33129.29</v>
      </c>
      <c r="AD28">
        <f>VLOOKUP($B28,Sheet1!$A$1:$D$118,4,FALSE)</f>
        <v>33522.22</v>
      </c>
    </row>
    <row r="29" spans="1:30" ht="32.450000000000003" customHeight="1" x14ac:dyDescent="0.25">
      <c r="A29" s="16">
        <f t="shared" si="2"/>
        <v>25</v>
      </c>
      <c r="B29" s="26" t="s">
        <v>32</v>
      </c>
      <c r="C29" s="21" t="s">
        <v>5</v>
      </c>
      <c r="D29" s="12" t="s">
        <v>17</v>
      </c>
      <c r="E29" s="3">
        <v>1794</v>
      </c>
      <c r="F29" s="2">
        <v>1794</v>
      </c>
      <c r="G29" s="17">
        <v>1794</v>
      </c>
      <c r="H29" s="17">
        <v>1677</v>
      </c>
      <c r="I29" s="17">
        <v>1340</v>
      </c>
      <c r="J29" s="17">
        <v>1348</v>
      </c>
      <c r="K29" s="17">
        <v>1318</v>
      </c>
      <c r="L29" s="17">
        <v>1263</v>
      </c>
      <c r="M29" s="36">
        <v>20220</v>
      </c>
      <c r="N29" s="19">
        <v>21555.5</v>
      </c>
      <c r="O29" s="19">
        <v>24016.5</v>
      </c>
      <c r="P29" s="19">
        <v>31147</v>
      </c>
      <c r="Q29" s="3">
        <v>648.59761209999999</v>
      </c>
      <c r="R29" s="2">
        <v>696.05179629999998</v>
      </c>
      <c r="S29" s="2">
        <v>700.82749016999992</v>
      </c>
      <c r="T29" s="2">
        <v>907.25065336</v>
      </c>
      <c r="U29" s="4">
        <v>328.57867411000001</v>
      </c>
      <c r="V29" s="2">
        <v>351.70589510000002</v>
      </c>
      <c r="W29" s="2">
        <v>382.92091489999996</v>
      </c>
      <c r="X29" s="2">
        <v>476.36869514</v>
      </c>
      <c r="Y29" s="158">
        <f t="shared" si="0"/>
        <v>-169.98923686000001</v>
      </c>
      <c r="Z29" s="2">
        <v>42647</v>
      </c>
      <c r="AA29" s="157">
        <f t="shared" si="1"/>
        <v>-296.03671006000002</v>
      </c>
      <c r="AB29">
        <f>VLOOKUP($B29,Sheet1!$A$1:$D$118,2,FALSE)</f>
        <v>75290</v>
      </c>
      <c r="AC29">
        <f>VLOOKUP($B29,Sheet1!$A$1:$D$118,3,FALSE)</f>
        <v>32078</v>
      </c>
      <c r="AD29">
        <f>VLOOKUP($B29,Sheet1!$A$1:$D$118,4,FALSE)</f>
        <v>0</v>
      </c>
    </row>
    <row r="30" spans="1:30" ht="32.450000000000003" customHeight="1" thickBot="1" x14ac:dyDescent="0.3">
      <c r="A30" s="16">
        <f t="shared" si="2"/>
        <v>26</v>
      </c>
      <c r="B30" s="32" t="s">
        <v>30</v>
      </c>
      <c r="C30" s="23" t="s">
        <v>5</v>
      </c>
      <c r="D30" s="44" t="s">
        <v>31</v>
      </c>
      <c r="E30" s="87">
        <v>2159.5</v>
      </c>
      <c r="F30" s="11">
        <v>2158.75</v>
      </c>
      <c r="G30" s="28">
        <v>2109.5</v>
      </c>
      <c r="H30" s="28">
        <v>1803.5</v>
      </c>
      <c r="I30" s="17">
        <v>1440</v>
      </c>
      <c r="J30" s="17">
        <v>1463</v>
      </c>
      <c r="K30" s="17">
        <v>1555</v>
      </c>
      <c r="L30" s="17">
        <v>1496</v>
      </c>
      <c r="M30" s="134">
        <v>18748</v>
      </c>
      <c r="N30" s="47">
        <v>19165</v>
      </c>
      <c r="O30" s="47">
        <v>22766.45</v>
      </c>
      <c r="P30" s="47">
        <v>31054.959999999999</v>
      </c>
      <c r="Q30" s="128">
        <v>571.09920998999996</v>
      </c>
      <c r="R30" s="129">
        <v>664.43281400000001</v>
      </c>
      <c r="S30" s="129">
        <v>661.21725511</v>
      </c>
      <c r="T30" s="129">
        <v>807.46669225000005</v>
      </c>
      <c r="U30" s="59">
        <v>322.14076908999999</v>
      </c>
      <c r="V30" s="83">
        <v>353.92203348000004</v>
      </c>
      <c r="W30" s="83">
        <v>396.32356776</v>
      </c>
      <c r="X30" s="83">
        <v>525.81917719</v>
      </c>
      <c r="Y30" s="159">
        <f t="shared" si="0"/>
        <v>-239.77976680999996</v>
      </c>
      <c r="Z30" s="10">
        <v>42647</v>
      </c>
      <c r="AA30" s="160">
        <f t="shared" si="1"/>
        <v>-304.85055940999985</v>
      </c>
      <c r="AB30">
        <f>VLOOKUP($B30,Sheet1!$A$1:$D$118,2,FALSE)</f>
        <v>80005.52</v>
      </c>
      <c r="AC30">
        <f>VLOOKUP($B30,Sheet1!$A$1:$D$118,3,FALSE)</f>
        <v>31791.88</v>
      </c>
      <c r="AD30">
        <f>VLOOKUP($B30,Sheet1!$A$1:$D$118,4,FALSE)</f>
        <v>31809.52</v>
      </c>
    </row>
    <row r="31" spans="1:30" s="66" customFormat="1" ht="32.450000000000003" customHeight="1" thickBot="1" x14ac:dyDescent="0.3">
      <c r="A31" s="270" t="s">
        <v>164</v>
      </c>
      <c r="B31" s="271"/>
      <c r="C31" s="271"/>
      <c r="D31" s="271"/>
      <c r="E31" s="65">
        <f t="shared" ref="E31:L31" si="3">SUM(E5:E29)</f>
        <v>16538.25</v>
      </c>
      <c r="F31" s="62">
        <f t="shared" si="3"/>
        <v>16914</v>
      </c>
      <c r="G31" s="62">
        <f t="shared" si="3"/>
        <v>16809.25</v>
      </c>
      <c r="H31" s="62">
        <f t="shared" si="3"/>
        <v>15753.75</v>
      </c>
      <c r="I31" s="86">
        <f t="shared" si="3"/>
        <v>12075.642058299522</v>
      </c>
      <c r="J31" s="69">
        <f t="shared" si="3"/>
        <v>12035.953157833635</v>
      </c>
      <c r="K31" s="69">
        <f t="shared" si="3"/>
        <v>12089.853021222591</v>
      </c>
      <c r="L31" s="69">
        <f t="shared" si="3"/>
        <v>11644.590443194707</v>
      </c>
      <c r="M31" s="135">
        <f t="shared" ref="M31:P31" si="4">SUM(M5:M30)/26</f>
        <v>23625.766153846151</v>
      </c>
      <c r="N31" s="85">
        <f t="shared" si="4"/>
        <v>24744.018461538461</v>
      </c>
      <c r="O31" s="85">
        <f t="shared" si="4"/>
        <v>27404.445384615385</v>
      </c>
      <c r="P31" s="85">
        <f t="shared" si="4"/>
        <v>34578.828111335279</v>
      </c>
      <c r="Q31" s="65">
        <f t="shared" ref="Q31:X31" si="5">SUM(Q5:Q30)</f>
        <v>7132.8027846700006</v>
      </c>
      <c r="R31" s="62">
        <f t="shared" si="5"/>
        <v>7372.732487180001</v>
      </c>
      <c r="S31" s="62">
        <f t="shared" si="5"/>
        <v>7774.6099906399995</v>
      </c>
      <c r="T31" s="62">
        <f t="shared" si="5"/>
        <v>9558.4368644899987</v>
      </c>
      <c r="U31" s="65">
        <f t="shared" si="5"/>
        <v>3906.46182778</v>
      </c>
      <c r="V31" s="62">
        <f t="shared" si="5"/>
        <v>4042.7794057000001</v>
      </c>
      <c r="W31" s="62">
        <f t="shared" si="5"/>
        <v>4416.8794797699993</v>
      </c>
      <c r="X31" s="62">
        <f t="shared" si="5"/>
        <v>5547.41472359</v>
      </c>
      <c r="Y31" s="152">
        <f>SUM(Y5:Y29)-Y17-Y5-Y6</f>
        <v>-961.27555257109634</v>
      </c>
      <c r="Z31" s="152"/>
      <c r="AA31" s="152">
        <f>SUM(AA5:AA29)-AA17-AA5-AA6</f>
        <v>-2169.2609831000004</v>
      </c>
    </row>
    <row r="33" spans="1:26" x14ac:dyDescent="0.25">
      <c r="D33" s="120"/>
    </row>
    <row r="34" spans="1:26" ht="26.25" x14ac:dyDescent="0.4">
      <c r="A34" s="280" t="s">
        <v>166</v>
      </c>
      <c r="B34" s="28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280"/>
    </row>
    <row r="35" spans="1:26" ht="15.75" thickBot="1" x14ac:dyDescent="0.3"/>
    <row r="36" spans="1:26" ht="20.45" customHeight="1" x14ac:dyDescent="0.25">
      <c r="A36" s="272" t="s">
        <v>163</v>
      </c>
      <c r="B36" s="274" t="s">
        <v>0</v>
      </c>
      <c r="C36" s="276" t="s">
        <v>1</v>
      </c>
      <c r="D36" s="278" t="s">
        <v>2</v>
      </c>
    </row>
    <row r="37" spans="1:26" ht="15.75" thickBot="1" x14ac:dyDescent="0.3">
      <c r="A37" s="273"/>
      <c r="B37" s="275"/>
      <c r="C37" s="277"/>
      <c r="D37" s="279"/>
    </row>
    <row r="38" spans="1:26" ht="31.35" customHeight="1" x14ac:dyDescent="0.25">
      <c r="A38" s="16">
        <v>1</v>
      </c>
      <c r="B38" s="26" t="s">
        <v>142</v>
      </c>
      <c r="C38" s="21" t="s">
        <v>5</v>
      </c>
      <c r="D38" s="12" t="s">
        <v>143</v>
      </c>
    </row>
    <row r="39" spans="1:26" ht="31.35" customHeight="1" x14ac:dyDescent="0.25">
      <c r="A39" s="16">
        <f>+A38+1</f>
        <v>2</v>
      </c>
      <c r="B39" s="26" t="s">
        <v>151</v>
      </c>
      <c r="C39" s="21" t="s">
        <v>5</v>
      </c>
      <c r="D39" s="12" t="s">
        <v>152</v>
      </c>
    </row>
    <row r="40" spans="1:26" ht="31.35" customHeight="1" x14ac:dyDescent="0.25">
      <c r="A40" s="16">
        <f t="shared" ref="A40:A63" si="6">+A39+1</f>
        <v>3</v>
      </c>
      <c r="B40" s="26" t="s">
        <v>49</v>
      </c>
      <c r="C40" s="21" t="s">
        <v>5</v>
      </c>
      <c r="D40" s="12" t="s">
        <v>50</v>
      </c>
    </row>
    <row r="41" spans="1:26" ht="31.35" customHeight="1" x14ac:dyDescent="0.25">
      <c r="A41" s="16">
        <f t="shared" si="6"/>
        <v>4</v>
      </c>
      <c r="B41" s="26" t="s">
        <v>22</v>
      </c>
      <c r="C41" s="21" t="s">
        <v>5</v>
      </c>
      <c r="D41" s="12" t="s">
        <v>23</v>
      </c>
    </row>
    <row r="42" spans="1:26" ht="31.35" customHeight="1" x14ac:dyDescent="0.25">
      <c r="A42" s="16">
        <f t="shared" si="6"/>
        <v>5</v>
      </c>
      <c r="B42" s="26" t="s">
        <v>65</v>
      </c>
      <c r="C42" s="21" t="s">
        <v>5</v>
      </c>
      <c r="D42" s="12" t="s">
        <v>66</v>
      </c>
    </row>
    <row r="43" spans="1:26" ht="31.35" customHeight="1" x14ac:dyDescent="0.25">
      <c r="A43" s="16">
        <f t="shared" si="6"/>
        <v>6</v>
      </c>
      <c r="B43" s="26" t="s">
        <v>44</v>
      </c>
      <c r="C43" s="21" t="s">
        <v>5</v>
      </c>
      <c r="D43" s="12" t="s">
        <v>45</v>
      </c>
    </row>
    <row r="44" spans="1:26" ht="31.35" customHeight="1" x14ac:dyDescent="0.25">
      <c r="A44" s="16">
        <f t="shared" si="6"/>
        <v>7</v>
      </c>
      <c r="B44" s="26" t="s">
        <v>20</v>
      </c>
      <c r="C44" s="21" t="s">
        <v>5</v>
      </c>
      <c r="D44" s="12" t="s">
        <v>21</v>
      </c>
    </row>
    <row r="45" spans="1:26" ht="31.35" customHeight="1" x14ac:dyDescent="0.25">
      <c r="A45" s="16">
        <f t="shared" si="6"/>
        <v>8</v>
      </c>
      <c r="B45" s="26" t="s">
        <v>100</v>
      </c>
      <c r="C45" s="21" t="s">
        <v>5</v>
      </c>
      <c r="D45" s="12" t="s">
        <v>101</v>
      </c>
    </row>
    <row r="46" spans="1:26" ht="31.35" customHeight="1" x14ac:dyDescent="0.25">
      <c r="A46" s="16">
        <f t="shared" si="6"/>
        <v>9</v>
      </c>
      <c r="B46" s="26" t="s">
        <v>26</v>
      </c>
      <c r="C46" s="21" t="s">
        <v>5</v>
      </c>
      <c r="D46" s="12" t="s">
        <v>27</v>
      </c>
    </row>
    <row r="47" spans="1:26" ht="31.35" customHeight="1" x14ac:dyDescent="0.25">
      <c r="A47" s="16">
        <f t="shared" si="6"/>
        <v>10</v>
      </c>
      <c r="B47" s="26" t="s">
        <v>38</v>
      </c>
      <c r="C47" s="21" t="s">
        <v>5</v>
      </c>
      <c r="D47" s="12" t="s">
        <v>39</v>
      </c>
    </row>
    <row r="48" spans="1:26" ht="31.35" customHeight="1" x14ac:dyDescent="0.25">
      <c r="A48" s="16">
        <f t="shared" si="6"/>
        <v>11</v>
      </c>
      <c r="B48" s="26" t="s">
        <v>28</v>
      </c>
      <c r="C48" s="21" t="s">
        <v>5</v>
      </c>
      <c r="D48" s="12" t="s">
        <v>29</v>
      </c>
    </row>
    <row r="49" spans="1:4" ht="31.35" customHeight="1" x14ac:dyDescent="0.25">
      <c r="A49" s="16">
        <f t="shared" si="6"/>
        <v>12</v>
      </c>
      <c r="B49" s="26" t="s">
        <v>7</v>
      </c>
      <c r="C49" s="21" t="s">
        <v>5</v>
      </c>
      <c r="D49" s="12" t="s">
        <v>8</v>
      </c>
    </row>
    <row r="50" spans="1:4" ht="31.35" customHeight="1" x14ac:dyDescent="0.25">
      <c r="A50" s="16">
        <f t="shared" si="6"/>
        <v>13</v>
      </c>
      <c r="B50" s="26" t="s">
        <v>131</v>
      </c>
      <c r="C50" s="21" t="s">
        <v>5</v>
      </c>
      <c r="D50" s="12" t="s">
        <v>132</v>
      </c>
    </row>
    <row r="51" spans="1:4" ht="31.35" customHeight="1" x14ac:dyDescent="0.25">
      <c r="A51" s="16">
        <f t="shared" si="6"/>
        <v>14</v>
      </c>
      <c r="B51" s="26" t="s">
        <v>14</v>
      </c>
      <c r="C51" s="21" t="s">
        <v>5</v>
      </c>
      <c r="D51" s="12" t="s">
        <v>15</v>
      </c>
    </row>
    <row r="52" spans="1:4" ht="31.35" customHeight="1" x14ac:dyDescent="0.25">
      <c r="A52" s="16">
        <f t="shared" si="6"/>
        <v>15</v>
      </c>
      <c r="B52" s="25" t="s">
        <v>67</v>
      </c>
      <c r="C52" s="21" t="s">
        <v>5</v>
      </c>
      <c r="D52" s="12" t="s">
        <v>68</v>
      </c>
    </row>
    <row r="53" spans="1:4" ht="31.35" customHeight="1" x14ac:dyDescent="0.25">
      <c r="A53" s="16">
        <f t="shared" si="6"/>
        <v>16</v>
      </c>
      <c r="B53" s="26" t="s">
        <v>120</v>
      </c>
      <c r="C53" s="21" t="s">
        <v>5</v>
      </c>
      <c r="D53" s="12" t="s">
        <v>121</v>
      </c>
    </row>
    <row r="54" spans="1:4" ht="31.35" customHeight="1" x14ac:dyDescent="0.25">
      <c r="A54" s="16">
        <f t="shared" si="6"/>
        <v>17</v>
      </c>
      <c r="B54" s="26" t="s">
        <v>9</v>
      </c>
      <c r="C54" s="21" t="s">
        <v>5</v>
      </c>
      <c r="D54" s="12" t="s">
        <v>10</v>
      </c>
    </row>
    <row r="55" spans="1:4" ht="31.35" customHeight="1" x14ac:dyDescent="0.25">
      <c r="A55" s="16">
        <f t="shared" si="6"/>
        <v>18</v>
      </c>
      <c r="B55" s="26" t="s">
        <v>77</v>
      </c>
      <c r="C55" s="21" t="s">
        <v>5</v>
      </c>
      <c r="D55" s="14" t="s">
        <v>19</v>
      </c>
    </row>
    <row r="56" spans="1:4" ht="31.35" customHeight="1" x14ac:dyDescent="0.25">
      <c r="A56" s="16">
        <f t="shared" si="6"/>
        <v>19</v>
      </c>
      <c r="B56" s="26" t="s">
        <v>42</v>
      </c>
      <c r="C56" s="21" t="s">
        <v>5</v>
      </c>
      <c r="D56" s="12" t="s">
        <v>43</v>
      </c>
    </row>
    <row r="57" spans="1:4" ht="31.35" customHeight="1" x14ac:dyDescent="0.25">
      <c r="A57" s="16">
        <f t="shared" si="6"/>
        <v>20</v>
      </c>
      <c r="B57" s="26" t="s">
        <v>4</v>
      </c>
      <c r="C57" s="21" t="s">
        <v>5</v>
      </c>
      <c r="D57" s="12" t="s">
        <v>6</v>
      </c>
    </row>
    <row r="58" spans="1:4" ht="31.35" customHeight="1" x14ac:dyDescent="0.25">
      <c r="A58" s="16">
        <f t="shared" si="6"/>
        <v>21</v>
      </c>
      <c r="B58" s="26" t="s">
        <v>133</v>
      </c>
      <c r="C58" s="21" t="s">
        <v>5</v>
      </c>
      <c r="D58" s="12" t="s">
        <v>134</v>
      </c>
    </row>
    <row r="59" spans="1:4" ht="31.35" customHeight="1" x14ac:dyDescent="0.25">
      <c r="A59" s="16">
        <f t="shared" si="6"/>
        <v>22</v>
      </c>
      <c r="B59" s="26" t="s">
        <v>60</v>
      </c>
      <c r="C59" s="21" t="s">
        <v>5</v>
      </c>
      <c r="D59" s="12" t="s">
        <v>34</v>
      </c>
    </row>
    <row r="60" spans="1:4" ht="31.35" customHeight="1" x14ac:dyDescent="0.25">
      <c r="A60" s="16">
        <f t="shared" si="6"/>
        <v>23</v>
      </c>
      <c r="B60" s="26" t="s">
        <v>107</v>
      </c>
      <c r="C60" s="21" t="s">
        <v>5</v>
      </c>
      <c r="D60" s="14" t="s">
        <v>108</v>
      </c>
    </row>
    <row r="61" spans="1:4" ht="31.35" customHeight="1" x14ac:dyDescent="0.25">
      <c r="A61" s="16">
        <f t="shared" si="6"/>
        <v>24</v>
      </c>
      <c r="B61" s="26" t="s">
        <v>81</v>
      </c>
      <c r="C61" s="21" t="s">
        <v>5</v>
      </c>
      <c r="D61" s="12" t="s">
        <v>82</v>
      </c>
    </row>
    <row r="62" spans="1:4" ht="31.35" customHeight="1" x14ac:dyDescent="0.25">
      <c r="A62" s="16">
        <f t="shared" si="6"/>
        <v>25</v>
      </c>
      <c r="B62" s="26" t="s">
        <v>32</v>
      </c>
      <c r="C62" s="21" t="s">
        <v>5</v>
      </c>
      <c r="D62" s="12" t="s">
        <v>17</v>
      </c>
    </row>
    <row r="63" spans="1:4" ht="31.35" customHeight="1" thickBot="1" x14ac:dyDescent="0.3">
      <c r="A63" s="16">
        <f t="shared" si="6"/>
        <v>26</v>
      </c>
      <c r="B63" s="32" t="s">
        <v>30</v>
      </c>
      <c r="C63" s="23" t="s">
        <v>5</v>
      </c>
      <c r="D63" s="44" t="s">
        <v>31</v>
      </c>
    </row>
    <row r="64" spans="1:4" ht="28.35" customHeight="1" thickBot="1" x14ac:dyDescent="0.3">
      <c r="A64" s="270" t="s">
        <v>164</v>
      </c>
      <c r="B64" s="271"/>
      <c r="C64" s="271"/>
      <c r="D64" s="271"/>
    </row>
  </sheetData>
  <mergeCells count="19">
    <mergeCell ref="A1:Z1"/>
    <mergeCell ref="U3:X3"/>
    <mergeCell ref="Y3:AA3"/>
    <mergeCell ref="Y4:Z4"/>
    <mergeCell ref="I3:L3"/>
    <mergeCell ref="M3:P3"/>
    <mergeCell ref="E3:H3"/>
    <mergeCell ref="A31:D31"/>
    <mergeCell ref="A64:D64"/>
    <mergeCell ref="A3:A4"/>
    <mergeCell ref="B3:B4"/>
    <mergeCell ref="C3:C4"/>
    <mergeCell ref="D3:D4"/>
    <mergeCell ref="A34:Z34"/>
    <mergeCell ref="Q3:T3"/>
    <mergeCell ref="A36:A37"/>
    <mergeCell ref="B36:B37"/>
    <mergeCell ref="C36:C37"/>
    <mergeCell ref="D36:D37"/>
  </mergeCells>
  <pageMargins left="0.7" right="0.7" top="0.75" bottom="0.75" header="0.3" footer="0.3"/>
  <pageSetup paperSize="9" scale="37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43"/>
  <sheetViews>
    <sheetView zoomScale="55" zoomScaleNormal="55" workbookViewId="0">
      <selection activeCell="Z5" sqref="Z5"/>
    </sheetView>
  </sheetViews>
  <sheetFormatPr defaultColWidth="7.7109375" defaultRowHeight="15" x14ac:dyDescent="0.25"/>
  <cols>
    <col min="4" max="4" width="7.7109375" style="138"/>
    <col min="28" max="28" width="7.7109375" style="124"/>
  </cols>
  <sheetData>
    <row r="1" spans="1:30" s="81" customFormat="1" ht="26.25" x14ac:dyDescent="0.4">
      <c r="A1" s="82" t="s">
        <v>178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B1" s="123"/>
    </row>
    <row r="2" spans="1:30" ht="15.75" thickBot="1" x14ac:dyDescent="0.3"/>
    <row r="3" spans="1:30" ht="20.45" customHeight="1" thickBot="1" x14ac:dyDescent="0.3">
      <c r="A3" s="272" t="s">
        <v>163</v>
      </c>
      <c r="B3" s="274" t="s">
        <v>0</v>
      </c>
      <c r="C3" s="276" t="s">
        <v>1</v>
      </c>
      <c r="D3" s="278" t="s">
        <v>2</v>
      </c>
      <c r="E3" s="284" t="s">
        <v>3</v>
      </c>
      <c r="F3" s="285"/>
      <c r="G3" s="285"/>
      <c r="H3" s="285"/>
      <c r="I3" s="266" t="s">
        <v>162</v>
      </c>
      <c r="J3" s="267"/>
      <c r="K3" s="267"/>
      <c r="L3" s="267"/>
      <c r="M3" s="268" t="s">
        <v>161</v>
      </c>
      <c r="N3" s="269"/>
      <c r="O3" s="269"/>
      <c r="P3" s="269"/>
      <c r="Q3" s="266" t="s">
        <v>160</v>
      </c>
      <c r="R3" s="267"/>
      <c r="S3" s="267"/>
      <c r="T3" s="267"/>
      <c r="U3" s="266" t="s">
        <v>159</v>
      </c>
      <c r="V3" s="267"/>
      <c r="W3" s="267"/>
      <c r="X3" s="267"/>
      <c r="Y3" s="261" t="s">
        <v>175</v>
      </c>
      <c r="Z3" s="262"/>
      <c r="AA3" s="263"/>
    </row>
    <row r="4" spans="1:30" s="48" customFormat="1" ht="13.5" thickBot="1" x14ac:dyDescent="0.25">
      <c r="A4" s="273"/>
      <c r="B4" s="275"/>
      <c r="C4" s="277"/>
      <c r="D4" s="279"/>
      <c r="E4" s="64">
        <v>2015</v>
      </c>
      <c r="F4" s="240">
        <v>2016</v>
      </c>
      <c r="G4" s="240">
        <v>2017</v>
      </c>
      <c r="H4" s="240">
        <v>2018</v>
      </c>
      <c r="I4" s="64">
        <v>2015</v>
      </c>
      <c r="J4" s="240">
        <v>2016</v>
      </c>
      <c r="K4" s="240">
        <v>2017</v>
      </c>
      <c r="L4" s="240">
        <v>2018</v>
      </c>
      <c r="M4" s="72">
        <v>2015</v>
      </c>
      <c r="N4" s="72">
        <v>2016</v>
      </c>
      <c r="O4" s="72">
        <v>2017</v>
      </c>
      <c r="P4" s="72">
        <v>2018</v>
      </c>
      <c r="Q4" s="64">
        <v>2015</v>
      </c>
      <c r="R4" s="240">
        <v>2016</v>
      </c>
      <c r="S4" s="240">
        <v>2017</v>
      </c>
      <c r="T4" s="107">
        <v>2018</v>
      </c>
      <c r="U4" s="64">
        <v>2015</v>
      </c>
      <c r="V4" s="240">
        <v>2016</v>
      </c>
      <c r="W4" s="240">
        <v>2017</v>
      </c>
      <c r="X4" s="240">
        <v>2018</v>
      </c>
      <c r="Y4" s="89" t="s">
        <v>176</v>
      </c>
      <c r="Z4" s="288"/>
      <c r="AA4" s="195" t="s">
        <v>177</v>
      </c>
    </row>
    <row r="5" spans="1:30" ht="32.450000000000003" customHeight="1" x14ac:dyDescent="0.25">
      <c r="A5" s="16">
        <v>1</v>
      </c>
      <c r="B5" s="25" t="s">
        <v>80</v>
      </c>
      <c r="C5" s="21" t="s">
        <v>5</v>
      </c>
      <c r="D5" s="14" t="s">
        <v>55</v>
      </c>
      <c r="E5" s="3">
        <v>44</v>
      </c>
      <c r="F5" s="2">
        <v>59.5</v>
      </c>
      <c r="G5" s="19">
        <v>59.5</v>
      </c>
      <c r="H5" s="19">
        <v>59.5</v>
      </c>
      <c r="I5" s="76">
        <v>29</v>
      </c>
      <c r="J5" s="76">
        <v>28</v>
      </c>
      <c r="K5" s="76">
        <v>28</v>
      </c>
      <c r="L5" s="76">
        <v>28</v>
      </c>
      <c r="M5" s="45">
        <v>22237</v>
      </c>
      <c r="N5" s="19">
        <v>23625</v>
      </c>
      <c r="O5" s="19">
        <v>26511.09</v>
      </c>
      <c r="P5" s="19">
        <v>38330.5</v>
      </c>
      <c r="Q5" s="15">
        <v>13.19345742</v>
      </c>
      <c r="R5" s="8">
        <v>13.724449099999999</v>
      </c>
      <c r="S5" s="8">
        <v>15.23010917</v>
      </c>
      <c r="T5" s="8">
        <v>17.43039752</v>
      </c>
      <c r="U5" s="15">
        <v>8.9647831099999991</v>
      </c>
      <c r="V5" s="8">
        <v>8.9674141499999998</v>
      </c>
      <c r="W5" s="8">
        <v>9.7981871999999992</v>
      </c>
      <c r="X5" s="8">
        <v>12.24268011</v>
      </c>
      <c r="Y5" s="192">
        <f t="shared" ref="Y5:Y20" si="0">+X5-42647*L5*12/1000000</f>
        <v>-2.0867118900000001</v>
      </c>
      <c r="Z5" s="289"/>
      <c r="AA5" s="155">
        <f t="shared" ref="AA5:AA20" si="1">+X5-42647*H5*12/1000000</f>
        <v>-18.20727789</v>
      </c>
      <c r="AB5">
        <f>VLOOKUP($B5,Sheet1!$A$1:$D$118,2,FALSE)</f>
        <v>34320.699999999997</v>
      </c>
      <c r="AC5">
        <f>VLOOKUP($B5,Sheet1!$A$1:$D$118,3,FALSE)</f>
        <v>25284.1</v>
      </c>
      <c r="AD5">
        <f>VLOOKUP($B5,Sheet1!$A$1:$D$118,4,FALSE)</f>
        <v>0</v>
      </c>
    </row>
    <row r="6" spans="1:30" ht="32.450000000000003" customHeight="1" x14ac:dyDescent="0.25">
      <c r="A6" s="16">
        <f>+A5+1</f>
        <v>2</v>
      </c>
      <c r="B6" s="25" t="s">
        <v>33</v>
      </c>
      <c r="C6" s="21" t="s">
        <v>5</v>
      </c>
      <c r="D6" s="14" t="s">
        <v>34</v>
      </c>
      <c r="E6" s="3">
        <v>35.25</v>
      </c>
      <c r="F6" s="2">
        <v>45.5</v>
      </c>
      <c r="G6" s="19">
        <v>45.5</v>
      </c>
      <c r="H6" s="19">
        <v>45.5</v>
      </c>
      <c r="I6" s="18">
        <v>24</v>
      </c>
      <c r="J6" s="18">
        <v>24</v>
      </c>
      <c r="K6" s="18">
        <v>20</v>
      </c>
      <c r="L6" s="18">
        <v>19</v>
      </c>
      <c r="M6" s="45">
        <v>21420</v>
      </c>
      <c r="N6" s="19">
        <v>19071</v>
      </c>
      <c r="O6" s="19">
        <v>28720</v>
      </c>
      <c r="P6" s="19">
        <v>31645.8</v>
      </c>
      <c r="Q6" s="3">
        <v>9.2600750000000005</v>
      </c>
      <c r="R6" s="2">
        <v>10.64349511</v>
      </c>
      <c r="S6" s="2">
        <v>11.96811905</v>
      </c>
      <c r="T6" s="2">
        <v>13.15097132</v>
      </c>
      <c r="U6" s="3">
        <v>6.8035077599999996</v>
      </c>
      <c r="V6" s="2">
        <v>6.9040077899999996</v>
      </c>
      <c r="W6" s="2">
        <v>7.3770565999999995</v>
      </c>
      <c r="X6" s="2">
        <v>8.1909907200000003</v>
      </c>
      <c r="Y6" s="158">
        <f t="shared" si="0"/>
        <v>-1.5325252799999998</v>
      </c>
      <c r="Z6" s="290"/>
      <c r="AA6" s="157">
        <f t="shared" si="1"/>
        <v>-15.094271279999999</v>
      </c>
      <c r="AB6">
        <f>VLOOKUP($B6,Sheet1!$A$1:$D$118,2,FALSE)</f>
        <v>43425</v>
      </c>
      <c r="AC6">
        <f>VLOOKUP($B6,Sheet1!$A$1:$D$118,3,FALSE)</f>
        <v>27006</v>
      </c>
      <c r="AD6">
        <f>VLOOKUP($B6,Sheet1!$A$1:$D$118,4,FALSE)</f>
        <v>0</v>
      </c>
    </row>
    <row r="7" spans="1:30" ht="32.450000000000003" customHeight="1" x14ac:dyDescent="0.25">
      <c r="A7" s="16">
        <f t="shared" ref="A7:A20" si="2">+A6+1</f>
        <v>3</v>
      </c>
      <c r="B7" s="25" t="s">
        <v>117</v>
      </c>
      <c r="C7" s="21" t="s">
        <v>5</v>
      </c>
      <c r="D7" s="14" t="s">
        <v>19</v>
      </c>
      <c r="E7" s="3">
        <v>105.25</v>
      </c>
      <c r="F7" s="2">
        <v>136.5</v>
      </c>
      <c r="G7" s="19">
        <v>136.5</v>
      </c>
      <c r="H7" s="19">
        <v>123.25</v>
      </c>
      <c r="I7" s="68">
        <v>73</v>
      </c>
      <c r="J7" s="68">
        <v>75</v>
      </c>
      <c r="K7" s="68">
        <v>81</v>
      </c>
      <c r="L7" s="18">
        <v>75</v>
      </c>
      <c r="M7" s="45">
        <v>30272</v>
      </c>
      <c r="N7" s="19">
        <v>30115</v>
      </c>
      <c r="O7" s="19">
        <v>33121</v>
      </c>
      <c r="P7" s="19">
        <v>42095.6</v>
      </c>
      <c r="Q7" s="3">
        <v>42.579979259999995</v>
      </c>
      <c r="R7" s="2">
        <v>45.504363159999997</v>
      </c>
      <c r="S7" s="2">
        <v>45.333373359999996</v>
      </c>
      <c r="T7" s="2">
        <v>66.198106350000003</v>
      </c>
      <c r="U7" s="3">
        <v>28.999087859999999</v>
      </c>
      <c r="V7" s="2">
        <v>29.620412290000001</v>
      </c>
      <c r="W7" s="2">
        <v>30.166878950000001</v>
      </c>
      <c r="X7" s="2">
        <v>37.584589170000001</v>
      </c>
      <c r="Y7" s="158">
        <f t="shared" si="0"/>
        <v>-0.79771082999999976</v>
      </c>
      <c r="Z7" s="290"/>
      <c r="AA7" s="157">
        <f t="shared" si="1"/>
        <v>-25.490323830000001</v>
      </c>
      <c r="AB7">
        <f>VLOOKUP($B7,Sheet1!$A$1:$D$118,2,FALSE)</f>
        <v>0</v>
      </c>
      <c r="AC7">
        <f>VLOOKUP($B7,Sheet1!$A$1:$D$118,3,FALSE)</f>
        <v>0</v>
      </c>
      <c r="AD7">
        <f>VLOOKUP($B7,Sheet1!$A$1:$D$118,4,FALSE)</f>
        <v>0</v>
      </c>
    </row>
    <row r="8" spans="1:30" ht="32.450000000000003" customHeight="1" x14ac:dyDescent="0.25">
      <c r="A8" s="16">
        <f t="shared" si="2"/>
        <v>4</v>
      </c>
      <c r="B8" s="25" t="s">
        <v>98</v>
      </c>
      <c r="C8" s="21" t="s">
        <v>62</v>
      </c>
      <c r="D8" s="13" t="s">
        <v>19</v>
      </c>
      <c r="E8" s="3">
        <v>127.5</v>
      </c>
      <c r="F8" s="2">
        <v>173.25</v>
      </c>
      <c r="G8" s="18">
        <v>173.25</v>
      </c>
      <c r="H8" s="18">
        <v>173.25</v>
      </c>
      <c r="I8" s="18">
        <v>120</v>
      </c>
      <c r="J8" s="18">
        <v>113</v>
      </c>
      <c r="K8" s="18">
        <v>118</v>
      </c>
      <c r="L8" s="18">
        <v>126</v>
      </c>
      <c r="M8" s="45">
        <v>29295</v>
      </c>
      <c r="N8" s="19">
        <v>29637</v>
      </c>
      <c r="O8" s="19">
        <v>30514</v>
      </c>
      <c r="P8" s="19">
        <v>40787.599999999999</v>
      </c>
      <c r="Q8" s="3">
        <v>71.020331349999992</v>
      </c>
      <c r="R8" s="2">
        <v>78.93089646</v>
      </c>
      <c r="S8" s="2">
        <v>76.555098639999997</v>
      </c>
      <c r="T8" s="2">
        <v>104.90067248</v>
      </c>
      <c r="U8" s="3">
        <v>46.047440130000005</v>
      </c>
      <c r="V8" s="2">
        <v>44.454535219999997</v>
      </c>
      <c r="W8" s="2">
        <v>47.454263070000003</v>
      </c>
      <c r="X8" s="2">
        <v>65.600486840000002</v>
      </c>
      <c r="Y8" s="156">
        <f t="shared" si="0"/>
        <v>1.1182228400000014</v>
      </c>
      <c r="Z8" s="291"/>
      <c r="AA8" s="157">
        <f t="shared" si="1"/>
        <v>-23.062626159999994</v>
      </c>
      <c r="AB8">
        <f>VLOOKUP($B8,Sheet1!$A$1:$D$118,2,FALSE)</f>
        <v>58547.76</v>
      </c>
      <c r="AC8">
        <f>VLOOKUP($B8,Sheet1!$A$1:$D$118,3,FALSE)</f>
        <v>33882.9</v>
      </c>
      <c r="AD8">
        <f>VLOOKUP($B8,Sheet1!$A$1:$D$118,4,FALSE)</f>
        <v>0</v>
      </c>
    </row>
    <row r="9" spans="1:30" ht="32.450000000000003" customHeight="1" x14ac:dyDescent="0.25">
      <c r="A9" s="16">
        <f t="shared" si="2"/>
        <v>5</v>
      </c>
      <c r="B9" s="25" t="s">
        <v>83</v>
      </c>
      <c r="C9" s="21" t="s">
        <v>5</v>
      </c>
      <c r="D9" s="14" t="s">
        <v>19</v>
      </c>
      <c r="E9" s="3">
        <v>131.5</v>
      </c>
      <c r="F9" s="2">
        <v>173.75</v>
      </c>
      <c r="G9" s="19">
        <v>173.75</v>
      </c>
      <c r="H9" s="19">
        <v>147.5</v>
      </c>
      <c r="I9" s="18">
        <v>79</v>
      </c>
      <c r="J9" s="18">
        <v>82</v>
      </c>
      <c r="K9" s="18">
        <v>84</v>
      </c>
      <c r="L9" s="18">
        <v>79</v>
      </c>
      <c r="M9" s="45">
        <v>27474.5</v>
      </c>
      <c r="N9" s="19">
        <v>26566</v>
      </c>
      <c r="O9" s="19">
        <v>27060.78</v>
      </c>
      <c r="P9" s="19">
        <v>38939.300000000003</v>
      </c>
      <c r="Q9" s="3">
        <v>42.214259210000002</v>
      </c>
      <c r="R9" s="2">
        <v>44.787826840000001</v>
      </c>
      <c r="S9" s="2">
        <v>46.170984429999997</v>
      </c>
      <c r="T9" s="2">
        <v>61.230679939999995</v>
      </c>
      <c r="U9" s="3">
        <v>27.942300629999998</v>
      </c>
      <c r="V9" s="2">
        <v>28.70768709</v>
      </c>
      <c r="W9" s="2">
        <v>29.502152489999997</v>
      </c>
      <c r="X9" s="2">
        <v>39.946223959999998</v>
      </c>
      <c r="Y9" s="158">
        <f t="shared" si="0"/>
        <v>-0.48313204000000098</v>
      </c>
      <c r="Z9" s="290"/>
      <c r="AA9" s="157">
        <f t="shared" si="1"/>
        <v>-35.538966040000005</v>
      </c>
      <c r="AB9">
        <f>VLOOKUP($B9,Sheet1!$A$1:$D$118,2,FALSE)</f>
        <v>62562.5</v>
      </c>
      <c r="AC9">
        <f>VLOOKUP($B9,Sheet1!$A$1:$D$118,3,FALSE)</f>
        <v>32474.2</v>
      </c>
      <c r="AD9">
        <f>VLOOKUP($B9,Sheet1!$A$1:$D$118,4,FALSE)</f>
        <v>0</v>
      </c>
    </row>
    <row r="10" spans="1:30" ht="32.450000000000003" customHeight="1" x14ac:dyDescent="0.25">
      <c r="A10" s="16">
        <f t="shared" si="2"/>
        <v>6</v>
      </c>
      <c r="B10" s="25" t="s">
        <v>96</v>
      </c>
      <c r="C10" s="21" t="s">
        <v>62</v>
      </c>
      <c r="D10" s="13" t="s">
        <v>19</v>
      </c>
      <c r="E10" s="3">
        <v>237.75</v>
      </c>
      <c r="F10" s="2">
        <v>254.75</v>
      </c>
      <c r="G10" s="18">
        <v>254.75</v>
      </c>
      <c r="H10" s="18">
        <v>244.75</v>
      </c>
      <c r="I10" s="18">
        <v>161</v>
      </c>
      <c r="J10" s="18">
        <v>161</v>
      </c>
      <c r="K10" s="18">
        <v>156</v>
      </c>
      <c r="L10" s="18">
        <v>156</v>
      </c>
      <c r="M10" s="45">
        <v>29627.5</v>
      </c>
      <c r="N10" s="19">
        <v>28069</v>
      </c>
      <c r="O10" s="19">
        <v>30446.27</v>
      </c>
      <c r="P10" s="19">
        <v>40552.400000000001</v>
      </c>
      <c r="Q10" s="3">
        <v>86.59201899</v>
      </c>
      <c r="R10" s="2">
        <v>87.995948310000003</v>
      </c>
      <c r="S10" s="2">
        <v>94.964445760000004</v>
      </c>
      <c r="T10" s="2">
        <v>126.60579985</v>
      </c>
      <c r="U10" s="3">
        <v>60.529077060000006</v>
      </c>
      <c r="V10" s="2">
        <v>57.470364240000002</v>
      </c>
      <c r="W10" s="2">
        <v>59.895934520000004</v>
      </c>
      <c r="X10" s="2">
        <v>80.34988955</v>
      </c>
      <c r="Y10" s="156">
        <f t="shared" si="0"/>
        <v>0.51470555000000218</v>
      </c>
      <c r="Z10" s="291"/>
      <c r="AA10" s="157">
        <f t="shared" si="1"/>
        <v>-44.904349449999998</v>
      </c>
      <c r="AB10">
        <f>VLOOKUP($B10,Sheet1!$A$1:$D$118,2,FALSE)</f>
        <v>57813</v>
      </c>
      <c r="AC10">
        <f>VLOOKUP($B10,Sheet1!$A$1:$D$118,3,FALSE)</f>
        <v>33996</v>
      </c>
      <c r="AD10">
        <f>VLOOKUP($B10,Sheet1!$A$1:$D$118,4,FALSE)</f>
        <v>0</v>
      </c>
    </row>
    <row r="11" spans="1:30" ht="32.450000000000003" customHeight="1" x14ac:dyDescent="0.25">
      <c r="A11" s="16">
        <f t="shared" si="2"/>
        <v>7</v>
      </c>
      <c r="B11" s="25" t="s">
        <v>97</v>
      </c>
      <c r="C11" s="21" t="s">
        <v>5</v>
      </c>
      <c r="D11" s="14" t="s">
        <v>19</v>
      </c>
      <c r="E11" s="3">
        <v>242.75</v>
      </c>
      <c r="F11" s="2">
        <v>246.25</v>
      </c>
      <c r="G11" s="19">
        <v>246.25</v>
      </c>
      <c r="H11" s="19">
        <v>248.5</v>
      </c>
      <c r="I11" s="18">
        <v>138</v>
      </c>
      <c r="J11" s="18">
        <v>140</v>
      </c>
      <c r="K11" s="18">
        <v>135</v>
      </c>
      <c r="L11" s="18">
        <v>141</v>
      </c>
      <c r="M11" s="45">
        <v>29312</v>
      </c>
      <c r="N11" s="19">
        <v>32946</v>
      </c>
      <c r="O11" s="19">
        <v>33344</v>
      </c>
      <c r="P11" s="19">
        <v>40699.599999999999</v>
      </c>
      <c r="Q11" s="3">
        <v>82.312514890000003</v>
      </c>
      <c r="R11" s="2">
        <v>85.713526160000001</v>
      </c>
      <c r="S11" s="2">
        <v>83.453452150000004</v>
      </c>
      <c r="T11" s="2">
        <v>114.04787415000001</v>
      </c>
      <c r="U11" s="3">
        <v>49.718808469999999</v>
      </c>
      <c r="V11" s="2">
        <v>54.240931609999997</v>
      </c>
      <c r="W11" s="2">
        <v>58.16209242</v>
      </c>
      <c r="X11" s="2">
        <v>74.380056370000005</v>
      </c>
      <c r="Y11" s="156">
        <f t="shared" si="0"/>
        <v>2.2213323699999989</v>
      </c>
      <c r="Z11" s="291"/>
      <c r="AA11" s="157">
        <f t="shared" si="1"/>
        <v>-52.793297629999998</v>
      </c>
      <c r="AB11">
        <f>VLOOKUP($B11,Sheet1!$A$1:$D$118,2,FALSE)</f>
        <v>58304.7</v>
      </c>
      <c r="AC11">
        <f>VLOOKUP($B11,Sheet1!$A$1:$D$118,3,FALSE)</f>
        <v>33865.300000000003</v>
      </c>
      <c r="AD11">
        <f>VLOOKUP($B11,Sheet1!$A$1:$D$118,4,FALSE)</f>
        <v>0</v>
      </c>
    </row>
    <row r="12" spans="1:30" ht="32.450000000000003" customHeight="1" x14ac:dyDescent="0.25">
      <c r="A12" s="16">
        <f t="shared" si="2"/>
        <v>8</v>
      </c>
      <c r="B12" s="25" t="s">
        <v>89</v>
      </c>
      <c r="C12" s="21" t="s">
        <v>5</v>
      </c>
      <c r="D12" s="14" t="s">
        <v>19</v>
      </c>
      <c r="E12" s="3">
        <v>324.25</v>
      </c>
      <c r="F12" s="2">
        <v>324.25</v>
      </c>
      <c r="G12" s="19">
        <v>324.25</v>
      </c>
      <c r="H12" s="19">
        <v>287.5</v>
      </c>
      <c r="I12" s="18">
        <v>217</v>
      </c>
      <c r="J12" s="18">
        <v>219</v>
      </c>
      <c r="K12" s="18">
        <v>207</v>
      </c>
      <c r="L12" s="18">
        <v>195</v>
      </c>
      <c r="M12" s="45">
        <v>28910</v>
      </c>
      <c r="N12" s="19">
        <v>28703</v>
      </c>
      <c r="O12" s="19">
        <v>30500</v>
      </c>
      <c r="P12" s="19">
        <v>39863</v>
      </c>
      <c r="Q12" s="3">
        <v>127.09107206</v>
      </c>
      <c r="R12" s="2">
        <v>114.91623749999999</v>
      </c>
      <c r="S12" s="2">
        <v>117.840294</v>
      </c>
      <c r="T12" s="2">
        <v>156.71846927000001</v>
      </c>
      <c r="U12" s="3">
        <v>79.240885659999989</v>
      </c>
      <c r="V12" s="2">
        <v>78.762171510000002</v>
      </c>
      <c r="W12" s="2">
        <v>79.14409277</v>
      </c>
      <c r="X12" s="2">
        <v>96.890531999999993</v>
      </c>
      <c r="Y12" s="158">
        <f t="shared" si="0"/>
        <v>-2.9034480000000116</v>
      </c>
      <c r="Z12" s="290"/>
      <c r="AA12" s="157">
        <f t="shared" si="1"/>
        <v>-50.241618000000003</v>
      </c>
      <c r="AB12">
        <f>VLOOKUP($B12,Sheet1!$A$1:$D$118,2,FALSE)</f>
        <v>57058</v>
      </c>
      <c r="AC12">
        <f>VLOOKUP($B12,Sheet1!$A$1:$D$118,3,FALSE)</f>
        <v>33794</v>
      </c>
      <c r="AD12">
        <f>VLOOKUP($B12,Sheet1!$A$1:$D$118,4,FALSE)</f>
        <v>0</v>
      </c>
    </row>
    <row r="13" spans="1:30" ht="32.450000000000003" customHeight="1" x14ac:dyDescent="0.25">
      <c r="A13" s="16">
        <f t="shared" si="2"/>
        <v>9</v>
      </c>
      <c r="B13" s="25" t="s">
        <v>90</v>
      </c>
      <c r="C13" s="21" t="s">
        <v>5</v>
      </c>
      <c r="D13" s="14" t="s">
        <v>19</v>
      </c>
      <c r="E13" s="3">
        <v>322</v>
      </c>
      <c r="F13" s="2">
        <v>334</v>
      </c>
      <c r="G13" s="19">
        <v>334</v>
      </c>
      <c r="H13" s="19">
        <v>313.75</v>
      </c>
      <c r="I13" s="18">
        <v>180</v>
      </c>
      <c r="J13" s="18">
        <v>177</v>
      </c>
      <c r="K13" s="18">
        <v>181</v>
      </c>
      <c r="L13" s="18">
        <v>181</v>
      </c>
      <c r="M13" s="45">
        <v>28704</v>
      </c>
      <c r="N13" s="19">
        <v>29135</v>
      </c>
      <c r="O13" s="19">
        <v>30575</v>
      </c>
      <c r="P13" s="19">
        <v>39987</v>
      </c>
      <c r="Q13" s="3">
        <v>93.252119469999997</v>
      </c>
      <c r="R13" s="2">
        <v>98.647571739999989</v>
      </c>
      <c r="S13" s="2">
        <v>103.82307943000001</v>
      </c>
      <c r="T13" s="2">
        <v>142.02477947999998</v>
      </c>
      <c r="U13" s="3">
        <v>63.614838149999997</v>
      </c>
      <c r="V13" s="2">
        <v>65.181437299999999</v>
      </c>
      <c r="W13" s="2">
        <v>79.210138599999993</v>
      </c>
      <c r="X13" s="2">
        <v>96.595349680000012</v>
      </c>
      <c r="Y13" s="156">
        <f t="shared" si="0"/>
        <v>3.966065680000014</v>
      </c>
      <c r="Z13" s="291"/>
      <c r="AA13" s="157">
        <f t="shared" si="1"/>
        <v>-63.97060531999999</v>
      </c>
      <c r="AB13">
        <f>VLOOKUP($B13,Sheet1!$A$1:$D$118,2,FALSE)</f>
        <v>0</v>
      </c>
      <c r="AC13">
        <f>VLOOKUP($B13,Sheet1!$A$1:$D$118,3,FALSE)</f>
        <v>0</v>
      </c>
      <c r="AD13">
        <f>VLOOKUP($B13,Sheet1!$A$1:$D$118,4,FALSE)</f>
        <v>0</v>
      </c>
    </row>
    <row r="14" spans="1:30" ht="32.450000000000003" customHeight="1" x14ac:dyDescent="0.25">
      <c r="A14" s="16">
        <f t="shared" si="2"/>
        <v>10</v>
      </c>
      <c r="B14" s="25" t="s">
        <v>79</v>
      </c>
      <c r="C14" s="21" t="s">
        <v>5</v>
      </c>
      <c r="D14" s="14" t="s">
        <v>19</v>
      </c>
      <c r="E14" s="3">
        <v>251</v>
      </c>
      <c r="F14" s="2">
        <v>251</v>
      </c>
      <c r="G14" s="19">
        <v>259.75</v>
      </c>
      <c r="H14" s="19">
        <v>218.75</v>
      </c>
      <c r="I14" s="18">
        <v>109</v>
      </c>
      <c r="J14" s="18">
        <v>113</v>
      </c>
      <c r="K14" s="18">
        <v>127</v>
      </c>
      <c r="L14" s="18">
        <v>122</v>
      </c>
      <c r="M14" s="45">
        <v>27265</v>
      </c>
      <c r="N14" s="19">
        <v>27265</v>
      </c>
      <c r="O14" s="19">
        <v>28565</v>
      </c>
      <c r="P14" s="19">
        <v>38330</v>
      </c>
      <c r="Q14" s="191">
        <v>65</v>
      </c>
      <c r="R14" s="2">
        <v>64.60169999</v>
      </c>
      <c r="S14" s="2">
        <v>70.221494879999995</v>
      </c>
      <c r="T14" s="2">
        <v>89.075387150000012</v>
      </c>
      <c r="U14" s="3">
        <v>39.714019010000001</v>
      </c>
      <c r="V14" s="2">
        <v>41.225553359999999</v>
      </c>
      <c r="W14" s="2">
        <v>45.36183467</v>
      </c>
      <c r="X14" s="2">
        <v>51.24758104</v>
      </c>
      <c r="Y14" s="158">
        <f t="shared" si="0"/>
        <v>-11.187626960000003</v>
      </c>
      <c r="Z14" s="290"/>
      <c r="AA14" s="157">
        <f t="shared" si="1"/>
        <v>-60.700793959999999</v>
      </c>
      <c r="AB14">
        <f>VLOOKUP($B14,Sheet1!$A$1:$D$118,2,FALSE)</f>
        <v>55814.3</v>
      </c>
      <c r="AC14">
        <f>VLOOKUP($B14,Sheet1!$A$1:$D$118,3,FALSE)</f>
        <v>33559.300000000003</v>
      </c>
      <c r="AD14">
        <f>VLOOKUP($B14,Sheet1!$A$1:$D$118,4,FALSE)</f>
        <v>0</v>
      </c>
    </row>
    <row r="15" spans="1:30" ht="32.450000000000003" customHeight="1" x14ac:dyDescent="0.25">
      <c r="A15" s="16">
        <f t="shared" si="2"/>
        <v>11</v>
      </c>
      <c r="B15" s="25" t="s">
        <v>85</v>
      </c>
      <c r="C15" s="21" t="s">
        <v>5</v>
      </c>
      <c r="D15" s="14" t="s">
        <v>19</v>
      </c>
      <c r="E15" s="3">
        <v>242.75</v>
      </c>
      <c r="F15" s="2">
        <v>270</v>
      </c>
      <c r="G15" s="19">
        <v>290</v>
      </c>
      <c r="H15" s="19">
        <v>274.75</v>
      </c>
      <c r="I15" s="68">
        <v>206</v>
      </c>
      <c r="J15" s="68">
        <v>205</v>
      </c>
      <c r="K15" s="18">
        <v>204</v>
      </c>
      <c r="L15" s="79">
        <v>203</v>
      </c>
      <c r="M15" s="45">
        <v>26746</v>
      </c>
      <c r="N15" s="19">
        <v>27684</v>
      </c>
      <c r="O15" s="19">
        <v>29423.8</v>
      </c>
      <c r="P15" s="19">
        <v>39094.6</v>
      </c>
      <c r="Q15" s="3">
        <v>114.62268172</v>
      </c>
      <c r="R15" s="2">
        <v>122.39630244</v>
      </c>
      <c r="S15" s="2">
        <v>127.02788365000001</v>
      </c>
      <c r="T15" s="2">
        <v>155.12405459999999</v>
      </c>
      <c r="U15" s="3">
        <v>71.277368150000001</v>
      </c>
      <c r="V15" s="2">
        <v>73.174914650000005</v>
      </c>
      <c r="W15" s="2">
        <v>82.588517830000001</v>
      </c>
      <c r="X15" s="2">
        <v>98.842534470000004</v>
      </c>
      <c r="Y15" s="158">
        <f t="shared" si="0"/>
        <v>-5.0455575299999964</v>
      </c>
      <c r="Z15" s="290"/>
      <c r="AA15" s="157">
        <f t="shared" si="1"/>
        <v>-41.764624529999992</v>
      </c>
      <c r="AB15">
        <f>VLOOKUP($B15,Sheet1!$A$1:$D$118,2,FALSE)</f>
        <v>57942.5</v>
      </c>
      <c r="AC15">
        <f>VLOOKUP($B15,Sheet1!$A$1:$D$118,3,FALSE)</f>
        <v>33816.699999999997</v>
      </c>
      <c r="AD15">
        <f>VLOOKUP($B15,Sheet1!$A$1:$D$118,4,FALSE)</f>
        <v>0</v>
      </c>
    </row>
    <row r="16" spans="1:30" ht="32.450000000000003" customHeight="1" x14ac:dyDescent="0.25">
      <c r="A16" s="16">
        <f t="shared" si="2"/>
        <v>12</v>
      </c>
      <c r="B16" s="25" t="s">
        <v>110</v>
      </c>
      <c r="C16" s="21" t="s">
        <v>5</v>
      </c>
      <c r="D16" s="14" t="s">
        <v>19</v>
      </c>
      <c r="E16" s="3">
        <v>395</v>
      </c>
      <c r="F16" s="2">
        <v>397</v>
      </c>
      <c r="G16" s="19">
        <v>397</v>
      </c>
      <c r="H16" s="19">
        <v>366</v>
      </c>
      <c r="I16" s="18">
        <v>239</v>
      </c>
      <c r="J16" s="18">
        <v>243</v>
      </c>
      <c r="K16" s="18">
        <v>243</v>
      </c>
      <c r="L16" s="68">
        <v>244</v>
      </c>
      <c r="M16" s="45">
        <v>28148</v>
      </c>
      <c r="N16" s="19">
        <v>28342.6</v>
      </c>
      <c r="O16" s="19">
        <v>31889.15</v>
      </c>
      <c r="P16" s="19">
        <v>41431.699999999997</v>
      </c>
      <c r="Q16" s="3">
        <v>139.96201431</v>
      </c>
      <c r="R16" s="2">
        <v>142.13899544999998</v>
      </c>
      <c r="S16" s="2">
        <v>145.41211429000001</v>
      </c>
      <c r="T16" s="2">
        <v>210.55151930000002</v>
      </c>
      <c r="U16" s="3">
        <v>85.299323360000002</v>
      </c>
      <c r="V16" s="2">
        <v>90.657007719999996</v>
      </c>
      <c r="W16" s="2">
        <v>100.23256338</v>
      </c>
      <c r="X16" s="2">
        <v>125.02309586</v>
      </c>
      <c r="Y16" s="156">
        <f t="shared" si="0"/>
        <v>0.15267985999999212</v>
      </c>
      <c r="Z16" s="291"/>
      <c r="AA16" s="157">
        <f t="shared" si="1"/>
        <v>-62.282528139999997</v>
      </c>
      <c r="AB16">
        <f>VLOOKUP($B16,Sheet1!$A$1:$D$118,2,FALSE)</f>
        <v>59724.3</v>
      </c>
      <c r="AC16">
        <f>VLOOKUP($B16,Sheet1!$A$1:$D$118,3,FALSE)</f>
        <v>34674</v>
      </c>
      <c r="AD16">
        <f>VLOOKUP($B16,Sheet1!$A$1:$D$118,4,FALSE)</f>
        <v>0</v>
      </c>
    </row>
    <row r="17" spans="1:30" ht="32.450000000000003" customHeight="1" x14ac:dyDescent="0.25">
      <c r="A17" s="16">
        <f t="shared" si="2"/>
        <v>13</v>
      </c>
      <c r="B17" s="25" t="s">
        <v>104</v>
      </c>
      <c r="C17" s="21" t="s">
        <v>5</v>
      </c>
      <c r="D17" s="14" t="s">
        <v>19</v>
      </c>
      <c r="E17" s="3">
        <v>293.75</v>
      </c>
      <c r="F17" s="2">
        <v>297.5</v>
      </c>
      <c r="G17" s="19">
        <v>310.75</v>
      </c>
      <c r="H17" s="19">
        <v>283</v>
      </c>
      <c r="I17" s="18">
        <v>212</v>
      </c>
      <c r="J17" s="18">
        <v>214</v>
      </c>
      <c r="K17" s="18">
        <v>216</v>
      </c>
      <c r="L17" s="18">
        <v>222</v>
      </c>
      <c r="M17" s="45">
        <v>28582</v>
      </c>
      <c r="N17" s="19">
        <v>28892</v>
      </c>
      <c r="O17" s="19">
        <v>31999</v>
      </c>
      <c r="P17" s="19">
        <v>40998</v>
      </c>
      <c r="Q17" s="3">
        <v>130.42135775</v>
      </c>
      <c r="R17" s="2">
        <v>132.80340126999999</v>
      </c>
      <c r="S17" s="2">
        <v>136.14749828000001</v>
      </c>
      <c r="T17" s="2">
        <v>182.05509499000001</v>
      </c>
      <c r="U17" s="3">
        <v>77.81733684000001</v>
      </c>
      <c r="V17" s="2">
        <v>79.287331599999987</v>
      </c>
      <c r="W17" s="2">
        <v>88.489110769999996</v>
      </c>
      <c r="X17" s="2">
        <v>116.26564298999999</v>
      </c>
      <c r="Y17" s="156">
        <f t="shared" si="0"/>
        <v>2.6540349899999853</v>
      </c>
      <c r="Z17" s="291"/>
      <c r="AA17" s="157">
        <f t="shared" si="1"/>
        <v>-28.563569010000023</v>
      </c>
      <c r="AB17">
        <f>VLOOKUP($B17,Sheet1!$A$1:$D$118,2,FALSE)</f>
        <v>58998</v>
      </c>
      <c r="AC17">
        <f>VLOOKUP($B17,Sheet1!$A$1:$D$118,3,FALSE)</f>
        <v>34493</v>
      </c>
      <c r="AD17">
        <f>VLOOKUP($B17,Sheet1!$A$1:$D$118,4,FALSE)</f>
        <v>0</v>
      </c>
    </row>
    <row r="18" spans="1:30" ht="32.450000000000003" customHeight="1" x14ac:dyDescent="0.25">
      <c r="A18" s="16">
        <f t="shared" si="2"/>
        <v>14</v>
      </c>
      <c r="B18" s="25" t="s">
        <v>140</v>
      </c>
      <c r="C18" s="21" t="s">
        <v>5</v>
      </c>
      <c r="D18" s="14" t="s">
        <v>123</v>
      </c>
      <c r="E18" s="3">
        <v>399.75</v>
      </c>
      <c r="F18" s="2">
        <v>399.75</v>
      </c>
      <c r="G18" s="19">
        <v>338</v>
      </c>
      <c r="H18" s="19">
        <v>323</v>
      </c>
      <c r="I18" s="18">
        <v>278</v>
      </c>
      <c r="J18" s="18">
        <v>284</v>
      </c>
      <c r="K18" s="18">
        <v>263</v>
      </c>
      <c r="L18" s="18">
        <v>237</v>
      </c>
      <c r="M18" s="45">
        <v>31266</v>
      </c>
      <c r="N18" s="19">
        <v>32948</v>
      </c>
      <c r="O18" s="19">
        <v>34613</v>
      </c>
      <c r="P18" s="19">
        <v>45202</v>
      </c>
      <c r="Q18" s="3">
        <v>183.94333269999998</v>
      </c>
      <c r="R18" s="2">
        <v>182.05945020999999</v>
      </c>
      <c r="S18" s="2">
        <v>168.43411124000002</v>
      </c>
      <c r="T18" s="2">
        <v>206.22818025999999</v>
      </c>
      <c r="U18" s="3">
        <v>113.71636259</v>
      </c>
      <c r="V18" s="2">
        <v>123.8281641</v>
      </c>
      <c r="W18" s="2">
        <v>117.83590226999999</v>
      </c>
      <c r="X18" s="2">
        <v>136.06199354</v>
      </c>
      <c r="Y18" s="156">
        <f t="shared" si="0"/>
        <v>14.773925540000008</v>
      </c>
      <c r="Z18" s="291"/>
      <c r="AA18" s="157">
        <f t="shared" si="1"/>
        <v>-29.237778459999987</v>
      </c>
      <c r="AB18">
        <f>VLOOKUP($B18,Sheet1!$A$1:$D$118,2,FALSE)</f>
        <v>83295.199999999997</v>
      </c>
      <c r="AC18">
        <f>VLOOKUP($B18,Sheet1!$A$1:$D$118,3,FALSE)</f>
        <v>44043.4</v>
      </c>
      <c r="AD18">
        <f>VLOOKUP($B18,Sheet1!$A$1:$D$118,4,FALSE)</f>
        <v>0</v>
      </c>
    </row>
    <row r="19" spans="1:30" ht="32.450000000000003" customHeight="1" x14ac:dyDescent="0.25">
      <c r="A19" s="16">
        <f t="shared" si="2"/>
        <v>15</v>
      </c>
      <c r="B19" s="25" t="s">
        <v>155</v>
      </c>
      <c r="C19" s="21" t="s">
        <v>5</v>
      </c>
      <c r="D19" s="14" t="s">
        <v>123</v>
      </c>
      <c r="E19" s="3">
        <v>400</v>
      </c>
      <c r="F19" s="2">
        <v>482.25</v>
      </c>
      <c r="G19" s="19">
        <v>569</v>
      </c>
      <c r="H19" s="19">
        <v>535.25</v>
      </c>
      <c r="I19" s="18">
        <v>366</v>
      </c>
      <c r="J19" s="18">
        <v>365</v>
      </c>
      <c r="K19" s="18">
        <v>378</v>
      </c>
      <c r="L19" s="18">
        <v>411</v>
      </c>
      <c r="M19" s="45">
        <v>37571.4</v>
      </c>
      <c r="N19" s="19">
        <v>38566.660000000003</v>
      </c>
      <c r="O19" s="19">
        <v>41539.870000000003</v>
      </c>
      <c r="P19" s="19">
        <v>50819.33</v>
      </c>
      <c r="Q19" s="3">
        <v>274.20822900000002</v>
      </c>
      <c r="R19" s="2">
        <v>291.95706601999996</v>
      </c>
      <c r="S19" s="2">
        <v>295.58692630000002</v>
      </c>
      <c r="T19" s="2">
        <v>434.83871794999999</v>
      </c>
      <c r="U19" s="3">
        <v>177</v>
      </c>
      <c r="V19" s="2">
        <v>177.48584797999999</v>
      </c>
      <c r="W19" s="2">
        <v>196.20786415000001</v>
      </c>
      <c r="X19" s="2">
        <v>268.71976572000005</v>
      </c>
      <c r="Y19" s="156">
        <f t="shared" si="0"/>
        <v>58.384761720000057</v>
      </c>
      <c r="Z19" s="291"/>
      <c r="AA19" s="157">
        <f t="shared" si="1"/>
        <v>-5.2019152799999233</v>
      </c>
      <c r="AB19">
        <f>VLOOKUP($B19,Sheet1!$A$1:$D$118,2,FALSE)</f>
        <v>88997.25</v>
      </c>
      <c r="AC19">
        <f>VLOOKUP($B19,Sheet1!$A$1:$D$118,3,FALSE)</f>
        <v>46311.77</v>
      </c>
      <c r="AD19">
        <f>VLOOKUP($B19,Sheet1!$A$1:$D$118,4,FALSE)</f>
        <v>0</v>
      </c>
    </row>
    <row r="20" spans="1:30" ht="32.450000000000003" customHeight="1" thickBot="1" x14ac:dyDescent="0.3">
      <c r="A20" s="16">
        <f t="shared" si="2"/>
        <v>16</v>
      </c>
      <c r="B20" s="25" t="s">
        <v>137</v>
      </c>
      <c r="C20" s="21" t="s">
        <v>62</v>
      </c>
      <c r="D20" s="13" t="s">
        <v>123</v>
      </c>
      <c r="E20" s="3">
        <v>337.25</v>
      </c>
      <c r="F20" s="2">
        <v>337.25</v>
      </c>
      <c r="G20" s="18">
        <v>448.25</v>
      </c>
      <c r="H20" s="18">
        <v>444.75</v>
      </c>
      <c r="I20" s="18">
        <v>232</v>
      </c>
      <c r="J20" s="18">
        <v>228</v>
      </c>
      <c r="K20" s="18">
        <v>250</v>
      </c>
      <c r="L20" s="18">
        <v>312</v>
      </c>
      <c r="M20" s="45">
        <v>33948</v>
      </c>
      <c r="N20" s="19">
        <v>33448</v>
      </c>
      <c r="O20" s="19">
        <v>35562.1</v>
      </c>
      <c r="P20" s="19">
        <v>44153.1</v>
      </c>
      <c r="Q20" s="3">
        <v>171.5197373</v>
      </c>
      <c r="R20" s="2">
        <v>170.88842022</v>
      </c>
      <c r="S20" s="2">
        <v>197.51150924999999</v>
      </c>
      <c r="T20" s="2">
        <v>302.40857105999999</v>
      </c>
      <c r="U20" s="3">
        <v>96.77280823000001</v>
      </c>
      <c r="V20" s="2">
        <v>95.254818</v>
      </c>
      <c r="W20" s="2">
        <v>111.11022256</v>
      </c>
      <c r="X20" s="2">
        <v>173.29087499000002</v>
      </c>
      <c r="Y20" s="193">
        <f t="shared" si="0"/>
        <v>13.620506990000024</v>
      </c>
      <c r="Z20" s="292"/>
      <c r="AA20" s="171">
        <f t="shared" si="1"/>
        <v>-54.316164009999966</v>
      </c>
      <c r="AB20">
        <f>VLOOKUP($B20,Sheet1!$A$1:$D$118,2,FALSE)</f>
        <v>81839.8</v>
      </c>
      <c r="AC20">
        <f>VLOOKUP($B20,Sheet1!$A$1:$D$118,3,FALSE)</f>
        <v>43530.43</v>
      </c>
      <c r="AD20">
        <f>VLOOKUP($B20,Sheet1!$A$1:$D$118,4,FALSE)</f>
        <v>0</v>
      </c>
    </row>
    <row r="21" spans="1:30" s="66" customFormat="1" ht="32.450000000000003" customHeight="1" thickBot="1" x14ac:dyDescent="0.3">
      <c r="A21" s="270" t="s">
        <v>164</v>
      </c>
      <c r="B21" s="271"/>
      <c r="C21" s="271"/>
      <c r="D21" s="271"/>
      <c r="E21" s="65">
        <f t="shared" ref="E21:L21" si="3">SUM(E5:E20)</f>
        <v>3889.75</v>
      </c>
      <c r="F21" s="65">
        <f t="shared" si="3"/>
        <v>4182.5</v>
      </c>
      <c r="G21" s="65">
        <f t="shared" si="3"/>
        <v>4360.5</v>
      </c>
      <c r="H21" s="65">
        <f t="shared" si="3"/>
        <v>4089</v>
      </c>
      <c r="I21" s="65">
        <f t="shared" si="3"/>
        <v>2663</v>
      </c>
      <c r="J21" s="69">
        <f t="shared" si="3"/>
        <v>2671</v>
      </c>
      <c r="K21" s="69">
        <f t="shared" si="3"/>
        <v>2691</v>
      </c>
      <c r="L21" s="69">
        <f t="shared" si="3"/>
        <v>2751</v>
      </c>
      <c r="M21" s="62">
        <f>SUM(M4:M20)/16</f>
        <v>28924.587500000001</v>
      </c>
      <c r="N21" s="62">
        <f>SUM(N4:N20)/16</f>
        <v>29189.328750000001</v>
      </c>
      <c r="O21" s="62">
        <f>SUM(O4:O20)/16</f>
        <v>31650.06625</v>
      </c>
      <c r="P21" s="62">
        <f>SUM(P4:P20)/16</f>
        <v>40934.220624999994</v>
      </c>
      <c r="Q21" s="84">
        <f t="shared" ref="Q21:X21" si="4">SUM(Q5:Q20)</f>
        <v>1647.1931804300002</v>
      </c>
      <c r="R21" s="62">
        <f t="shared" si="4"/>
        <v>1687.70964998</v>
      </c>
      <c r="S21" s="62">
        <f t="shared" si="4"/>
        <v>1735.6804938800001</v>
      </c>
      <c r="T21" s="62">
        <f t="shared" si="4"/>
        <v>2382.5892756700005</v>
      </c>
      <c r="U21" s="62">
        <f t="shared" si="4"/>
        <v>1033.4579470100002</v>
      </c>
      <c r="V21" s="62">
        <f t="shared" si="4"/>
        <v>1055.22259861</v>
      </c>
      <c r="W21" s="62">
        <f t="shared" si="4"/>
        <v>1142.5368122500001</v>
      </c>
      <c r="X21" s="62">
        <f t="shared" si="4"/>
        <v>1481.2322870099999</v>
      </c>
      <c r="Y21" s="194">
        <f>+Y15+Y14+Y12+Y5+Y6+Y7+Y9+Y12</f>
        <v>-26.940160530000021</v>
      </c>
      <c r="Z21" s="293"/>
      <c r="AA21" s="172">
        <f>SUM(AA5:AA20)</f>
        <v>-611.37070898999991</v>
      </c>
    </row>
    <row r="22" spans="1:30" ht="22.7" customHeight="1" x14ac:dyDescent="0.25">
      <c r="Y22" s="39"/>
      <c r="Z22" s="39"/>
    </row>
    <row r="23" spans="1:30" ht="24" customHeight="1" x14ac:dyDescent="0.4">
      <c r="A23" s="82"/>
      <c r="Q23" s="221"/>
    </row>
    <row r="24" spans="1:30" ht="15.75" thickBot="1" x14ac:dyDescent="0.3">
      <c r="E24" s="122"/>
      <c r="F24" s="122"/>
      <c r="G24" s="122"/>
    </row>
    <row r="25" spans="1:30" ht="28.7" customHeight="1" x14ac:dyDescent="0.25">
      <c r="A25" s="272"/>
      <c r="B25" s="274"/>
      <c r="C25" s="286"/>
      <c r="D25" s="278"/>
    </row>
    <row r="26" spans="1:30" ht="28.7" customHeight="1" thickBot="1" x14ac:dyDescent="0.3">
      <c r="A26" s="273"/>
      <c r="B26" s="275"/>
      <c r="C26" s="287"/>
      <c r="D26" s="279"/>
    </row>
    <row r="27" spans="1:30" ht="28.7" customHeight="1" x14ac:dyDescent="0.25">
      <c r="A27" s="16"/>
      <c r="B27" s="25"/>
      <c r="C27" s="21"/>
      <c r="D27" s="14"/>
    </row>
    <row r="28" spans="1:30" ht="28.7" customHeight="1" x14ac:dyDescent="0.25">
      <c r="A28" s="16"/>
      <c r="B28" s="25"/>
      <c r="C28" s="21"/>
      <c r="D28" s="14"/>
    </row>
    <row r="29" spans="1:30" ht="28.7" customHeight="1" x14ac:dyDescent="0.25">
      <c r="A29" s="16"/>
      <c r="B29" s="25"/>
      <c r="C29" s="21"/>
      <c r="D29" s="14"/>
    </row>
    <row r="30" spans="1:30" ht="28.7" customHeight="1" x14ac:dyDescent="0.25">
      <c r="A30" s="16"/>
      <c r="B30" s="25"/>
      <c r="C30" s="21"/>
      <c r="D30" s="13"/>
    </row>
    <row r="31" spans="1:30" ht="28.7" customHeight="1" x14ac:dyDescent="0.25">
      <c r="A31" s="16"/>
      <c r="B31" s="25"/>
      <c r="C31" s="21"/>
      <c r="D31" s="14"/>
    </row>
    <row r="32" spans="1:30" ht="28.7" customHeight="1" x14ac:dyDescent="0.25">
      <c r="A32" s="16"/>
      <c r="B32" s="25"/>
      <c r="C32" s="21"/>
      <c r="D32" s="13"/>
    </row>
    <row r="33" spans="1:4" ht="28.7" customHeight="1" x14ac:dyDescent="0.25">
      <c r="A33" s="16"/>
      <c r="B33" s="25"/>
      <c r="C33" s="21"/>
      <c r="D33" s="14"/>
    </row>
    <row r="34" spans="1:4" ht="28.7" customHeight="1" x14ac:dyDescent="0.25">
      <c r="A34" s="16"/>
      <c r="B34" s="25"/>
      <c r="C34" s="21"/>
      <c r="D34" s="14"/>
    </row>
    <row r="35" spans="1:4" ht="28.7" customHeight="1" x14ac:dyDescent="0.25">
      <c r="A35" s="16"/>
      <c r="B35" s="25"/>
      <c r="C35" s="21"/>
      <c r="D35" s="14"/>
    </row>
    <row r="36" spans="1:4" ht="28.7" customHeight="1" x14ac:dyDescent="0.25">
      <c r="A36" s="16"/>
      <c r="B36" s="25"/>
      <c r="C36" s="21"/>
      <c r="D36" s="14"/>
    </row>
    <row r="37" spans="1:4" ht="28.7" customHeight="1" x14ac:dyDescent="0.25">
      <c r="A37" s="16"/>
      <c r="B37" s="25"/>
      <c r="C37" s="21"/>
      <c r="D37" s="14"/>
    </row>
    <row r="38" spans="1:4" ht="28.7" customHeight="1" x14ac:dyDescent="0.25">
      <c r="A38" s="16"/>
      <c r="B38" s="25"/>
      <c r="C38" s="21"/>
      <c r="D38" s="14"/>
    </row>
    <row r="39" spans="1:4" ht="28.7" customHeight="1" x14ac:dyDescent="0.25">
      <c r="A39" s="16"/>
      <c r="B39" s="25"/>
      <c r="C39" s="21"/>
      <c r="D39" s="14"/>
    </row>
    <row r="40" spans="1:4" ht="28.7" customHeight="1" x14ac:dyDescent="0.25">
      <c r="A40" s="16"/>
      <c r="B40" s="25"/>
      <c r="C40" s="21"/>
      <c r="D40" s="14"/>
    </row>
    <row r="41" spans="1:4" ht="28.7" customHeight="1" x14ac:dyDescent="0.25">
      <c r="A41" s="16"/>
      <c r="B41" s="25"/>
      <c r="C41" s="21"/>
      <c r="D41" s="14"/>
    </row>
    <row r="42" spans="1:4" ht="28.7" customHeight="1" thickBot="1" x14ac:dyDescent="0.3">
      <c r="A42" s="16"/>
      <c r="B42" s="25"/>
      <c r="C42" s="21"/>
      <c r="D42" s="13"/>
    </row>
    <row r="43" spans="1:4" ht="28.7" customHeight="1" thickBot="1" x14ac:dyDescent="0.3">
      <c r="A43" s="270"/>
      <c r="B43" s="271"/>
      <c r="C43" s="271"/>
      <c r="D43" s="271"/>
    </row>
  </sheetData>
  <mergeCells count="16">
    <mergeCell ref="U3:X3"/>
    <mergeCell ref="A43:D43"/>
    <mergeCell ref="Y3:AA3"/>
    <mergeCell ref="Q3:T3"/>
    <mergeCell ref="A21:D21"/>
    <mergeCell ref="A25:A26"/>
    <mergeCell ref="B25:B26"/>
    <mergeCell ref="C25:C26"/>
    <mergeCell ref="D25:D26"/>
    <mergeCell ref="M3:P3"/>
    <mergeCell ref="I3:L3"/>
    <mergeCell ref="A3:A4"/>
    <mergeCell ref="B3:B4"/>
    <mergeCell ref="C3:C4"/>
    <mergeCell ref="D3:D4"/>
    <mergeCell ref="E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D65"/>
  <sheetViews>
    <sheetView tabSelected="1" zoomScale="55" zoomScaleNormal="55" workbookViewId="0">
      <selection activeCell="AC13" sqref="AC13"/>
    </sheetView>
  </sheetViews>
  <sheetFormatPr defaultColWidth="7.7109375" defaultRowHeight="15" x14ac:dyDescent="0.25"/>
  <cols>
    <col min="4" max="4" width="7.7109375" style="40"/>
    <col min="28" max="28" width="7.7109375" style="124"/>
  </cols>
  <sheetData>
    <row r="1" spans="1:30" s="81" customFormat="1" ht="26.25" x14ac:dyDescent="0.4">
      <c r="A1" s="82" t="s">
        <v>165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B1" s="123"/>
    </row>
    <row r="2" spans="1:30" ht="15.75" thickBot="1" x14ac:dyDescent="0.3"/>
    <row r="3" spans="1:30" ht="20.45" customHeight="1" thickBot="1" x14ac:dyDescent="0.3">
      <c r="A3" s="272" t="s">
        <v>163</v>
      </c>
      <c r="B3" s="274" t="s">
        <v>0</v>
      </c>
      <c r="C3" s="276" t="s">
        <v>1</v>
      </c>
      <c r="D3" s="278" t="s">
        <v>2</v>
      </c>
      <c r="E3" s="284" t="s">
        <v>3</v>
      </c>
      <c r="F3" s="285"/>
      <c r="G3" s="285"/>
      <c r="H3" s="285"/>
      <c r="I3" s="266" t="s">
        <v>162</v>
      </c>
      <c r="J3" s="267"/>
      <c r="K3" s="267"/>
      <c r="L3" s="267"/>
      <c r="M3" s="268" t="s">
        <v>161</v>
      </c>
      <c r="N3" s="269"/>
      <c r="O3" s="269"/>
      <c r="P3" s="269"/>
      <c r="Q3" s="266" t="s">
        <v>160</v>
      </c>
      <c r="R3" s="267"/>
      <c r="S3" s="267"/>
      <c r="T3" s="267"/>
      <c r="U3" s="266" t="s">
        <v>159</v>
      </c>
      <c r="V3" s="267"/>
      <c r="W3" s="267"/>
      <c r="X3" s="267"/>
      <c r="Y3" s="166" t="s">
        <v>175</v>
      </c>
      <c r="Z3" s="294"/>
      <c r="AA3" s="167"/>
    </row>
    <row r="4" spans="1:30" s="48" customFormat="1" ht="13.5" thickBot="1" x14ac:dyDescent="0.25">
      <c r="A4" s="273"/>
      <c r="B4" s="275"/>
      <c r="C4" s="277"/>
      <c r="D4" s="279"/>
      <c r="E4" s="64">
        <v>2015</v>
      </c>
      <c r="F4" s="240">
        <v>2016</v>
      </c>
      <c r="G4" s="240">
        <v>2017</v>
      </c>
      <c r="H4" s="240">
        <v>2018</v>
      </c>
      <c r="I4" s="64">
        <v>2015</v>
      </c>
      <c r="J4" s="240">
        <v>2016</v>
      </c>
      <c r="K4" s="240">
        <v>2017</v>
      </c>
      <c r="L4" s="240">
        <v>2018</v>
      </c>
      <c r="M4" s="71">
        <v>2015</v>
      </c>
      <c r="N4" s="73">
        <v>2016</v>
      </c>
      <c r="O4" s="73">
        <v>2017</v>
      </c>
      <c r="P4" s="73">
        <v>2018</v>
      </c>
      <c r="Q4" s="64">
        <v>2015</v>
      </c>
      <c r="R4" s="244">
        <v>2016</v>
      </c>
      <c r="S4" s="244">
        <v>2017</v>
      </c>
      <c r="T4" s="107">
        <v>2018</v>
      </c>
      <c r="U4" s="64">
        <v>2015</v>
      </c>
      <c r="V4" s="119">
        <v>2016</v>
      </c>
      <c r="W4" s="119">
        <v>2017</v>
      </c>
      <c r="X4" s="119">
        <v>2018</v>
      </c>
      <c r="Y4" s="150" t="s">
        <v>176</v>
      </c>
      <c r="Z4" s="295"/>
      <c r="AA4" s="151" t="s">
        <v>177</v>
      </c>
    </row>
    <row r="5" spans="1:30" ht="32.450000000000003" customHeight="1" x14ac:dyDescent="0.25">
      <c r="A5" s="16">
        <v>1</v>
      </c>
      <c r="B5" s="74" t="s">
        <v>78</v>
      </c>
      <c r="C5" s="20" t="s">
        <v>62</v>
      </c>
      <c r="D5" s="75" t="s">
        <v>55</v>
      </c>
      <c r="E5" s="15">
        <v>1034.75</v>
      </c>
      <c r="F5" s="8">
        <v>1034.75</v>
      </c>
      <c r="G5" s="76">
        <v>1032.75</v>
      </c>
      <c r="H5" s="76">
        <v>992</v>
      </c>
      <c r="I5" s="76">
        <v>609</v>
      </c>
      <c r="J5" s="76">
        <v>602</v>
      </c>
      <c r="K5" s="76">
        <v>590</v>
      </c>
      <c r="L5" s="76">
        <v>602</v>
      </c>
      <c r="M5" s="37">
        <v>28448</v>
      </c>
      <c r="N5" s="35">
        <v>29110</v>
      </c>
      <c r="O5" s="35">
        <v>31570</v>
      </c>
      <c r="P5" s="33">
        <v>38203</v>
      </c>
      <c r="Q5" s="15">
        <v>415.99082393999998</v>
      </c>
      <c r="R5" s="8">
        <v>434.19668274000003</v>
      </c>
      <c r="S5" s="8">
        <v>417.31146335</v>
      </c>
      <c r="T5" s="8">
        <v>495.31095683000001</v>
      </c>
      <c r="U5" s="15">
        <v>213.30459031000001</v>
      </c>
      <c r="V5" s="8">
        <v>215.59878080000001</v>
      </c>
      <c r="W5" s="8">
        <v>229.12128096999999</v>
      </c>
      <c r="X5" s="8">
        <v>284.34830312999998</v>
      </c>
      <c r="Y5" s="162" t="e">
        <f>+X5-L5*#REF!*12/1000000</f>
        <v>#REF!</v>
      </c>
      <c r="Z5" s="296"/>
      <c r="AA5" s="155" t="e">
        <f>+X5-H5*0.9*#REF!*12/1000000</f>
        <v>#REF!</v>
      </c>
      <c r="AB5">
        <f>VLOOKUP($B5,Sheet1!$A$1:$D$118,2,FALSE)</f>
        <v>66408.600000000006</v>
      </c>
      <c r="AC5">
        <f>VLOOKUP($B5,Sheet1!$A$1:$D$118,3,FALSE)</f>
        <v>34754.6</v>
      </c>
      <c r="AD5">
        <f>VLOOKUP($B5,Sheet1!$A$1:$D$118,4,FALSE)</f>
        <v>34770.699999999997</v>
      </c>
    </row>
    <row r="6" spans="1:30" ht="32.450000000000003" customHeight="1" x14ac:dyDescent="0.25">
      <c r="A6" s="16">
        <f>+A5+1</f>
        <v>2</v>
      </c>
      <c r="B6" s="60" t="s">
        <v>84</v>
      </c>
      <c r="C6" s="21" t="s">
        <v>62</v>
      </c>
      <c r="D6" s="49" t="s">
        <v>55</v>
      </c>
      <c r="E6" s="3">
        <v>1674.75</v>
      </c>
      <c r="F6" s="2">
        <v>1750.25</v>
      </c>
      <c r="G6" s="18">
        <v>1734.75</v>
      </c>
      <c r="H6" s="18">
        <v>1530</v>
      </c>
      <c r="I6" s="18">
        <v>1153</v>
      </c>
      <c r="J6" s="18">
        <v>1144</v>
      </c>
      <c r="K6" s="18">
        <v>1183</v>
      </c>
      <c r="L6" s="18">
        <v>1124</v>
      </c>
      <c r="M6" s="36">
        <v>26229</v>
      </c>
      <c r="N6" s="19">
        <v>29642</v>
      </c>
      <c r="O6" s="19">
        <v>31694</v>
      </c>
      <c r="P6" s="19">
        <v>39045</v>
      </c>
      <c r="Q6" s="3">
        <v>737.32856284000002</v>
      </c>
      <c r="R6" s="2">
        <v>743.18865017999997</v>
      </c>
      <c r="S6" s="2">
        <v>770.28045278000002</v>
      </c>
      <c r="T6" s="2">
        <v>955.44073509999998</v>
      </c>
      <c r="U6" s="3">
        <v>374.49567492</v>
      </c>
      <c r="V6" s="2">
        <v>419.61023998000002</v>
      </c>
      <c r="W6" s="2">
        <v>441.56418831000002</v>
      </c>
      <c r="X6" s="2">
        <v>597.43428959000005</v>
      </c>
      <c r="Y6" s="163" t="e">
        <f>+X6-L6*#REF!*12/1000000</f>
        <v>#REF!</v>
      </c>
      <c r="Z6" s="297"/>
      <c r="AA6" s="157" t="e">
        <f>+X6-H6*0.9*#REF!*12/1000000</f>
        <v>#REF!</v>
      </c>
      <c r="AB6">
        <f>VLOOKUP($B6,Sheet1!$A$1:$D$118,2,FALSE)</f>
        <v>74166</v>
      </c>
      <c r="AC6">
        <f>VLOOKUP($B6,Sheet1!$A$1:$D$118,3,FALSE)</f>
        <v>38822</v>
      </c>
      <c r="AD6">
        <f>VLOOKUP($B6,Sheet1!$A$1:$D$118,4,FALSE)</f>
        <v>38680</v>
      </c>
    </row>
    <row r="7" spans="1:30" ht="32.450000000000003" customHeight="1" x14ac:dyDescent="0.25">
      <c r="A7" s="16">
        <f t="shared" ref="A7:A29" si="0">+A6+1</f>
        <v>3</v>
      </c>
      <c r="B7" s="60" t="s">
        <v>61</v>
      </c>
      <c r="C7" s="21" t="s">
        <v>62</v>
      </c>
      <c r="D7" s="49" t="s">
        <v>55</v>
      </c>
      <c r="E7" s="3">
        <v>1215.75</v>
      </c>
      <c r="F7" s="2">
        <v>1268</v>
      </c>
      <c r="G7" s="18">
        <v>1163</v>
      </c>
      <c r="H7" s="18">
        <v>1117.25</v>
      </c>
      <c r="I7" s="68">
        <v>725.2189385589262</v>
      </c>
      <c r="J7" s="68">
        <v>734.21467651275793</v>
      </c>
      <c r="K7" s="68">
        <v>724</v>
      </c>
      <c r="L7" s="18">
        <v>704</v>
      </c>
      <c r="M7" s="36">
        <v>26256.16</v>
      </c>
      <c r="N7" s="19">
        <v>26271</v>
      </c>
      <c r="O7" s="19">
        <v>27546</v>
      </c>
      <c r="P7" s="19">
        <v>35537</v>
      </c>
      <c r="Q7" s="3">
        <v>371.70499574000002</v>
      </c>
      <c r="R7" s="2">
        <v>366.79670523000004</v>
      </c>
      <c r="S7" s="2">
        <v>394.46743397</v>
      </c>
      <c r="T7" s="2">
        <v>479.13976435000001</v>
      </c>
      <c r="U7" s="3">
        <v>228.49757383000002</v>
      </c>
      <c r="V7" s="2">
        <v>231.4626452</v>
      </c>
      <c r="W7" s="2">
        <v>245.47104668</v>
      </c>
      <c r="X7" s="2">
        <v>177.52483509000001</v>
      </c>
      <c r="Y7" s="164" t="e">
        <f>+X7-L7*#REF!*12/1000000</f>
        <v>#REF!</v>
      </c>
      <c r="Z7" s="298"/>
      <c r="AA7" s="157" t="e">
        <f>+X7-H7*0.9*#REF!*12/1000000</f>
        <v>#REF!</v>
      </c>
      <c r="AB7">
        <f>VLOOKUP($B7,Sheet1!$A$1:$D$118,2,FALSE)</f>
        <v>64112</v>
      </c>
      <c r="AC7">
        <f>VLOOKUP($B7,Sheet1!$A$1:$D$118,3,FALSE)</f>
        <v>33879</v>
      </c>
      <c r="AD7">
        <f>VLOOKUP($B7,Sheet1!$A$1:$D$118,4,FALSE)</f>
        <v>33878</v>
      </c>
    </row>
    <row r="8" spans="1:30" ht="32.450000000000003" customHeight="1" x14ac:dyDescent="0.25">
      <c r="A8" s="16">
        <f t="shared" si="0"/>
        <v>4</v>
      </c>
      <c r="B8" s="60" t="s">
        <v>116</v>
      </c>
      <c r="C8" s="21" t="s">
        <v>62</v>
      </c>
      <c r="D8" s="49" t="s">
        <v>34</v>
      </c>
      <c r="E8" s="3">
        <v>1112.25</v>
      </c>
      <c r="F8" s="2">
        <v>1124</v>
      </c>
      <c r="G8" s="18">
        <v>1124</v>
      </c>
      <c r="H8" s="18">
        <v>1058</v>
      </c>
      <c r="I8" s="18">
        <v>798</v>
      </c>
      <c r="J8" s="18">
        <v>794</v>
      </c>
      <c r="K8" s="18">
        <v>780</v>
      </c>
      <c r="L8" s="18">
        <v>760</v>
      </c>
      <c r="M8" s="36">
        <v>28626</v>
      </c>
      <c r="N8" s="19">
        <v>28962</v>
      </c>
      <c r="O8" s="19">
        <v>31470</v>
      </c>
      <c r="P8" s="19">
        <v>41986</v>
      </c>
      <c r="Q8" s="3">
        <v>538.04739141999994</v>
      </c>
      <c r="R8" s="2">
        <v>534.41222449999998</v>
      </c>
      <c r="S8" s="2">
        <v>557.1149352000001</v>
      </c>
      <c r="T8" s="2">
        <v>672.14433314999997</v>
      </c>
      <c r="U8" s="3">
        <v>279.70377207999996</v>
      </c>
      <c r="V8" s="2">
        <v>283.57187823000004</v>
      </c>
      <c r="W8" s="2">
        <v>301.57584129000003</v>
      </c>
      <c r="X8" s="2">
        <v>392.57717276</v>
      </c>
      <c r="Y8" s="163" t="e">
        <f>+X8-L8*#REF!*12/1000000</f>
        <v>#REF!</v>
      </c>
      <c r="Z8" s="297"/>
      <c r="AA8" s="157" t="e">
        <f>+X8-H8*0.9*#REF!*12/1000000</f>
        <v>#REF!</v>
      </c>
      <c r="AB8">
        <f>VLOOKUP($B8,Sheet1!$A$1:$D$118,2,FALSE)</f>
        <v>86745</v>
      </c>
      <c r="AC8">
        <f>VLOOKUP($B8,Sheet1!$A$1:$D$118,3,FALSE)</f>
        <v>37515</v>
      </c>
      <c r="AD8">
        <f>VLOOKUP($B8,Sheet1!$A$1:$D$118,4,FALSE)</f>
        <v>37521</v>
      </c>
    </row>
    <row r="9" spans="1:30" ht="32.450000000000003" customHeight="1" x14ac:dyDescent="0.25">
      <c r="A9" s="16">
        <f t="shared" si="0"/>
        <v>5</v>
      </c>
      <c r="B9" s="60" t="s">
        <v>103</v>
      </c>
      <c r="C9" s="21" t="s">
        <v>5</v>
      </c>
      <c r="D9" s="50" t="s">
        <v>34</v>
      </c>
      <c r="E9" s="3">
        <v>1031.5</v>
      </c>
      <c r="F9" s="2">
        <v>1031.5</v>
      </c>
      <c r="G9" s="19">
        <v>1006.5</v>
      </c>
      <c r="H9" s="19">
        <v>1030.5</v>
      </c>
      <c r="I9" s="18">
        <v>703</v>
      </c>
      <c r="J9" s="18">
        <v>710.86920271371991</v>
      </c>
      <c r="K9" s="18">
        <v>673</v>
      </c>
      <c r="L9" s="18">
        <v>657</v>
      </c>
      <c r="M9" s="36">
        <v>28439.119999999999</v>
      </c>
      <c r="N9" s="19">
        <v>28620</v>
      </c>
      <c r="O9" s="19">
        <v>30387</v>
      </c>
      <c r="P9" s="19">
        <v>40990</v>
      </c>
      <c r="Q9" s="3">
        <v>413.04416269000001</v>
      </c>
      <c r="R9" s="2">
        <v>408.00597548000002</v>
      </c>
      <c r="S9" s="2">
        <v>413.27633784</v>
      </c>
      <c r="T9" s="2">
        <v>549.20740964999993</v>
      </c>
      <c r="U9" s="3">
        <v>247.32167038999998</v>
      </c>
      <c r="V9" s="2">
        <v>244.14091897999998</v>
      </c>
      <c r="W9" s="2">
        <v>252.78920685</v>
      </c>
      <c r="X9" s="2">
        <v>333.84128429000003</v>
      </c>
      <c r="Y9" s="164" t="e">
        <f>+X9-L9*#REF!*12/1000000</f>
        <v>#REF!</v>
      </c>
      <c r="Z9" s="298"/>
      <c r="AA9" s="157" t="e">
        <f>+X9-H9*0.9*#REF!*12/1000000</f>
        <v>#REF!</v>
      </c>
      <c r="AB9">
        <f>VLOOKUP($B9,Sheet1!$A$1:$D$118,2,FALSE)</f>
        <v>87077</v>
      </c>
      <c r="AC9">
        <f>VLOOKUP($B9,Sheet1!$A$1:$D$118,3,FALSE)</f>
        <v>37750</v>
      </c>
      <c r="AD9">
        <f>VLOOKUP($B9,Sheet1!$A$1:$D$118,4,FALSE)</f>
        <v>37736</v>
      </c>
    </row>
    <row r="10" spans="1:30" ht="32.450000000000003" customHeight="1" x14ac:dyDescent="0.25">
      <c r="A10" s="16">
        <f t="shared" si="0"/>
        <v>6</v>
      </c>
      <c r="B10" s="60" t="s">
        <v>127</v>
      </c>
      <c r="C10" s="21" t="s">
        <v>62</v>
      </c>
      <c r="D10" s="49" t="s">
        <v>34</v>
      </c>
      <c r="E10" s="3">
        <v>646.5</v>
      </c>
      <c r="F10" s="2">
        <v>655.75</v>
      </c>
      <c r="G10" s="18">
        <v>650</v>
      </c>
      <c r="H10" s="18">
        <v>615.75</v>
      </c>
      <c r="I10" s="18">
        <v>427</v>
      </c>
      <c r="J10" s="18">
        <v>431</v>
      </c>
      <c r="K10" s="18">
        <v>442</v>
      </c>
      <c r="L10" s="18">
        <v>444</v>
      </c>
      <c r="M10" s="36">
        <v>31444.720000000001</v>
      </c>
      <c r="N10" s="19">
        <v>31440</v>
      </c>
      <c r="O10" s="19">
        <v>33306.46</v>
      </c>
      <c r="P10" s="19">
        <v>43382.3</v>
      </c>
      <c r="Q10" s="3">
        <v>307.04610964</v>
      </c>
      <c r="R10" s="2">
        <v>298.04794077999998</v>
      </c>
      <c r="S10" s="2">
        <v>297.29760613999997</v>
      </c>
      <c r="T10" s="2">
        <v>378.08450764999998</v>
      </c>
      <c r="U10" s="3">
        <v>166.72909111000001</v>
      </c>
      <c r="V10" s="2">
        <v>167.69785725</v>
      </c>
      <c r="W10" s="2">
        <v>182.99531195</v>
      </c>
      <c r="X10" s="2">
        <v>238.29448012999998</v>
      </c>
      <c r="Y10" s="163" t="e">
        <f>+X10-L10*#REF!*12/1000000</f>
        <v>#REF!</v>
      </c>
      <c r="Z10" s="297"/>
      <c r="AA10" s="157" t="e">
        <f>+X10-H10*0.9*#REF!*12/1000000</f>
        <v>#REF!</v>
      </c>
      <c r="AB10">
        <f>VLOOKUP($B10,Sheet1!$A$1:$D$118,2,FALSE)</f>
        <v>85631.2</v>
      </c>
      <c r="AC10">
        <f>VLOOKUP($B10,Sheet1!$A$1:$D$118,3,FALSE)</f>
        <v>38335.4</v>
      </c>
      <c r="AD10">
        <f>VLOOKUP($B10,Sheet1!$A$1:$D$118,4,FALSE)</f>
        <v>38307.199999999997</v>
      </c>
    </row>
    <row r="11" spans="1:30" ht="32.450000000000003" customHeight="1" x14ac:dyDescent="0.25">
      <c r="A11" s="16">
        <f t="shared" si="0"/>
        <v>7</v>
      </c>
      <c r="B11" s="60" t="s">
        <v>118</v>
      </c>
      <c r="C11" s="21" t="s">
        <v>62</v>
      </c>
      <c r="D11" s="49" t="s">
        <v>34</v>
      </c>
      <c r="E11" s="3">
        <v>1012.75</v>
      </c>
      <c r="F11" s="2">
        <v>1019.75</v>
      </c>
      <c r="G11" s="18">
        <v>1019.75</v>
      </c>
      <c r="H11" s="18">
        <v>937</v>
      </c>
      <c r="I11" s="18">
        <v>648</v>
      </c>
      <c r="J11" s="18">
        <v>647</v>
      </c>
      <c r="K11" s="18">
        <v>647</v>
      </c>
      <c r="L11" s="18">
        <v>629</v>
      </c>
      <c r="M11" s="36">
        <v>28386</v>
      </c>
      <c r="N11" s="19">
        <v>29483</v>
      </c>
      <c r="O11" s="19">
        <v>32011.43</v>
      </c>
      <c r="P11" s="19">
        <v>42106.18</v>
      </c>
      <c r="Q11" s="3">
        <v>455.89243603</v>
      </c>
      <c r="R11" s="2">
        <v>470.00604691000001</v>
      </c>
      <c r="S11" s="2">
        <v>459.24617899000003</v>
      </c>
      <c r="T11" s="2">
        <v>576.19360700000004</v>
      </c>
      <c r="U11" s="3">
        <v>226.56719265999999</v>
      </c>
      <c r="V11" s="2">
        <v>234.31077540999999</v>
      </c>
      <c r="W11" s="2">
        <v>251.61271944000001</v>
      </c>
      <c r="X11" s="2">
        <v>324.11950635000005</v>
      </c>
      <c r="Y11" s="163" t="e">
        <f>+X11-L11*#REF!*12/1000000</f>
        <v>#REF!</v>
      </c>
      <c r="Z11" s="297"/>
      <c r="AA11" s="157" t="e">
        <f>+X11-H11*0.9*#REF!*12/1000000</f>
        <v>#REF!</v>
      </c>
      <c r="AB11">
        <f>VLOOKUP($B11,Sheet1!$A$1:$D$118,2,FALSE)</f>
        <v>88678.11</v>
      </c>
      <c r="AC11">
        <f>VLOOKUP($B11,Sheet1!$A$1:$D$118,3,FALSE)</f>
        <v>39620.01</v>
      </c>
      <c r="AD11">
        <f>VLOOKUP($B11,Sheet1!$A$1:$D$118,4,FALSE)</f>
        <v>39658.050000000003</v>
      </c>
    </row>
    <row r="12" spans="1:30" ht="32.450000000000003" customHeight="1" x14ac:dyDescent="0.25">
      <c r="A12" s="16">
        <f t="shared" si="0"/>
        <v>8</v>
      </c>
      <c r="B12" s="60" t="s">
        <v>86</v>
      </c>
      <c r="C12" s="21" t="s">
        <v>5</v>
      </c>
      <c r="D12" s="50" t="s">
        <v>34</v>
      </c>
      <c r="E12" s="3">
        <v>1072.5</v>
      </c>
      <c r="F12" s="2">
        <v>1072.5</v>
      </c>
      <c r="G12" s="19">
        <v>1042.25</v>
      </c>
      <c r="H12" s="19">
        <v>944.5</v>
      </c>
      <c r="I12" s="18">
        <v>644</v>
      </c>
      <c r="J12" s="18">
        <v>652</v>
      </c>
      <c r="K12" s="18">
        <v>640</v>
      </c>
      <c r="L12" s="18">
        <v>613</v>
      </c>
      <c r="M12" s="36">
        <v>26248.49</v>
      </c>
      <c r="N12" s="19">
        <v>26131.01</v>
      </c>
      <c r="O12" s="19">
        <v>28265.29</v>
      </c>
      <c r="P12" s="19">
        <v>39593.440000000002</v>
      </c>
      <c r="Q12" s="3">
        <v>366.66596917000004</v>
      </c>
      <c r="R12" s="2">
        <v>364.12661869999999</v>
      </c>
      <c r="S12" s="2">
        <v>364.82326074999997</v>
      </c>
      <c r="T12" s="2">
        <v>475.23191083999995</v>
      </c>
      <c r="U12" s="3">
        <v>207.35833603999998</v>
      </c>
      <c r="V12" s="2">
        <v>210.44148486</v>
      </c>
      <c r="W12" s="2">
        <v>223.38902949999999</v>
      </c>
      <c r="X12" s="2">
        <v>297.18362716000001</v>
      </c>
      <c r="Y12" s="164" t="e">
        <f>+X12-L12*#REF!*12/1000000</f>
        <v>#REF!</v>
      </c>
      <c r="Z12" s="298"/>
      <c r="AA12" s="157" t="e">
        <f>+X12-H12*0.9*#REF!*12/1000000</f>
        <v>#REF!</v>
      </c>
      <c r="AB12">
        <f>VLOOKUP($B12,Sheet1!$A$1:$D$118,2,FALSE)</f>
        <v>86840.43</v>
      </c>
      <c r="AC12">
        <f>VLOOKUP($B12,Sheet1!$A$1:$D$118,3,FALSE)</f>
        <v>36515.18</v>
      </c>
      <c r="AD12">
        <f>VLOOKUP($B12,Sheet1!$A$1:$D$118,4,FALSE)</f>
        <v>36503.629999999997</v>
      </c>
    </row>
    <row r="13" spans="1:30" ht="32.450000000000003" customHeight="1" x14ac:dyDescent="0.25">
      <c r="A13" s="16">
        <f t="shared" si="0"/>
        <v>9</v>
      </c>
      <c r="B13" s="60" t="s">
        <v>40</v>
      </c>
      <c r="C13" s="21" t="s">
        <v>5</v>
      </c>
      <c r="D13" s="49" t="s">
        <v>41</v>
      </c>
      <c r="E13" s="3">
        <v>980</v>
      </c>
      <c r="F13" s="2">
        <v>1145.5</v>
      </c>
      <c r="G13" s="19">
        <v>1024.5</v>
      </c>
      <c r="H13" s="19">
        <v>1013.5</v>
      </c>
      <c r="I13" s="18">
        <v>725</v>
      </c>
      <c r="J13" s="18">
        <v>712</v>
      </c>
      <c r="K13" s="18">
        <v>695</v>
      </c>
      <c r="L13" s="18">
        <v>668</v>
      </c>
      <c r="M13" s="36">
        <v>22952</v>
      </c>
      <c r="N13" s="19">
        <v>23530</v>
      </c>
      <c r="O13" s="19">
        <v>25910</v>
      </c>
      <c r="P13" s="19">
        <v>32068</v>
      </c>
      <c r="Q13" s="3">
        <v>417.04804647000003</v>
      </c>
      <c r="R13" s="2">
        <v>371.43267972000001</v>
      </c>
      <c r="S13" s="2">
        <v>392.28362060000001</v>
      </c>
      <c r="T13" s="2">
        <v>476.17998836000004</v>
      </c>
      <c r="U13" s="3">
        <v>206.18439581999999</v>
      </c>
      <c r="V13" s="2">
        <v>209.31031400000001</v>
      </c>
      <c r="W13" s="2">
        <v>225.22345627999999</v>
      </c>
      <c r="X13" s="2">
        <v>268.72786442</v>
      </c>
      <c r="Y13" s="164" t="e">
        <f>+X13-L13*#REF!*12/1000000</f>
        <v>#REF!</v>
      </c>
      <c r="Z13" s="298"/>
      <c r="AA13" s="157" t="e">
        <f>+X13-H13*0.9*#REF!*12/1000000</f>
        <v>#REF!</v>
      </c>
      <c r="AB13">
        <f>VLOOKUP($B13,Sheet1!$A$1:$D$118,2,FALSE)</f>
        <v>74247.899999999994</v>
      </c>
      <c r="AC13">
        <f>VLOOKUP($B13,Sheet1!$A$1:$D$118,3,FALSE)</f>
        <v>31854.400000000001</v>
      </c>
      <c r="AD13">
        <f>VLOOKUP($B13,Sheet1!$A$1:$D$118,4,FALSE)</f>
        <v>0</v>
      </c>
    </row>
    <row r="14" spans="1:30" ht="32.450000000000003" customHeight="1" x14ac:dyDescent="0.25">
      <c r="A14" s="16">
        <f t="shared" si="0"/>
        <v>10</v>
      </c>
      <c r="B14" s="60" t="s">
        <v>94</v>
      </c>
      <c r="C14" s="21" t="s">
        <v>62</v>
      </c>
      <c r="D14" s="49" t="s">
        <v>19</v>
      </c>
      <c r="E14" s="3">
        <v>1904.5</v>
      </c>
      <c r="F14" s="2">
        <v>1904.5</v>
      </c>
      <c r="G14" s="18">
        <v>1865.25</v>
      </c>
      <c r="H14" s="18">
        <v>1666.5</v>
      </c>
      <c r="I14" s="18">
        <v>961.42305063022172</v>
      </c>
      <c r="J14" s="18">
        <v>1009.0766269822426</v>
      </c>
      <c r="K14" s="18">
        <v>1096</v>
      </c>
      <c r="L14" s="18">
        <v>1069</v>
      </c>
      <c r="M14" s="36">
        <v>29695.11</v>
      </c>
      <c r="N14" s="19">
        <v>29695.11</v>
      </c>
      <c r="O14" s="19">
        <v>32385.09</v>
      </c>
      <c r="P14" s="19">
        <v>40497</v>
      </c>
      <c r="Q14" s="3">
        <v>681.99616174000005</v>
      </c>
      <c r="R14" s="2">
        <v>725.50397069000007</v>
      </c>
      <c r="S14" s="2">
        <v>750.75866408000002</v>
      </c>
      <c r="T14" s="2">
        <v>954.09239200000002</v>
      </c>
      <c r="U14" s="3">
        <v>342.59475894000002</v>
      </c>
      <c r="V14" s="2">
        <v>359.57569724000001</v>
      </c>
      <c r="W14" s="2">
        <v>404.39771363</v>
      </c>
      <c r="X14" s="2">
        <v>506.07017432999999</v>
      </c>
      <c r="Y14" s="164" t="e">
        <f>+X14-L14*#REF!*12/1000000</f>
        <v>#REF!</v>
      </c>
      <c r="Z14" s="298"/>
      <c r="AA14" s="157" t="e">
        <f>+X14-H14*0.9*#REF!*12/1000000</f>
        <v>#REF!</v>
      </c>
      <c r="AB14">
        <f>VLOOKUP($B14,Sheet1!$A$1:$D$118,2,FALSE)</f>
        <v>75174</v>
      </c>
      <c r="AC14">
        <f>VLOOKUP($B14,Sheet1!$A$1:$D$118,3,FALSE)</f>
        <v>39069</v>
      </c>
      <c r="AD14">
        <f>VLOOKUP($B14,Sheet1!$A$1:$D$118,4,FALSE)</f>
        <v>39158</v>
      </c>
    </row>
    <row r="15" spans="1:30" ht="32.450000000000003" customHeight="1" x14ac:dyDescent="0.25">
      <c r="A15" s="16">
        <f t="shared" si="0"/>
        <v>11</v>
      </c>
      <c r="B15" s="60" t="s">
        <v>74</v>
      </c>
      <c r="C15" s="21" t="s">
        <v>5</v>
      </c>
      <c r="D15" s="49" t="s">
        <v>19</v>
      </c>
      <c r="E15" s="3">
        <v>261.5</v>
      </c>
      <c r="F15" s="2">
        <v>261.5</v>
      </c>
      <c r="G15" s="19">
        <v>260.5</v>
      </c>
      <c r="H15" s="19">
        <v>262.75</v>
      </c>
      <c r="I15" s="68">
        <v>161</v>
      </c>
      <c r="J15" s="68">
        <v>167</v>
      </c>
      <c r="K15" s="18">
        <v>173.34377341299677</v>
      </c>
      <c r="L15" s="79">
        <v>186.12762988597893</v>
      </c>
      <c r="M15" s="36">
        <v>26315.1</v>
      </c>
      <c r="N15" s="19">
        <v>26695.15</v>
      </c>
      <c r="O15" s="19">
        <v>29524.2</v>
      </c>
      <c r="P15" s="19">
        <v>37870.78</v>
      </c>
      <c r="Q15" s="3">
        <v>115.09252362000001</v>
      </c>
      <c r="R15" s="2">
        <v>114.99584259000001</v>
      </c>
      <c r="S15" s="2">
        <v>112.33725081</v>
      </c>
      <c r="T15" s="2">
        <v>144.72441728000001</v>
      </c>
      <c r="U15" s="3">
        <v>52.84618253</v>
      </c>
      <c r="V15" s="2">
        <v>55.496980729999997</v>
      </c>
      <c r="W15" s="2">
        <v>61.414034819999998</v>
      </c>
      <c r="X15" s="2">
        <v>84.585582279999997</v>
      </c>
      <c r="Y15" s="164" t="e">
        <f>+X15-L15*#REF!*12/1000000</f>
        <v>#REF!</v>
      </c>
      <c r="Z15" s="298"/>
      <c r="AA15" s="157" t="e">
        <f>+X15-H15*0.9*#REF!*12/1000000</f>
        <v>#REF!</v>
      </c>
      <c r="AB15">
        <f>VLOOKUP($B15,Sheet1!$A$1:$D$118,2,FALSE)</f>
        <v>62711.98</v>
      </c>
      <c r="AC15">
        <f>VLOOKUP($B15,Sheet1!$A$1:$D$118,3,FALSE)</f>
        <v>33858.480000000003</v>
      </c>
      <c r="AD15">
        <f>VLOOKUP($B15,Sheet1!$A$1:$D$118,4,FALSE)</f>
        <v>33861.980000000003</v>
      </c>
    </row>
    <row r="16" spans="1:30" ht="32.450000000000003" customHeight="1" x14ac:dyDescent="0.25">
      <c r="A16" s="16">
        <f t="shared" si="0"/>
        <v>12</v>
      </c>
      <c r="B16" s="60" t="s">
        <v>129</v>
      </c>
      <c r="C16" s="21" t="s">
        <v>5</v>
      </c>
      <c r="D16" s="49" t="s">
        <v>19</v>
      </c>
      <c r="E16" s="3">
        <v>129.5</v>
      </c>
      <c r="F16" s="2">
        <v>131</v>
      </c>
      <c r="G16" s="19">
        <v>131</v>
      </c>
      <c r="H16" s="19">
        <v>131</v>
      </c>
      <c r="I16" s="18">
        <v>76</v>
      </c>
      <c r="J16" s="18">
        <v>79</v>
      </c>
      <c r="K16" s="18">
        <v>78</v>
      </c>
      <c r="L16" s="68">
        <v>78</v>
      </c>
      <c r="M16" s="36">
        <v>25994</v>
      </c>
      <c r="N16" s="19">
        <v>25819</v>
      </c>
      <c r="O16" s="19">
        <v>32006</v>
      </c>
      <c r="P16" s="19">
        <v>43509.1</v>
      </c>
      <c r="Q16" s="3">
        <v>45.4</v>
      </c>
      <c r="R16" s="2">
        <v>50.549191630000003</v>
      </c>
      <c r="S16" s="2">
        <v>59.084118359999998</v>
      </c>
      <c r="T16" s="2">
        <v>59.084118359999998</v>
      </c>
      <c r="U16" s="3">
        <v>25.325119920000002</v>
      </c>
      <c r="V16" s="2">
        <v>25.941453729999999</v>
      </c>
      <c r="W16" s="2">
        <v>32.530282809999996</v>
      </c>
      <c r="X16" s="2">
        <v>47.877461289999999</v>
      </c>
      <c r="Y16" s="163" t="e">
        <f>+X16-L16*#REF!*12/1000000</f>
        <v>#REF!</v>
      </c>
      <c r="Z16" s="297"/>
      <c r="AA16" s="157" t="e">
        <f>+X16-H16*0.9*#REF!*12/1000000</f>
        <v>#REF!</v>
      </c>
      <c r="AB16">
        <f>VLOOKUP($B16,Sheet1!$A$1:$D$118,2,FALSE)</f>
        <v>0</v>
      </c>
      <c r="AC16">
        <f>VLOOKUP($B16,Sheet1!$A$1:$D$118,3,FALSE)</f>
        <v>0</v>
      </c>
      <c r="AD16">
        <f>VLOOKUP($B16,Sheet1!$A$1:$D$118,4,FALSE)</f>
        <v>0</v>
      </c>
    </row>
    <row r="17" spans="1:30" ht="32.450000000000003" customHeight="1" x14ac:dyDescent="0.25">
      <c r="A17" s="16">
        <f t="shared" si="0"/>
        <v>13</v>
      </c>
      <c r="B17" s="60" t="s">
        <v>141</v>
      </c>
      <c r="C17" s="21" t="s">
        <v>5</v>
      </c>
      <c r="D17" s="49" t="s">
        <v>19</v>
      </c>
      <c r="E17" s="3">
        <v>316.25</v>
      </c>
      <c r="F17" s="2">
        <v>323.5</v>
      </c>
      <c r="G17" s="19">
        <v>327.5</v>
      </c>
      <c r="H17" s="19">
        <v>299.75</v>
      </c>
      <c r="I17" s="18">
        <v>197</v>
      </c>
      <c r="J17" s="18">
        <v>203</v>
      </c>
      <c r="K17" s="18">
        <v>203</v>
      </c>
      <c r="L17" s="18">
        <v>202</v>
      </c>
      <c r="M17" s="36">
        <v>31480.29</v>
      </c>
      <c r="N17" s="19">
        <v>31632.7</v>
      </c>
      <c r="O17" s="19">
        <v>33635.230000000003</v>
      </c>
      <c r="P17" s="19">
        <v>45542.84</v>
      </c>
      <c r="Q17" s="3">
        <v>121.77271877</v>
      </c>
      <c r="R17" s="2">
        <v>135.70725052</v>
      </c>
      <c r="S17" s="2">
        <v>138.45791603000001</v>
      </c>
      <c r="T17" s="2">
        <v>186.33662921000001</v>
      </c>
      <c r="U17" s="3">
        <v>79.828603999999999</v>
      </c>
      <c r="V17" s="2">
        <v>82.201777269999994</v>
      </c>
      <c r="W17" s="2">
        <v>88.052614200000008</v>
      </c>
      <c r="X17" s="2">
        <v>117.39560173000001</v>
      </c>
      <c r="Y17" s="163" t="e">
        <f>+X17-L17*#REF!*12/1000000</f>
        <v>#REF!</v>
      </c>
      <c r="Z17" s="297"/>
      <c r="AA17" s="157" t="e">
        <f>+X17-H17*0.9*#REF!*12/1000000</f>
        <v>#REF!</v>
      </c>
      <c r="AB17">
        <f>VLOOKUP($B17,Sheet1!$A$1:$D$118,2,FALSE)</f>
        <v>64917.8</v>
      </c>
      <c r="AC17">
        <f>VLOOKUP($B17,Sheet1!$A$1:$D$118,3,FALSE)</f>
        <v>35583.93</v>
      </c>
      <c r="AD17">
        <f>VLOOKUP($B17,Sheet1!$A$1:$D$118,4,FALSE)</f>
        <v>35564.43</v>
      </c>
    </row>
    <row r="18" spans="1:30" ht="32.450000000000003" customHeight="1" x14ac:dyDescent="0.25">
      <c r="A18" s="16">
        <f t="shared" si="0"/>
        <v>14</v>
      </c>
      <c r="B18" s="60" t="s">
        <v>99</v>
      </c>
      <c r="C18" s="21" t="s">
        <v>5</v>
      </c>
      <c r="D18" s="49" t="s">
        <v>19</v>
      </c>
      <c r="E18" s="3">
        <v>2389.75</v>
      </c>
      <c r="F18" s="2">
        <v>2403.5</v>
      </c>
      <c r="G18" s="19">
        <v>2412.5</v>
      </c>
      <c r="H18" s="19">
        <v>2257.75</v>
      </c>
      <c r="I18" s="18">
        <v>1422</v>
      </c>
      <c r="J18" s="18">
        <v>1449</v>
      </c>
      <c r="K18" s="18">
        <v>1458</v>
      </c>
      <c r="L18" s="18">
        <v>1452</v>
      </c>
      <c r="M18" s="36">
        <v>28157.200000000001</v>
      </c>
      <c r="N18" s="19">
        <v>28580</v>
      </c>
      <c r="O18" s="19">
        <v>30836.73</v>
      </c>
      <c r="P18" s="19">
        <v>40797.17</v>
      </c>
      <c r="Q18" s="3">
        <v>1002.01305057</v>
      </c>
      <c r="R18" s="2">
        <v>985.54092625999999</v>
      </c>
      <c r="S18" s="2">
        <v>1069.9315894900001</v>
      </c>
      <c r="T18" s="2">
        <v>1463.60282521</v>
      </c>
      <c r="U18" s="3">
        <v>502.22408188999998</v>
      </c>
      <c r="V18" s="2">
        <v>521.11826848999999</v>
      </c>
      <c r="W18" s="2">
        <v>562.30542785</v>
      </c>
      <c r="X18" s="2">
        <v>844.31562828999995</v>
      </c>
      <c r="Y18" s="163" t="e">
        <f>+X18-L18*#REF!*12/1000000</f>
        <v>#REF!</v>
      </c>
      <c r="Z18" s="297"/>
      <c r="AA18" s="157" t="e">
        <f>+X18-H18*0.9*#REF!*12/1000000</f>
        <v>#REF!</v>
      </c>
      <c r="AB18">
        <f>VLOOKUP($B18,Sheet1!$A$1:$D$118,2,FALSE)</f>
        <v>66469.259999999995</v>
      </c>
      <c r="AC18">
        <f>VLOOKUP($B18,Sheet1!$A$1:$D$118,3,FALSE)</f>
        <v>38960.629999999997</v>
      </c>
      <c r="AD18">
        <f>VLOOKUP($B18,Sheet1!$A$1:$D$118,4,FALSE)</f>
        <v>38962.160000000003</v>
      </c>
    </row>
    <row r="19" spans="1:30" ht="32.450000000000003" customHeight="1" x14ac:dyDescent="0.25">
      <c r="A19" s="16">
        <f t="shared" si="0"/>
        <v>15</v>
      </c>
      <c r="B19" s="60" t="s">
        <v>91</v>
      </c>
      <c r="C19" s="21" t="s">
        <v>62</v>
      </c>
      <c r="D19" s="49" t="s">
        <v>19</v>
      </c>
      <c r="E19" s="3">
        <v>1511.75</v>
      </c>
      <c r="F19" s="2">
        <v>1516</v>
      </c>
      <c r="G19" s="18">
        <v>1516</v>
      </c>
      <c r="H19" s="18">
        <v>1430</v>
      </c>
      <c r="I19" s="18">
        <v>846</v>
      </c>
      <c r="J19" s="18">
        <v>851</v>
      </c>
      <c r="K19" s="18">
        <v>848</v>
      </c>
      <c r="L19" s="18">
        <v>877</v>
      </c>
      <c r="M19" s="36">
        <v>29277.51</v>
      </c>
      <c r="N19" s="19">
        <v>29630.1</v>
      </c>
      <c r="O19" s="19">
        <v>32108.799999999999</v>
      </c>
      <c r="P19" s="19">
        <v>40255.279999999999</v>
      </c>
      <c r="Q19" s="3">
        <v>619.76697012</v>
      </c>
      <c r="R19" s="2">
        <v>611.33711044000006</v>
      </c>
      <c r="S19" s="2">
        <v>748.82093767999993</v>
      </c>
      <c r="T19" s="2">
        <v>752.71040711000001</v>
      </c>
      <c r="U19" s="3">
        <v>308.72671394000002</v>
      </c>
      <c r="V19" s="2">
        <v>313.79405514000001</v>
      </c>
      <c r="W19" s="2">
        <v>338.63468094999996</v>
      </c>
      <c r="X19" s="2">
        <v>437.83828433999997</v>
      </c>
      <c r="Y19" s="164" t="e">
        <f>+X19-L19*#REF!*12/1000000</f>
        <v>#REF!</v>
      </c>
      <c r="Z19" s="298"/>
      <c r="AA19" s="157" t="e">
        <f>+X19-H19*0.9*#REF!*12/1000000</f>
        <v>#REF!</v>
      </c>
      <c r="AB19">
        <f>VLOOKUP($B19,Sheet1!$A$1:$D$118,2,FALSE)</f>
        <v>63976.29</v>
      </c>
      <c r="AC19">
        <f>VLOOKUP($B19,Sheet1!$A$1:$D$118,3,FALSE)</f>
        <v>33248.379999999997</v>
      </c>
      <c r="AD19">
        <f>VLOOKUP($B19,Sheet1!$A$1:$D$118,4,FALSE)</f>
        <v>33244.14</v>
      </c>
    </row>
    <row r="20" spans="1:30" ht="32.450000000000003" customHeight="1" x14ac:dyDescent="0.25">
      <c r="A20" s="16">
        <f t="shared" si="0"/>
        <v>16</v>
      </c>
      <c r="B20" s="60" t="s">
        <v>70</v>
      </c>
      <c r="C20" s="21" t="s">
        <v>62</v>
      </c>
      <c r="D20" s="49" t="s">
        <v>19</v>
      </c>
      <c r="E20" s="3">
        <v>682</v>
      </c>
      <c r="F20" s="2">
        <v>654.58000000000004</v>
      </c>
      <c r="G20" s="18">
        <v>818.5</v>
      </c>
      <c r="H20" s="18">
        <v>771</v>
      </c>
      <c r="I20" s="18">
        <v>520</v>
      </c>
      <c r="J20" s="18">
        <v>505</v>
      </c>
      <c r="K20" s="18">
        <v>502</v>
      </c>
      <c r="L20" s="18">
        <v>509</v>
      </c>
      <c r="M20" s="36">
        <v>26441</v>
      </c>
      <c r="N20" s="19">
        <v>26800</v>
      </c>
      <c r="O20" s="19">
        <v>28795</v>
      </c>
      <c r="P20" s="19">
        <v>36962</v>
      </c>
      <c r="Q20" s="3">
        <v>364.70492114000001</v>
      </c>
      <c r="R20" s="2">
        <v>358.56345930999998</v>
      </c>
      <c r="S20" s="2">
        <v>367.49035329000003</v>
      </c>
      <c r="T20" s="2">
        <v>432.11924636999998</v>
      </c>
      <c r="U20" s="3">
        <v>180.59391618999999</v>
      </c>
      <c r="V20" s="2">
        <v>177.73808396999999</v>
      </c>
      <c r="W20" s="2">
        <v>188.98842058000002</v>
      </c>
      <c r="X20" s="2">
        <v>244.39748428999999</v>
      </c>
      <c r="Y20" s="164" t="e">
        <f>+X20-L20*#REF!*12/1000000</f>
        <v>#REF!</v>
      </c>
      <c r="Z20" s="298"/>
      <c r="AA20" s="157" t="e">
        <f>+X20-H20*0.9*#REF!*12/1000000</f>
        <v>#REF!</v>
      </c>
      <c r="AB20">
        <f>VLOOKUP($B20,Sheet1!$A$1:$D$118,2,FALSE)</f>
        <v>60792</v>
      </c>
      <c r="AC20">
        <f>VLOOKUP($B20,Sheet1!$A$1:$D$118,3,FALSE)</f>
        <v>31304</v>
      </c>
      <c r="AD20">
        <f>VLOOKUP($B20,Sheet1!$A$1:$D$118,4,FALSE)</f>
        <v>31304</v>
      </c>
    </row>
    <row r="21" spans="1:30" ht="32.450000000000003" customHeight="1" x14ac:dyDescent="0.25">
      <c r="A21" s="16">
        <f t="shared" si="0"/>
        <v>17</v>
      </c>
      <c r="B21" s="60" t="s">
        <v>136</v>
      </c>
      <c r="C21" s="21" t="s">
        <v>5</v>
      </c>
      <c r="D21" s="49" t="s">
        <v>19</v>
      </c>
      <c r="E21" s="3">
        <v>940.75</v>
      </c>
      <c r="F21" s="2">
        <v>947</v>
      </c>
      <c r="G21" s="19">
        <v>947</v>
      </c>
      <c r="H21" s="19">
        <v>912.25</v>
      </c>
      <c r="I21" s="18">
        <v>588</v>
      </c>
      <c r="J21" s="18">
        <v>595</v>
      </c>
      <c r="K21" s="18">
        <v>593</v>
      </c>
      <c r="L21" s="18">
        <v>593</v>
      </c>
      <c r="M21" s="36">
        <v>29044.71</v>
      </c>
      <c r="N21" s="19">
        <v>30403.48</v>
      </c>
      <c r="O21" s="19">
        <v>34553.599999999999</v>
      </c>
      <c r="P21" s="19">
        <v>44071.4</v>
      </c>
      <c r="Q21" s="3">
        <v>455.69735791000005</v>
      </c>
      <c r="R21" s="2">
        <v>453.53336920999999</v>
      </c>
      <c r="S21" s="2">
        <v>484.33752964999996</v>
      </c>
      <c r="T21" s="2">
        <v>523.09060360000001</v>
      </c>
      <c r="U21" s="3">
        <v>221.62575749999999</v>
      </c>
      <c r="V21" s="2">
        <v>232.23443641</v>
      </c>
      <c r="W21" s="2">
        <v>264.24692737999999</v>
      </c>
      <c r="X21" s="2">
        <v>335.48820391000004</v>
      </c>
      <c r="Y21" s="163" t="e">
        <f>+X21-L21*#REF!*12/1000000</f>
        <v>#REF!</v>
      </c>
      <c r="Z21" s="297"/>
      <c r="AA21" s="157" t="e">
        <f>+X21-H21*0.9*#REF!*12/1000000</f>
        <v>#REF!</v>
      </c>
      <c r="AB21">
        <f>VLOOKUP($B21,Sheet1!$A$1:$D$118,2,FALSE)</f>
        <v>69273.83</v>
      </c>
      <c r="AC21">
        <f>VLOOKUP($B21,Sheet1!$A$1:$D$118,3,FALSE)</f>
        <v>38890.199999999997</v>
      </c>
      <c r="AD21">
        <f>VLOOKUP($B21,Sheet1!$A$1:$D$118,4,FALSE)</f>
        <v>38958.03</v>
      </c>
    </row>
    <row r="22" spans="1:30" ht="32.450000000000003" customHeight="1" x14ac:dyDescent="0.25">
      <c r="A22" s="16">
        <f t="shared" si="0"/>
        <v>18</v>
      </c>
      <c r="B22" s="60" t="s">
        <v>113</v>
      </c>
      <c r="C22" s="21" t="s">
        <v>62</v>
      </c>
      <c r="D22" s="49" t="s">
        <v>19</v>
      </c>
      <c r="E22" s="3">
        <v>441.25</v>
      </c>
      <c r="F22" s="2">
        <v>574.75</v>
      </c>
      <c r="G22" s="18">
        <v>574.75</v>
      </c>
      <c r="H22" s="18">
        <v>525</v>
      </c>
      <c r="I22" s="18">
        <v>366</v>
      </c>
      <c r="J22" s="18">
        <v>367</v>
      </c>
      <c r="K22" s="18">
        <v>387</v>
      </c>
      <c r="L22" s="18">
        <v>371</v>
      </c>
      <c r="M22" s="36">
        <v>29593</v>
      </c>
      <c r="N22" s="19">
        <v>30183.8</v>
      </c>
      <c r="O22" s="19">
        <v>31470.3</v>
      </c>
      <c r="P22" s="19">
        <v>41785.4</v>
      </c>
      <c r="Q22" s="3">
        <v>228.29401938999999</v>
      </c>
      <c r="R22" s="2">
        <v>230.87442265999999</v>
      </c>
      <c r="S22" s="2">
        <v>260.32783073000002</v>
      </c>
      <c r="T22" s="2">
        <v>321.76233199000001</v>
      </c>
      <c r="U22" s="3">
        <v>138.40113955999999</v>
      </c>
      <c r="V22" s="2">
        <v>139.89436000000001</v>
      </c>
      <c r="W22" s="2">
        <v>156.28796272</v>
      </c>
      <c r="X22" s="2">
        <v>203.14395863999999</v>
      </c>
      <c r="Y22" s="163" t="e">
        <f>+X22-L22*#REF!*12/1000000</f>
        <v>#REF!</v>
      </c>
      <c r="Z22" s="297"/>
      <c r="AA22" s="157" t="e">
        <f>+X22-H22*0.9*#REF!*12/1000000</f>
        <v>#REF!</v>
      </c>
      <c r="AB22">
        <f>VLOOKUP($B22,Sheet1!$A$1:$D$118,2,FALSE)</f>
        <v>62230.9</v>
      </c>
      <c r="AC22">
        <f>VLOOKUP($B22,Sheet1!$A$1:$D$118,3,FALSE)</f>
        <v>36540.46</v>
      </c>
      <c r="AD22">
        <f>VLOOKUP($B22,Sheet1!$A$1:$D$118,4,FALSE)</f>
        <v>0</v>
      </c>
    </row>
    <row r="23" spans="1:30" ht="32.450000000000003" customHeight="1" x14ac:dyDescent="0.25">
      <c r="A23" s="16">
        <f t="shared" si="0"/>
        <v>19</v>
      </c>
      <c r="B23" s="60" t="s">
        <v>138</v>
      </c>
      <c r="C23" s="21" t="s">
        <v>62</v>
      </c>
      <c r="D23" s="49" t="s">
        <v>19</v>
      </c>
      <c r="E23" s="3">
        <v>1478</v>
      </c>
      <c r="F23" s="2">
        <v>1465.25</v>
      </c>
      <c r="G23" s="18">
        <v>1465.25</v>
      </c>
      <c r="H23" s="18">
        <v>1365</v>
      </c>
      <c r="I23" s="18">
        <v>886</v>
      </c>
      <c r="J23" s="18">
        <v>903</v>
      </c>
      <c r="K23" s="18">
        <v>905</v>
      </c>
      <c r="L23" s="18">
        <v>886</v>
      </c>
      <c r="M23" s="36">
        <v>32367.51</v>
      </c>
      <c r="N23" s="19">
        <v>32782</v>
      </c>
      <c r="O23" s="19">
        <v>35605</v>
      </c>
      <c r="P23" s="19">
        <v>44168</v>
      </c>
      <c r="Q23" s="3">
        <v>669.48846051999999</v>
      </c>
      <c r="R23" s="2">
        <v>670.85042651000003</v>
      </c>
      <c r="S23" s="2">
        <v>697.08335951999993</v>
      </c>
      <c r="T23" s="2">
        <v>882.31127126000001</v>
      </c>
      <c r="U23" s="3">
        <v>381.62306902</v>
      </c>
      <c r="V23" s="2">
        <v>373.94865936000002</v>
      </c>
      <c r="W23" s="2">
        <v>402.43890960000004</v>
      </c>
      <c r="X23" s="2">
        <v>478.91728631000001</v>
      </c>
      <c r="Y23" s="163" t="e">
        <f>+X23-L23*#REF!*12/1000000</f>
        <v>#REF!</v>
      </c>
      <c r="Z23" s="297"/>
      <c r="AA23" s="157" t="e">
        <f>+X23-H23*0.9*#REF!*12/1000000</f>
        <v>#REF!</v>
      </c>
      <c r="AB23">
        <f>VLOOKUP($B23,Sheet1!$A$1:$D$118,2,FALSE)</f>
        <v>70452</v>
      </c>
      <c r="AC23">
        <f>VLOOKUP($B23,Sheet1!$A$1:$D$118,3,FALSE)</f>
        <v>38467</v>
      </c>
      <c r="AD23">
        <f>VLOOKUP($B23,Sheet1!$A$1:$D$118,4,FALSE)</f>
        <v>38468</v>
      </c>
    </row>
    <row r="24" spans="1:30" ht="32.450000000000003" customHeight="1" x14ac:dyDescent="0.25">
      <c r="A24" s="16">
        <f t="shared" si="0"/>
        <v>20</v>
      </c>
      <c r="B24" s="60" t="s">
        <v>56</v>
      </c>
      <c r="C24" s="21" t="s">
        <v>5</v>
      </c>
      <c r="D24" s="49" t="s">
        <v>57</v>
      </c>
      <c r="E24" s="3">
        <v>1314.75</v>
      </c>
      <c r="F24" s="2">
        <v>1225.25</v>
      </c>
      <c r="G24" s="19">
        <v>1296</v>
      </c>
      <c r="H24" s="19">
        <v>1224.75</v>
      </c>
      <c r="I24" s="18">
        <v>972</v>
      </c>
      <c r="J24" s="18">
        <v>938</v>
      </c>
      <c r="K24" s="18">
        <v>965</v>
      </c>
      <c r="L24" s="18">
        <v>952</v>
      </c>
      <c r="M24" s="36">
        <v>24252.07</v>
      </c>
      <c r="N24" s="19">
        <v>23662</v>
      </c>
      <c r="O24" s="19">
        <v>26271</v>
      </c>
      <c r="P24" s="19">
        <v>34501</v>
      </c>
      <c r="Q24" s="3">
        <v>508.94223519000002</v>
      </c>
      <c r="R24" s="2">
        <v>492.33016706000001</v>
      </c>
      <c r="S24" s="2">
        <v>588.81606840999996</v>
      </c>
      <c r="T24" s="2">
        <v>706.39537654999992</v>
      </c>
      <c r="U24" s="3">
        <v>281.72308333000001</v>
      </c>
      <c r="V24" s="2">
        <v>277.93081601</v>
      </c>
      <c r="W24" s="2">
        <v>311.72217325999998</v>
      </c>
      <c r="X24" s="2">
        <v>403.71412974000003</v>
      </c>
      <c r="Y24" s="164" t="e">
        <f>+X24-L24*#REF!*12/1000000</f>
        <v>#REF!</v>
      </c>
      <c r="Z24" s="298"/>
      <c r="AA24" s="157" t="e">
        <f>+X24-H24*0.9*#REF!*12/1000000</f>
        <v>#REF!</v>
      </c>
      <c r="AB24">
        <f>VLOOKUP($B24,Sheet1!$A$1:$D$118,2,FALSE)</f>
        <v>79399</v>
      </c>
      <c r="AC24">
        <f>VLOOKUP($B24,Sheet1!$A$1:$D$118,3,FALSE)</f>
        <v>30681</v>
      </c>
      <c r="AD24">
        <f>VLOOKUP($B24,Sheet1!$A$1:$D$118,4,FALSE)</f>
        <v>30654</v>
      </c>
    </row>
    <row r="25" spans="1:30" ht="32.450000000000003" customHeight="1" x14ac:dyDescent="0.25">
      <c r="A25" s="16">
        <f t="shared" si="0"/>
        <v>21</v>
      </c>
      <c r="B25" s="60" t="s">
        <v>52</v>
      </c>
      <c r="C25" s="21" t="s">
        <v>5</v>
      </c>
      <c r="D25" s="49" t="s">
        <v>53</v>
      </c>
      <c r="E25" s="3">
        <v>259.5</v>
      </c>
      <c r="F25" s="2">
        <v>272.75</v>
      </c>
      <c r="G25" s="19">
        <v>280</v>
      </c>
      <c r="H25" s="19">
        <v>268.5</v>
      </c>
      <c r="I25" s="18">
        <v>212</v>
      </c>
      <c r="J25" s="18">
        <v>215</v>
      </c>
      <c r="K25" s="18">
        <v>222</v>
      </c>
      <c r="L25" s="18">
        <v>223</v>
      </c>
      <c r="M25" s="36">
        <v>22860</v>
      </c>
      <c r="N25" s="19">
        <v>23754</v>
      </c>
      <c r="O25" s="19">
        <v>25403.4</v>
      </c>
      <c r="P25" s="19">
        <v>33624.1</v>
      </c>
      <c r="Q25" s="3">
        <v>103.78973590000001</v>
      </c>
      <c r="R25" s="2">
        <v>111.48290118000001</v>
      </c>
      <c r="S25" s="2">
        <v>119.00655218000001</v>
      </c>
      <c r="T25" s="2">
        <v>148.26997299999999</v>
      </c>
      <c r="U25" s="3">
        <v>60.856781689999998</v>
      </c>
      <c r="V25" s="2">
        <v>65.904302250000001</v>
      </c>
      <c r="W25" s="2">
        <v>71.182979419999995</v>
      </c>
      <c r="X25" s="2">
        <v>90.377084629999999</v>
      </c>
      <c r="Y25" s="164" t="e">
        <f>+X25-L25*#REF!*12/1000000</f>
        <v>#REF!</v>
      </c>
      <c r="Z25" s="298"/>
      <c r="AA25" s="157" t="e">
        <f>+X25-H25*0.9*#REF!*12/1000000</f>
        <v>#REF!</v>
      </c>
      <c r="AB25">
        <f>VLOOKUP($B25,Sheet1!$A$1:$D$118,2,FALSE)</f>
        <v>68051.5</v>
      </c>
      <c r="AC25">
        <f>VLOOKUP($B25,Sheet1!$A$1:$D$118,3,FALSE)</f>
        <v>34219.300000000003</v>
      </c>
      <c r="AD25">
        <f>VLOOKUP($B25,Sheet1!$A$1:$D$118,4,FALSE)</f>
        <v>34165.800000000003</v>
      </c>
    </row>
    <row r="26" spans="1:30" ht="32.450000000000003" customHeight="1" x14ac:dyDescent="0.25">
      <c r="A26" s="16">
        <f t="shared" si="0"/>
        <v>22</v>
      </c>
      <c r="B26" s="60" t="s">
        <v>24</v>
      </c>
      <c r="C26" s="21" t="s">
        <v>5</v>
      </c>
      <c r="D26" s="49" t="s">
        <v>25</v>
      </c>
      <c r="E26" s="3">
        <v>1505.5</v>
      </c>
      <c r="F26" s="2">
        <v>1612.75</v>
      </c>
      <c r="G26" s="19">
        <v>1603</v>
      </c>
      <c r="H26" s="19">
        <v>1533</v>
      </c>
      <c r="I26" s="18">
        <v>1222</v>
      </c>
      <c r="J26" s="18">
        <v>1204</v>
      </c>
      <c r="K26" s="18">
        <v>1209</v>
      </c>
      <c r="L26" s="18">
        <v>1203</v>
      </c>
      <c r="M26" s="36">
        <v>20816</v>
      </c>
      <c r="N26" s="19">
        <v>21367</v>
      </c>
      <c r="O26" s="19">
        <v>23886</v>
      </c>
      <c r="P26" s="19">
        <v>29486.9</v>
      </c>
      <c r="Q26" s="3">
        <v>315.33895089999999</v>
      </c>
      <c r="R26" s="2">
        <v>583.47673923000002</v>
      </c>
      <c r="S26" s="2">
        <v>586.04634283000007</v>
      </c>
      <c r="T26" s="2">
        <v>715.13791041000002</v>
      </c>
      <c r="U26" s="3">
        <v>262.94898075999998</v>
      </c>
      <c r="V26" s="2">
        <v>313.92959048</v>
      </c>
      <c r="W26" s="2">
        <v>351.95959927999996</v>
      </c>
      <c r="X26" s="2">
        <v>423.25051793</v>
      </c>
      <c r="Y26" s="164" t="e">
        <f>+X26-L26*#REF!*12/1000000</f>
        <v>#REF!</v>
      </c>
      <c r="Z26" s="298"/>
      <c r="AA26" s="157" t="e">
        <f>+X26-H26*0.9*#REF!*12/1000000</f>
        <v>#REF!</v>
      </c>
      <c r="AB26">
        <f>VLOOKUP($B26,Sheet1!$A$1:$D$118,2,FALSE)</f>
        <v>77344.7</v>
      </c>
      <c r="AC26">
        <f>VLOOKUP($B26,Sheet1!$A$1:$D$118,3,FALSE)</f>
        <v>29266.6</v>
      </c>
      <c r="AD26">
        <f>VLOOKUP($B26,Sheet1!$A$1:$D$118,4,FALSE)</f>
        <v>29156</v>
      </c>
    </row>
    <row r="27" spans="1:30" ht="32.450000000000003" customHeight="1" x14ac:dyDescent="0.25">
      <c r="A27" s="16">
        <f t="shared" si="0"/>
        <v>23</v>
      </c>
      <c r="B27" s="60" t="s">
        <v>46</v>
      </c>
      <c r="C27" s="21" t="s">
        <v>5</v>
      </c>
      <c r="D27" s="49" t="s">
        <v>47</v>
      </c>
      <c r="E27" s="3">
        <v>1879.5</v>
      </c>
      <c r="F27" s="2">
        <v>2702.5</v>
      </c>
      <c r="G27" s="19">
        <v>2702.5</v>
      </c>
      <c r="H27" s="19">
        <v>2534</v>
      </c>
      <c r="I27" s="18">
        <v>1387</v>
      </c>
      <c r="J27" s="18">
        <v>2006</v>
      </c>
      <c r="K27" s="18">
        <v>2007</v>
      </c>
      <c r="L27" s="18">
        <v>2005</v>
      </c>
      <c r="M27" s="36">
        <v>24664.14</v>
      </c>
      <c r="N27" s="19">
        <v>25903</v>
      </c>
      <c r="O27" s="19">
        <v>26860</v>
      </c>
      <c r="P27" s="19">
        <v>32993.22</v>
      </c>
      <c r="Q27" s="3">
        <v>746.37603923000006</v>
      </c>
      <c r="R27" s="2">
        <v>840.12398726000004</v>
      </c>
      <c r="S27" s="2">
        <v>1227.34728182</v>
      </c>
      <c r="T27" s="2">
        <v>1381.1529550099999</v>
      </c>
      <c r="U27" s="3">
        <v>438.73144053999999</v>
      </c>
      <c r="V27" s="2">
        <v>479.65561504999999</v>
      </c>
      <c r="W27" s="2">
        <v>672.94626084000004</v>
      </c>
      <c r="X27" s="2">
        <v>815.17073839</v>
      </c>
      <c r="Y27" s="164" t="e">
        <f>+X27-L27*#REF!*12/1000000</f>
        <v>#REF!</v>
      </c>
      <c r="Z27" s="298"/>
      <c r="AA27" s="157" t="e">
        <f>+X27-H27*0.9*#REF!*12/1000000</f>
        <v>#REF!</v>
      </c>
      <c r="AB27">
        <f>VLOOKUP($B27,Sheet1!$A$1:$D$118,2,FALSE)</f>
        <v>75924.53</v>
      </c>
      <c r="AC27">
        <f>VLOOKUP($B27,Sheet1!$A$1:$D$118,3,FALSE)</f>
        <v>32225.06</v>
      </c>
      <c r="AD27">
        <f>VLOOKUP($B27,Sheet1!$A$1:$D$118,4,FALSE)</f>
        <v>0</v>
      </c>
    </row>
    <row r="28" spans="1:30" ht="32.450000000000003" customHeight="1" x14ac:dyDescent="0.25">
      <c r="A28" s="16">
        <f t="shared" si="0"/>
        <v>24</v>
      </c>
      <c r="B28" s="60" t="s">
        <v>122</v>
      </c>
      <c r="C28" s="21" t="s">
        <v>5</v>
      </c>
      <c r="D28" s="49" t="s">
        <v>123</v>
      </c>
      <c r="E28" s="3">
        <v>1420.5</v>
      </c>
      <c r="F28" s="2">
        <v>1428</v>
      </c>
      <c r="G28" s="19">
        <v>1448.75</v>
      </c>
      <c r="H28" s="19">
        <v>1266.5</v>
      </c>
      <c r="I28" s="18">
        <v>1052</v>
      </c>
      <c r="J28" s="18">
        <v>1032</v>
      </c>
      <c r="K28" s="18">
        <v>980</v>
      </c>
      <c r="L28" s="18">
        <v>885</v>
      </c>
      <c r="M28" s="36">
        <v>28940</v>
      </c>
      <c r="N28" s="19">
        <v>30194</v>
      </c>
      <c r="O28" s="19">
        <v>33089</v>
      </c>
      <c r="P28" s="19">
        <v>42426</v>
      </c>
      <c r="Q28" s="3">
        <v>857.52735015999997</v>
      </c>
      <c r="R28" s="2">
        <v>847.08215591999999</v>
      </c>
      <c r="S28" s="2">
        <v>678.33882266000001</v>
      </c>
      <c r="T28" s="2">
        <v>869.96630191999998</v>
      </c>
      <c r="U28" s="3">
        <v>430.90423456000002</v>
      </c>
      <c r="V28" s="2">
        <v>386.41808837999997</v>
      </c>
      <c r="W28" s="2">
        <v>410.87511612000003</v>
      </c>
      <c r="X28" s="2">
        <v>513.92325175999997</v>
      </c>
      <c r="Y28" s="163" t="e">
        <f>+X28-L28*#REF!*12/1000000</f>
        <v>#REF!</v>
      </c>
      <c r="Z28" s="297"/>
      <c r="AA28" s="157" t="e">
        <f>+X28-H28*0.9*#REF!*12/1000000</f>
        <v>#REF!</v>
      </c>
      <c r="AB28">
        <f>VLOOKUP($B28,Sheet1!$A$1:$D$118,2,FALSE)</f>
        <v>94940</v>
      </c>
      <c r="AC28">
        <f>VLOOKUP($B28,Sheet1!$A$1:$D$118,3,FALSE)</f>
        <v>45585</v>
      </c>
      <c r="AD28">
        <f>VLOOKUP($B28,Sheet1!$A$1:$D$118,4,FALSE)</f>
        <v>45566</v>
      </c>
    </row>
    <row r="29" spans="1:30" ht="32.450000000000003" customHeight="1" thickBot="1" x14ac:dyDescent="0.3">
      <c r="A29" s="51">
        <f t="shared" si="0"/>
        <v>25</v>
      </c>
      <c r="B29" s="61" t="s">
        <v>36</v>
      </c>
      <c r="C29" s="52" t="s">
        <v>5</v>
      </c>
      <c r="D29" s="53" t="s">
        <v>13</v>
      </c>
      <c r="E29" s="54">
        <v>1257.5</v>
      </c>
      <c r="F29" s="55">
        <v>2660</v>
      </c>
      <c r="G29" s="56">
        <v>2662</v>
      </c>
      <c r="H29" s="56">
        <v>2336.5</v>
      </c>
      <c r="I29" s="70">
        <v>1856</v>
      </c>
      <c r="J29" s="70">
        <v>1902</v>
      </c>
      <c r="K29" s="70">
        <v>2050</v>
      </c>
      <c r="L29" s="70">
        <v>1961</v>
      </c>
      <c r="M29" s="57">
        <v>31823</v>
      </c>
      <c r="N29" s="56">
        <v>23023.8</v>
      </c>
      <c r="O29" s="56">
        <v>24582.7</v>
      </c>
      <c r="P29" s="56">
        <v>31804.1</v>
      </c>
      <c r="Q29" s="54">
        <v>666.60011272999998</v>
      </c>
      <c r="R29" s="55">
        <v>944.30522794000001</v>
      </c>
      <c r="S29" s="55">
        <v>1050.71044652</v>
      </c>
      <c r="T29" s="55">
        <v>1260.9792581199999</v>
      </c>
      <c r="U29" s="54">
        <v>340.41166863999996</v>
      </c>
      <c r="V29" s="55">
        <v>556.48301842000001</v>
      </c>
      <c r="W29" s="55">
        <v>588.57351927000002</v>
      </c>
      <c r="X29" s="55">
        <v>740.42516145000002</v>
      </c>
      <c r="Y29" s="165" t="e">
        <f>+X29-L29*#REF!*12/1000000</f>
        <v>#REF!</v>
      </c>
      <c r="Z29" s="299"/>
      <c r="AA29" s="160" t="e">
        <f>+X29-H29*0.9*#REF!*12/1000000</f>
        <v>#REF!</v>
      </c>
      <c r="AB29">
        <f>VLOOKUP($B29,Sheet1!$A$1:$D$118,2,FALSE)</f>
        <v>75226.009999999995</v>
      </c>
      <c r="AC29">
        <f>VLOOKUP($B29,Sheet1!$A$1:$D$118,3,FALSE)</f>
        <v>32463</v>
      </c>
      <c r="AD29">
        <f>VLOOKUP($B29,Sheet1!$A$1:$D$118,4,FALSE)</f>
        <v>32480.080000000002</v>
      </c>
    </row>
    <row r="30" spans="1:30" s="66" customFormat="1" ht="32.450000000000003" customHeight="1" thickBot="1" x14ac:dyDescent="0.3">
      <c r="A30" s="270" t="s">
        <v>164</v>
      </c>
      <c r="B30" s="271"/>
      <c r="C30" s="271"/>
      <c r="D30" s="271"/>
      <c r="E30" s="65">
        <f t="shared" ref="E30:L30" si="1">SUM(E5:E29)</f>
        <v>27473.25</v>
      </c>
      <c r="F30" s="65">
        <f t="shared" si="1"/>
        <v>30184.83</v>
      </c>
      <c r="G30" s="65">
        <f t="shared" si="1"/>
        <v>30108</v>
      </c>
      <c r="H30" s="65">
        <f t="shared" si="1"/>
        <v>28022.75</v>
      </c>
      <c r="I30" s="65">
        <f t="shared" si="1"/>
        <v>19156.641989189149</v>
      </c>
      <c r="J30" s="69">
        <f t="shared" si="1"/>
        <v>19852.160506208722</v>
      </c>
      <c r="K30" s="69">
        <f t="shared" si="1"/>
        <v>20050.343773412998</v>
      </c>
      <c r="L30" s="69">
        <f t="shared" si="1"/>
        <v>19653.127629885981</v>
      </c>
      <c r="M30" s="62">
        <f>SUM(M4:M29)/25</f>
        <v>27630.605199999995</v>
      </c>
      <c r="N30" s="62">
        <f t="shared" ref="N30:P30" si="2">SUM(N4:N29)/25</f>
        <v>27813.206000000002</v>
      </c>
      <c r="O30" s="62">
        <f t="shared" si="2"/>
        <v>30207.569199999998</v>
      </c>
      <c r="P30" s="62">
        <f t="shared" si="2"/>
        <v>39008.928399999997</v>
      </c>
      <c r="Q30" s="84">
        <f t="shared" ref="Q30:X30" si="3">SUM(Q5:Q29)</f>
        <v>11525.569105830002</v>
      </c>
      <c r="R30" s="62">
        <f t="shared" si="3"/>
        <v>12146.470672649999</v>
      </c>
      <c r="S30" s="62">
        <f t="shared" si="3"/>
        <v>13004.996353680002</v>
      </c>
      <c r="T30" s="62">
        <f t="shared" si="3"/>
        <v>15858.669230329997</v>
      </c>
      <c r="U30" s="62">
        <f t="shared" si="3"/>
        <v>6199.5278301700018</v>
      </c>
      <c r="V30" s="62">
        <f t="shared" si="3"/>
        <v>6578.4100976400005</v>
      </c>
      <c r="W30" s="62">
        <f t="shared" si="3"/>
        <v>7260.2987039999998</v>
      </c>
      <c r="X30" s="62">
        <f t="shared" si="3"/>
        <v>9200.9419122300005</v>
      </c>
      <c r="Y30" s="185" t="e">
        <f>+Y29+Y27+Y26+Y25+Y24+Y20+Y19+Y15+Y14+Y13+Y9+Y7+Y5</f>
        <v>#REF!</v>
      </c>
      <c r="Z30" s="300"/>
      <c r="AA30" s="172" t="e">
        <f>+AA29+AA27+AA26+AA25+AA24+AA20+AA19+AA15+AA14+AA13+AA9+AA7+AA5</f>
        <v>#REF!</v>
      </c>
    </row>
    <row r="31" spans="1:30" ht="96" customHeight="1" x14ac:dyDescent="0.25">
      <c r="Y31" s="39"/>
      <c r="Z31" s="39"/>
    </row>
    <row r="32" spans="1:30" ht="24" customHeight="1" x14ac:dyDescent="0.4">
      <c r="A32" s="82" t="s">
        <v>165</v>
      </c>
    </row>
    <row r="33" spans="1:7" ht="15.75" thickBot="1" x14ac:dyDescent="0.3">
      <c r="D33" s="95"/>
      <c r="E33" s="122"/>
      <c r="F33" s="122"/>
      <c r="G33" s="122"/>
    </row>
    <row r="34" spans="1:7" ht="28.7" customHeight="1" x14ac:dyDescent="0.25">
      <c r="A34" s="272" t="s">
        <v>163</v>
      </c>
      <c r="B34" s="274" t="s">
        <v>0</v>
      </c>
      <c r="C34" s="286" t="s">
        <v>1</v>
      </c>
      <c r="D34" s="278" t="s">
        <v>2</v>
      </c>
    </row>
    <row r="35" spans="1:7" ht="28.7" customHeight="1" thickBot="1" x14ac:dyDescent="0.3">
      <c r="A35" s="273"/>
      <c r="B35" s="275"/>
      <c r="C35" s="287"/>
      <c r="D35" s="279"/>
    </row>
    <row r="36" spans="1:7" ht="28.7" customHeight="1" x14ac:dyDescent="0.25">
      <c r="A36" s="16">
        <v>1</v>
      </c>
      <c r="B36" s="74" t="s">
        <v>78</v>
      </c>
      <c r="C36" s="20" t="s">
        <v>62</v>
      </c>
      <c r="D36" s="75" t="s">
        <v>55</v>
      </c>
    </row>
    <row r="37" spans="1:7" ht="28.7" customHeight="1" x14ac:dyDescent="0.25">
      <c r="A37" s="16">
        <f>+A36+1</f>
        <v>2</v>
      </c>
      <c r="B37" s="60" t="s">
        <v>84</v>
      </c>
      <c r="C37" s="21" t="s">
        <v>62</v>
      </c>
      <c r="D37" s="49" t="s">
        <v>55</v>
      </c>
    </row>
    <row r="38" spans="1:7" ht="28.7" customHeight="1" x14ac:dyDescent="0.25">
      <c r="A38" s="16">
        <f t="shared" ref="A38:A60" si="4">+A37+1</f>
        <v>3</v>
      </c>
      <c r="B38" s="60" t="s">
        <v>61</v>
      </c>
      <c r="C38" s="21" t="s">
        <v>62</v>
      </c>
      <c r="D38" s="49" t="s">
        <v>55</v>
      </c>
    </row>
    <row r="39" spans="1:7" ht="28.7" customHeight="1" x14ac:dyDescent="0.25">
      <c r="A39" s="16">
        <f t="shared" si="4"/>
        <v>4</v>
      </c>
      <c r="B39" s="60" t="s">
        <v>116</v>
      </c>
      <c r="C39" s="21" t="s">
        <v>62</v>
      </c>
      <c r="D39" s="49" t="s">
        <v>34</v>
      </c>
    </row>
    <row r="40" spans="1:7" ht="28.7" customHeight="1" x14ac:dyDescent="0.25">
      <c r="A40" s="16">
        <f t="shared" si="4"/>
        <v>5</v>
      </c>
      <c r="B40" s="60" t="s">
        <v>103</v>
      </c>
      <c r="C40" s="21" t="s">
        <v>5</v>
      </c>
      <c r="D40" s="50" t="s">
        <v>34</v>
      </c>
    </row>
    <row r="41" spans="1:7" ht="28.7" customHeight="1" x14ac:dyDescent="0.25">
      <c r="A41" s="16">
        <f t="shared" si="4"/>
        <v>6</v>
      </c>
      <c r="B41" s="60" t="s">
        <v>127</v>
      </c>
      <c r="C41" s="21" t="s">
        <v>62</v>
      </c>
      <c r="D41" s="49" t="s">
        <v>34</v>
      </c>
    </row>
    <row r="42" spans="1:7" ht="28.7" customHeight="1" x14ac:dyDescent="0.25">
      <c r="A42" s="16">
        <f t="shared" si="4"/>
        <v>7</v>
      </c>
      <c r="B42" s="60" t="s">
        <v>118</v>
      </c>
      <c r="C42" s="21" t="s">
        <v>62</v>
      </c>
      <c r="D42" s="49" t="s">
        <v>34</v>
      </c>
    </row>
    <row r="43" spans="1:7" ht="28.7" customHeight="1" x14ac:dyDescent="0.25">
      <c r="A43" s="16">
        <f t="shared" si="4"/>
        <v>8</v>
      </c>
      <c r="B43" s="60" t="s">
        <v>86</v>
      </c>
      <c r="C43" s="21" t="s">
        <v>5</v>
      </c>
      <c r="D43" s="50" t="s">
        <v>34</v>
      </c>
    </row>
    <row r="44" spans="1:7" ht="28.7" customHeight="1" x14ac:dyDescent="0.25">
      <c r="A44" s="16">
        <f t="shared" si="4"/>
        <v>9</v>
      </c>
      <c r="B44" s="60" t="s">
        <v>40</v>
      </c>
      <c r="C44" s="21" t="s">
        <v>5</v>
      </c>
      <c r="D44" s="49" t="s">
        <v>41</v>
      </c>
    </row>
    <row r="45" spans="1:7" ht="28.7" customHeight="1" x14ac:dyDescent="0.25">
      <c r="A45" s="16">
        <f t="shared" si="4"/>
        <v>10</v>
      </c>
      <c r="B45" s="60" t="s">
        <v>94</v>
      </c>
      <c r="C45" s="21" t="s">
        <v>62</v>
      </c>
      <c r="D45" s="49" t="s">
        <v>19</v>
      </c>
    </row>
    <row r="46" spans="1:7" ht="28.7" customHeight="1" x14ac:dyDescent="0.25">
      <c r="A46" s="16">
        <f t="shared" si="4"/>
        <v>11</v>
      </c>
      <c r="B46" s="60" t="s">
        <v>74</v>
      </c>
      <c r="C46" s="21" t="s">
        <v>5</v>
      </c>
      <c r="D46" s="49" t="s">
        <v>19</v>
      </c>
    </row>
    <row r="47" spans="1:7" ht="28.7" customHeight="1" x14ac:dyDescent="0.25">
      <c r="A47" s="16">
        <f t="shared" si="4"/>
        <v>12</v>
      </c>
      <c r="B47" s="60" t="s">
        <v>129</v>
      </c>
      <c r="C47" s="21" t="s">
        <v>5</v>
      </c>
      <c r="D47" s="49" t="s">
        <v>19</v>
      </c>
    </row>
    <row r="48" spans="1:7" ht="28.7" customHeight="1" x14ac:dyDescent="0.25">
      <c r="A48" s="16">
        <f t="shared" si="4"/>
        <v>13</v>
      </c>
      <c r="B48" s="60" t="s">
        <v>141</v>
      </c>
      <c r="C48" s="21" t="s">
        <v>5</v>
      </c>
      <c r="D48" s="49" t="s">
        <v>19</v>
      </c>
    </row>
    <row r="49" spans="1:4" ht="28.7" customHeight="1" x14ac:dyDescent="0.25">
      <c r="A49" s="16">
        <f t="shared" si="4"/>
        <v>14</v>
      </c>
      <c r="B49" s="60" t="s">
        <v>99</v>
      </c>
      <c r="C49" s="21" t="s">
        <v>5</v>
      </c>
      <c r="D49" s="49" t="s">
        <v>19</v>
      </c>
    </row>
    <row r="50" spans="1:4" ht="28.7" customHeight="1" x14ac:dyDescent="0.25">
      <c r="A50" s="16">
        <f t="shared" si="4"/>
        <v>15</v>
      </c>
      <c r="B50" s="60" t="s">
        <v>91</v>
      </c>
      <c r="C50" s="21" t="s">
        <v>62</v>
      </c>
      <c r="D50" s="49" t="s">
        <v>19</v>
      </c>
    </row>
    <row r="51" spans="1:4" ht="28.7" customHeight="1" x14ac:dyDescent="0.25">
      <c r="A51" s="16">
        <f t="shared" si="4"/>
        <v>16</v>
      </c>
      <c r="B51" s="60" t="s">
        <v>70</v>
      </c>
      <c r="C51" s="21" t="s">
        <v>62</v>
      </c>
      <c r="D51" s="49" t="s">
        <v>19</v>
      </c>
    </row>
    <row r="52" spans="1:4" ht="28.7" customHeight="1" x14ac:dyDescent="0.25">
      <c r="A52" s="16">
        <f t="shared" si="4"/>
        <v>17</v>
      </c>
      <c r="B52" s="60" t="s">
        <v>136</v>
      </c>
      <c r="C52" s="21" t="s">
        <v>5</v>
      </c>
      <c r="D52" s="49" t="s">
        <v>19</v>
      </c>
    </row>
    <row r="53" spans="1:4" ht="28.7" customHeight="1" x14ac:dyDescent="0.25">
      <c r="A53" s="16">
        <f t="shared" si="4"/>
        <v>18</v>
      </c>
      <c r="B53" s="60" t="s">
        <v>113</v>
      </c>
      <c r="C53" s="21" t="s">
        <v>62</v>
      </c>
      <c r="D53" s="49" t="s">
        <v>19</v>
      </c>
    </row>
    <row r="54" spans="1:4" ht="28.7" customHeight="1" x14ac:dyDescent="0.25">
      <c r="A54" s="16">
        <f t="shared" si="4"/>
        <v>19</v>
      </c>
      <c r="B54" s="60" t="s">
        <v>138</v>
      </c>
      <c r="C54" s="21" t="s">
        <v>62</v>
      </c>
      <c r="D54" s="49" t="s">
        <v>19</v>
      </c>
    </row>
    <row r="55" spans="1:4" ht="28.7" customHeight="1" x14ac:dyDescent="0.25">
      <c r="A55" s="16">
        <f t="shared" si="4"/>
        <v>20</v>
      </c>
      <c r="B55" s="60" t="s">
        <v>56</v>
      </c>
      <c r="C55" s="21" t="s">
        <v>5</v>
      </c>
      <c r="D55" s="49" t="s">
        <v>57</v>
      </c>
    </row>
    <row r="56" spans="1:4" ht="28.7" customHeight="1" x14ac:dyDescent="0.25">
      <c r="A56" s="16">
        <f t="shared" si="4"/>
        <v>21</v>
      </c>
      <c r="B56" s="60" t="s">
        <v>52</v>
      </c>
      <c r="C56" s="21" t="s">
        <v>5</v>
      </c>
      <c r="D56" s="49" t="s">
        <v>53</v>
      </c>
    </row>
    <row r="57" spans="1:4" ht="28.7" customHeight="1" x14ac:dyDescent="0.25">
      <c r="A57" s="16">
        <f t="shared" si="4"/>
        <v>22</v>
      </c>
      <c r="B57" s="60" t="s">
        <v>24</v>
      </c>
      <c r="C57" s="21" t="s">
        <v>5</v>
      </c>
      <c r="D57" s="49" t="s">
        <v>25</v>
      </c>
    </row>
    <row r="58" spans="1:4" ht="28.7" customHeight="1" x14ac:dyDescent="0.25">
      <c r="A58" s="16">
        <f t="shared" si="4"/>
        <v>23</v>
      </c>
      <c r="B58" s="60" t="s">
        <v>46</v>
      </c>
      <c r="C58" s="21" t="s">
        <v>5</v>
      </c>
      <c r="D58" s="49" t="s">
        <v>47</v>
      </c>
    </row>
    <row r="59" spans="1:4" ht="28.7" customHeight="1" x14ac:dyDescent="0.25">
      <c r="A59" s="16">
        <f t="shared" si="4"/>
        <v>24</v>
      </c>
      <c r="B59" s="60" t="s">
        <v>122</v>
      </c>
      <c r="C59" s="21" t="s">
        <v>5</v>
      </c>
      <c r="D59" s="49" t="s">
        <v>123</v>
      </c>
    </row>
    <row r="60" spans="1:4" ht="28.7" customHeight="1" thickBot="1" x14ac:dyDescent="0.3">
      <c r="A60" s="51">
        <f t="shared" si="4"/>
        <v>25</v>
      </c>
      <c r="B60" s="61" t="s">
        <v>36</v>
      </c>
      <c r="C60" s="52" t="s">
        <v>5</v>
      </c>
      <c r="D60" s="53" t="s">
        <v>13</v>
      </c>
    </row>
    <row r="61" spans="1:4" ht="28.7" customHeight="1" thickBot="1" x14ac:dyDescent="0.3">
      <c r="A61" s="270" t="s">
        <v>164</v>
      </c>
      <c r="B61" s="271"/>
      <c r="C61" s="271"/>
      <c r="D61" s="271"/>
    </row>
    <row r="62" spans="1:4" x14ac:dyDescent="0.25">
      <c r="D62" s="95"/>
    </row>
    <row r="63" spans="1:4" x14ac:dyDescent="0.25">
      <c r="D63" s="95"/>
    </row>
    <row r="64" spans="1:4" x14ac:dyDescent="0.25">
      <c r="D64" s="95"/>
    </row>
    <row r="65" spans="4:4" x14ac:dyDescent="0.25">
      <c r="D65" s="95"/>
    </row>
  </sheetData>
  <mergeCells count="15">
    <mergeCell ref="I3:L3"/>
    <mergeCell ref="M3:P3"/>
    <mergeCell ref="D3:D4"/>
    <mergeCell ref="E3:H3"/>
    <mergeCell ref="U3:X3"/>
    <mergeCell ref="Q3:T3"/>
    <mergeCell ref="A61:D61"/>
    <mergeCell ref="A30:D30"/>
    <mergeCell ref="B3:B4"/>
    <mergeCell ref="C3:C4"/>
    <mergeCell ref="A3:A4"/>
    <mergeCell ref="A34:A35"/>
    <mergeCell ref="B34:B35"/>
    <mergeCell ref="C34:C35"/>
    <mergeCell ref="D34:D35"/>
  </mergeCells>
  <pageMargins left="0.7" right="0.7" top="0.75" bottom="0.75" header="0.3" footer="0.3"/>
  <pageSetup paperSize="9" scale="2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D28"/>
  <sheetViews>
    <sheetView zoomScale="55" zoomScaleNormal="55" workbookViewId="0">
      <selection activeCell="B5" sqref="B5"/>
    </sheetView>
  </sheetViews>
  <sheetFormatPr defaultColWidth="7.7109375" defaultRowHeight="15" x14ac:dyDescent="0.25"/>
  <cols>
    <col min="4" max="4" width="7.7109375" style="42"/>
  </cols>
  <sheetData>
    <row r="1" spans="1:30" s="81" customFormat="1" ht="26.25" x14ac:dyDescent="0.4">
      <c r="A1" s="82" t="s">
        <v>170</v>
      </c>
      <c r="B1" s="82"/>
      <c r="C1" s="82"/>
      <c r="D1" s="80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</row>
    <row r="2" spans="1:30" ht="15.75" thickBot="1" x14ac:dyDescent="0.3">
      <c r="D2" s="249"/>
    </row>
    <row r="3" spans="1:30" ht="20.45" customHeight="1" thickBot="1" x14ac:dyDescent="0.3">
      <c r="A3" s="101" t="s">
        <v>163</v>
      </c>
      <c r="B3" s="103" t="s">
        <v>0</v>
      </c>
      <c r="C3" s="105" t="s">
        <v>1</v>
      </c>
      <c r="D3" s="245" t="s">
        <v>2</v>
      </c>
      <c r="E3" s="266" t="s">
        <v>3</v>
      </c>
      <c r="F3" s="267"/>
      <c r="G3" s="267"/>
      <c r="H3" s="281"/>
      <c r="I3" s="266" t="s">
        <v>162</v>
      </c>
      <c r="J3" s="267"/>
      <c r="K3" s="267"/>
      <c r="L3" s="281"/>
      <c r="M3" s="268" t="s">
        <v>161</v>
      </c>
      <c r="N3" s="269"/>
      <c r="O3" s="269"/>
      <c r="P3" s="269"/>
      <c r="Q3" s="267" t="s">
        <v>160</v>
      </c>
      <c r="R3" s="267"/>
      <c r="S3" s="267"/>
      <c r="T3" s="267"/>
      <c r="U3" s="267" t="s">
        <v>159</v>
      </c>
      <c r="V3" s="267"/>
      <c r="W3" s="267"/>
      <c r="X3" s="267"/>
      <c r="Y3" s="140"/>
      <c r="Z3" s="261" t="s">
        <v>175</v>
      </c>
      <c r="AA3" s="263"/>
    </row>
    <row r="4" spans="1:30" s="48" customFormat="1" ht="21.75" thickBot="1" x14ac:dyDescent="0.25">
      <c r="A4" s="102"/>
      <c r="B4" s="104"/>
      <c r="C4" s="106"/>
      <c r="D4" s="246"/>
      <c r="E4" s="218">
        <v>2015</v>
      </c>
      <c r="F4" s="219">
        <v>2016</v>
      </c>
      <c r="G4" s="219">
        <v>2017</v>
      </c>
      <c r="H4" s="219">
        <v>2018</v>
      </c>
      <c r="I4" s="218">
        <v>2015</v>
      </c>
      <c r="J4" s="219">
        <v>2016</v>
      </c>
      <c r="K4" s="219">
        <v>2017</v>
      </c>
      <c r="L4" s="219">
        <v>2018</v>
      </c>
      <c r="M4" s="64">
        <v>2015</v>
      </c>
      <c r="N4" s="241">
        <v>2016</v>
      </c>
      <c r="O4" s="244">
        <v>2017</v>
      </c>
      <c r="P4" s="244">
        <v>2018</v>
      </c>
      <c r="Q4" s="248">
        <v>2015</v>
      </c>
      <c r="R4" s="223">
        <v>2016</v>
      </c>
      <c r="S4" s="223">
        <v>2017</v>
      </c>
      <c r="T4" s="223">
        <v>2018</v>
      </c>
      <c r="U4" s="218">
        <v>2015</v>
      </c>
      <c r="V4" s="247">
        <v>2016</v>
      </c>
      <c r="W4" s="247">
        <v>2017</v>
      </c>
      <c r="X4" s="247">
        <v>2018</v>
      </c>
      <c r="Y4" s="141"/>
      <c r="Z4" s="243" t="s">
        <v>176</v>
      </c>
      <c r="AA4" s="149" t="s">
        <v>177</v>
      </c>
    </row>
    <row r="5" spans="1:30" ht="32.450000000000003" customHeight="1" x14ac:dyDescent="0.25">
      <c r="A5" s="237">
        <v>1</v>
      </c>
      <c r="B5" s="25" t="s">
        <v>87</v>
      </c>
      <c r="C5" s="21" t="s">
        <v>62</v>
      </c>
      <c r="D5" s="234" t="s">
        <v>57</v>
      </c>
      <c r="E5" s="208">
        <v>80.5</v>
      </c>
      <c r="F5" s="209">
        <v>105.75</v>
      </c>
      <c r="G5" s="211">
        <v>105.75</v>
      </c>
      <c r="H5" s="211">
        <v>95.25</v>
      </c>
      <c r="I5" s="212">
        <v>62</v>
      </c>
      <c r="J5" s="211">
        <v>61</v>
      </c>
      <c r="K5" s="211">
        <v>63</v>
      </c>
      <c r="L5" s="211">
        <v>59</v>
      </c>
      <c r="M5" s="197">
        <v>26659</v>
      </c>
      <c r="N5" s="198">
        <v>27917</v>
      </c>
      <c r="O5" s="199">
        <v>32530</v>
      </c>
      <c r="P5" s="199">
        <v>39653</v>
      </c>
      <c r="Q5" s="38">
        <v>34.584166140000001</v>
      </c>
      <c r="R5" s="220">
        <v>35.146779560000006</v>
      </c>
      <c r="S5" s="220">
        <v>41.101104190000001</v>
      </c>
      <c r="T5" s="220">
        <v>47.11322311</v>
      </c>
      <c r="U5" s="38">
        <v>21</v>
      </c>
      <c r="V5" s="220">
        <v>21.205637769999999</v>
      </c>
      <c r="W5" s="220">
        <v>25.696088190000001</v>
      </c>
      <c r="X5" s="220">
        <v>29.87836102</v>
      </c>
      <c r="Y5" s="6">
        <v>42647</v>
      </c>
      <c r="Z5" s="225" t="e">
        <f>+X5-(Y5*12*#REF!)/1000000</f>
        <v>#REF!</v>
      </c>
      <c r="AA5" s="226" t="e">
        <f>+X5-#REF!*0.9*Y5*12/1000000</f>
        <v>#REF!</v>
      </c>
      <c r="AB5">
        <f>VLOOKUP($B5,Sheet1!$A$1:$D$118,2,FALSE)</f>
        <v>61139</v>
      </c>
      <c r="AC5">
        <f>VLOOKUP($B5,Sheet1!$A$1:$D$118,3,FALSE)</f>
        <v>35400</v>
      </c>
      <c r="AD5">
        <f>VLOOKUP($B5,Sheet1!$A$1:$D$118,4,FALSE)</f>
        <v>0</v>
      </c>
    </row>
    <row r="6" spans="1:30" ht="32.450000000000003" customHeight="1" x14ac:dyDescent="0.25">
      <c r="A6" s="237">
        <f t="shared" ref="A6:A12" si="0">+A5+1</f>
        <v>2</v>
      </c>
      <c r="B6" s="25" t="s">
        <v>119</v>
      </c>
      <c r="C6" s="21" t="s">
        <v>62</v>
      </c>
      <c r="D6" s="234" t="s">
        <v>19</v>
      </c>
      <c r="E6" s="210">
        <v>231.25</v>
      </c>
      <c r="F6" s="209">
        <v>237.25</v>
      </c>
      <c r="G6" s="211">
        <v>237.25</v>
      </c>
      <c r="H6" s="211">
        <v>203</v>
      </c>
      <c r="I6" s="212">
        <v>141</v>
      </c>
      <c r="J6" s="211">
        <v>144</v>
      </c>
      <c r="K6" s="211">
        <v>139</v>
      </c>
      <c r="L6" s="211">
        <v>140</v>
      </c>
      <c r="M6" s="200">
        <v>30975</v>
      </c>
      <c r="N6" s="198">
        <v>32869.800000000003</v>
      </c>
      <c r="O6" s="201">
        <v>34627.279999999999</v>
      </c>
      <c r="P6" s="201">
        <v>42157.4</v>
      </c>
      <c r="Q6" s="221">
        <v>94.608374900000001</v>
      </c>
      <c r="R6" s="209">
        <v>94.73543054000001</v>
      </c>
      <c r="S6" s="209">
        <v>96.47437776999999</v>
      </c>
      <c r="T6" s="209">
        <v>111.59758515</v>
      </c>
      <c r="U6" s="221">
        <v>53.559856840000002</v>
      </c>
      <c r="V6" s="209">
        <v>56.203067930000003</v>
      </c>
      <c r="W6" s="209">
        <v>58.003708340000003</v>
      </c>
      <c r="X6" s="209">
        <v>72.966049730000009</v>
      </c>
      <c r="Y6" s="6">
        <v>42647</v>
      </c>
      <c r="Z6" s="227" t="e">
        <f>+X6-(Y6*12*#REF!)/1000000</f>
        <v>#REF!</v>
      </c>
      <c r="AA6" s="228" t="e">
        <f>+X6-#REF!*0.9*Y6*12/1000000</f>
        <v>#REF!</v>
      </c>
      <c r="AB6">
        <f>VLOOKUP($B6,Sheet1!$A$1:$D$118,2,FALSE)</f>
        <v>53492</v>
      </c>
      <c r="AC6">
        <f>VLOOKUP($B6,Sheet1!$A$1:$D$118,3,FALSE)</f>
        <v>37946</v>
      </c>
      <c r="AD6">
        <f>VLOOKUP($B6,Sheet1!$A$1:$D$118,4,FALSE)</f>
        <v>0</v>
      </c>
    </row>
    <row r="7" spans="1:30" ht="32.450000000000003" customHeight="1" x14ac:dyDescent="0.25">
      <c r="A7" s="237">
        <f t="shared" si="0"/>
        <v>3</v>
      </c>
      <c r="B7" s="25" t="s">
        <v>126</v>
      </c>
      <c r="C7" s="21" t="s">
        <v>5</v>
      </c>
      <c r="D7" s="235" t="s">
        <v>55</v>
      </c>
      <c r="E7" s="210">
        <v>82</v>
      </c>
      <c r="F7" s="209">
        <v>107</v>
      </c>
      <c r="G7" s="211">
        <v>105</v>
      </c>
      <c r="H7" s="211">
        <v>93</v>
      </c>
      <c r="I7" s="212">
        <v>76</v>
      </c>
      <c r="J7" s="211">
        <v>77</v>
      </c>
      <c r="K7" s="211">
        <v>76</v>
      </c>
      <c r="L7" s="211">
        <v>65</v>
      </c>
      <c r="M7" s="200">
        <v>27777.599999999999</v>
      </c>
      <c r="N7" s="198">
        <v>35294</v>
      </c>
      <c r="O7" s="201">
        <v>29665</v>
      </c>
      <c r="P7" s="198">
        <v>43194</v>
      </c>
      <c r="Q7" s="221">
        <v>42.027075200000006</v>
      </c>
      <c r="R7" s="209">
        <v>43.500276890000002</v>
      </c>
      <c r="S7" s="209">
        <v>45.548504569999999</v>
      </c>
      <c r="T7" s="209">
        <v>54.50515103</v>
      </c>
      <c r="U7" s="221">
        <v>26.336203480000002</v>
      </c>
      <c r="V7" s="209">
        <v>26.384408370000003</v>
      </c>
      <c r="W7" s="209">
        <v>28.070941909999998</v>
      </c>
      <c r="X7" s="209">
        <v>35.176778929999998</v>
      </c>
      <c r="Y7" s="6">
        <v>42647</v>
      </c>
      <c r="Z7" s="227" t="e">
        <f>+X7-(Y7*12*#REF!)/1000000</f>
        <v>#REF!</v>
      </c>
      <c r="AA7" s="228" t="e">
        <f>+X7-#REF!*0.9*Y7*12/1000000</f>
        <v>#REF!</v>
      </c>
      <c r="AB7">
        <f>VLOOKUP($B7,Sheet1!$A$1:$D$118,2,FALSE)</f>
        <v>54030</v>
      </c>
      <c r="AC7">
        <f>VLOOKUP($B7,Sheet1!$A$1:$D$118,3,FALSE)</f>
        <v>32462</v>
      </c>
      <c r="AD7">
        <f>VLOOKUP($B7,Sheet1!$A$1:$D$118,4,FALSE)</f>
        <v>0</v>
      </c>
    </row>
    <row r="8" spans="1:30" ht="44.45" customHeight="1" x14ac:dyDescent="0.25">
      <c r="A8" s="237">
        <f t="shared" si="0"/>
        <v>4</v>
      </c>
      <c r="B8" s="25" t="s">
        <v>130</v>
      </c>
      <c r="C8" s="21" t="s">
        <v>62</v>
      </c>
      <c r="D8" s="234" t="s">
        <v>47</v>
      </c>
      <c r="E8" s="210">
        <v>135</v>
      </c>
      <c r="F8" s="209">
        <v>136</v>
      </c>
      <c r="G8" s="211">
        <v>136</v>
      </c>
      <c r="H8" s="211">
        <v>129</v>
      </c>
      <c r="I8" s="212">
        <v>112</v>
      </c>
      <c r="J8" s="211">
        <v>114</v>
      </c>
      <c r="K8" s="211">
        <v>118</v>
      </c>
      <c r="L8" s="211">
        <v>112</v>
      </c>
      <c r="M8" s="200">
        <v>34928</v>
      </c>
      <c r="N8" s="198">
        <v>36476.199999999997</v>
      </c>
      <c r="O8" s="201">
        <v>37656</v>
      </c>
      <c r="P8" s="202">
        <v>43544.480000000003</v>
      </c>
      <c r="Q8" s="221">
        <v>124.43992398</v>
      </c>
      <c r="R8" s="209">
        <v>119.57499224</v>
      </c>
      <c r="S8" s="209">
        <v>125.15024552</v>
      </c>
      <c r="T8" s="209">
        <v>139.36898974000002</v>
      </c>
      <c r="U8" s="221">
        <v>47.518107389999997</v>
      </c>
      <c r="V8" s="209">
        <v>48.624383909999999</v>
      </c>
      <c r="W8" s="209">
        <v>53.375867039999996</v>
      </c>
      <c r="X8" s="209">
        <v>55.16299549</v>
      </c>
      <c r="Y8" s="6">
        <v>42647</v>
      </c>
      <c r="Z8" s="229" t="e">
        <f>+X8-(Y8*12*#REF!)/1000000</f>
        <v>#REF!</v>
      </c>
      <c r="AA8" s="228" t="e">
        <f>+X8-#REF!*0.9*Y8*12/1000000</f>
        <v>#REF!</v>
      </c>
      <c r="AB8">
        <f>VLOOKUP($B8,Sheet1!$A$1:$D$118,2,FALSE)</f>
        <v>62095.39</v>
      </c>
      <c r="AC8">
        <f>VLOOKUP($B8,Sheet1!$A$1:$D$118,3,FALSE)</f>
        <v>36682.58</v>
      </c>
      <c r="AD8">
        <f>VLOOKUP($B8,Sheet1!$A$1:$D$118,4,FALSE)</f>
        <v>0</v>
      </c>
    </row>
    <row r="9" spans="1:30" ht="32.450000000000003" customHeight="1" x14ac:dyDescent="0.25">
      <c r="A9" s="237">
        <f t="shared" si="0"/>
        <v>5</v>
      </c>
      <c r="B9" s="25" t="s">
        <v>139</v>
      </c>
      <c r="C9" s="21" t="s">
        <v>62</v>
      </c>
      <c r="D9" s="234" t="s">
        <v>34</v>
      </c>
      <c r="E9" s="210">
        <v>133.5</v>
      </c>
      <c r="F9" s="209">
        <v>133.5</v>
      </c>
      <c r="G9" s="211">
        <v>133.5</v>
      </c>
      <c r="H9" s="211">
        <v>123.5</v>
      </c>
      <c r="I9" s="212">
        <v>86</v>
      </c>
      <c r="J9" s="211">
        <v>85</v>
      </c>
      <c r="K9" s="211">
        <v>91</v>
      </c>
      <c r="L9" s="211">
        <v>91</v>
      </c>
      <c r="M9" s="200">
        <v>32251.4</v>
      </c>
      <c r="N9" s="198">
        <v>32896.6</v>
      </c>
      <c r="O9" s="201">
        <v>34596.47</v>
      </c>
      <c r="P9" s="198">
        <v>44669.23</v>
      </c>
      <c r="Q9" s="221">
        <v>59.071114000000001</v>
      </c>
      <c r="R9" s="209">
        <v>61.733465020000004</v>
      </c>
      <c r="S9" s="209">
        <v>57.701771990000005</v>
      </c>
      <c r="T9" s="209">
        <v>80.615274229999997</v>
      </c>
      <c r="U9" s="221">
        <v>34.058902200000006</v>
      </c>
      <c r="V9" s="209">
        <v>34.085295130000006</v>
      </c>
      <c r="W9" s="209">
        <v>35.49013128</v>
      </c>
      <c r="X9" s="209">
        <v>49.251799380000001</v>
      </c>
      <c r="Y9" s="6">
        <v>42647</v>
      </c>
      <c r="Z9" s="227" t="e">
        <f>+X9-(Y9*12*#REF!)/1000000</f>
        <v>#REF!</v>
      </c>
      <c r="AA9" s="228" t="e">
        <f>+X9-#REF!*0.9*Y9*12/1000000</f>
        <v>#REF!</v>
      </c>
      <c r="AB9">
        <f>VLOOKUP($B9,Sheet1!$A$1:$D$118,2,FALSE)</f>
        <v>67486.2</v>
      </c>
      <c r="AC9">
        <f>VLOOKUP($B9,Sheet1!$A$1:$D$118,3,FALSE)</f>
        <v>42150.28</v>
      </c>
      <c r="AD9">
        <f>VLOOKUP($B9,Sheet1!$A$1:$D$118,4,FALSE)</f>
        <v>0</v>
      </c>
    </row>
    <row r="10" spans="1:30" ht="32.450000000000003" customHeight="1" x14ac:dyDescent="0.25">
      <c r="A10" s="237">
        <f t="shared" si="0"/>
        <v>6</v>
      </c>
      <c r="B10" s="25" t="s">
        <v>180</v>
      </c>
      <c r="C10" s="21" t="s">
        <v>62</v>
      </c>
      <c r="D10" s="234" t="s">
        <v>34</v>
      </c>
      <c r="E10" s="210">
        <v>128.75</v>
      </c>
      <c r="F10" s="209">
        <v>194</v>
      </c>
      <c r="G10" s="211">
        <v>171</v>
      </c>
      <c r="H10" s="211">
        <v>163</v>
      </c>
      <c r="I10" s="212">
        <v>86.741308484302337</v>
      </c>
      <c r="J10" s="211">
        <v>88.042158015526724</v>
      </c>
      <c r="K10" s="211">
        <v>86.762658392659802</v>
      </c>
      <c r="L10" s="211">
        <v>91.149117748083157</v>
      </c>
      <c r="M10" s="200">
        <v>32181</v>
      </c>
      <c r="N10" s="198">
        <v>31254.67</v>
      </c>
      <c r="O10" s="201">
        <v>36802</v>
      </c>
      <c r="P10" s="201">
        <v>45126</v>
      </c>
      <c r="Q10" s="221">
        <v>22.728010530000002</v>
      </c>
      <c r="R10" s="209">
        <v>62.745150600000002</v>
      </c>
      <c r="S10" s="209">
        <v>63.589335810000001</v>
      </c>
      <c r="T10" s="209">
        <v>75.748157890000002</v>
      </c>
      <c r="U10" s="221">
        <v>33.49706458</v>
      </c>
      <c r="V10" s="209">
        <v>37.288319100000002</v>
      </c>
      <c r="W10" s="209">
        <v>38.316472249999997</v>
      </c>
      <c r="X10" s="209">
        <v>49.35834105</v>
      </c>
      <c r="Y10" s="6">
        <v>42647</v>
      </c>
      <c r="Z10" s="227" t="e">
        <f>+X10-(Y10*12*#REF!)/1000000</f>
        <v>#REF!</v>
      </c>
      <c r="AA10" s="228" t="e">
        <f>+X10-#REF!*0.9*Y10*12/1000000</f>
        <v>#REF!</v>
      </c>
      <c r="AB10">
        <f>VLOOKUP($B10,Sheet1!$A$1:$D$118,2,FALSE)</f>
        <v>65141</v>
      </c>
      <c r="AC10">
        <f>VLOOKUP($B10,Sheet1!$A$1:$D$118,3,FALSE)</f>
        <v>41426</v>
      </c>
      <c r="AD10">
        <f>VLOOKUP($B10,Sheet1!$A$1:$D$118,4,FALSE)</f>
        <v>0</v>
      </c>
    </row>
    <row r="11" spans="1:30" ht="32.450000000000003" customHeight="1" x14ac:dyDescent="0.25">
      <c r="A11" s="237">
        <f t="shared" si="0"/>
        <v>7</v>
      </c>
      <c r="B11" s="25" t="s">
        <v>148</v>
      </c>
      <c r="C11" s="21" t="s">
        <v>62</v>
      </c>
      <c r="D11" s="234" t="s">
        <v>19</v>
      </c>
      <c r="E11" s="210">
        <v>285</v>
      </c>
      <c r="F11" s="209">
        <v>285</v>
      </c>
      <c r="G11" s="211">
        <v>305.5</v>
      </c>
      <c r="H11" s="211">
        <v>273.25</v>
      </c>
      <c r="I11" s="212">
        <v>187</v>
      </c>
      <c r="J11" s="211">
        <v>191</v>
      </c>
      <c r="K11" s="211">
        <v>213</v>
      </c>
      <c r="L11" s="211">
        <v>215</v>
      </c>
      <c r="M11" s="200">
        <v>32896</v>
      </c>
      <c r="N11" s="198">
        <v>27773</v>
      </c>
      <c r="O11" s="201">
        <v>34046</v>
      </c>
      <c r="P11" s="198">
        <v>47062.7</v>
      </c>
      <c r="Q11" s="221">
        <v>127.67030921999999</v>
      </c>
      <c r="R11" s="209">
        <v>127.770432</v>
      </c>
      <c r="S11" s="209">
        <v>132.376676</v>
      </c>
      <c r="T11" s="209">
        <v>178.77410811999999</v>
      </c>
      <c r="U11" s="221">
        <v>83</v>
      </c>
      <c r="V11" s="209">
        <v>82.969436709999997</v>
      </c>
      <c r="W11" s="209">
        <v>87.382451439999997</v>
      </c>
      <c r="X11" s="209">
        <v>121.98981323999999</v>
      </c>
      <c r="Y11" s="6">
        <v>42647</v>
      </c>
      <c r="Z11" s="227" t="e">
        <f>+X11-(Y11*12*#REF!)/1000000</f>
        <v>#REF!</v>
      </c>
      <c r="AA11" s="228" t="e">
        <f>+X11-#REF!*0.9*Y11*12/1000000</f>
        <v>#REF!</v>
      </c>
      <c r="AB11">
        <f>VLOOKUP($B11,Sheet1!$A$1:$D$118,2,FALSE)</f>
        <v>59546.400000000001</v>
      </c>
      <c r="AC11">
        <f>VLOOKUP($B11,Sheet1!$A$1:$D$118,3,FALSE)</f>
        <v>40899.199999999997</v>
      </c>
      <c r="AD11">
        <f>VLOOKUP($B11,Sheet1!$A$1:$D$118,4,FALSE)</f>
        <v>0</v>
      </c>
    </row>
    <row r="12" spans="1:30" ht="32.450000000000003" customHeight="1" thickBot="1" x14ac:dyDescent="0.3">
      <c r="A12" s="237">
        <f t="shared" si="0"/>
        <v>8</v>
      </c>
      <c r="B12" s="25" t="s">
        <v>150</v>
      </c>
      <c r="C12" s="21" t="s">
        <v>62</v>
      </c>
      <c r="D12" s="236" t="s">
        <v>108</v>
      </c>
      <c r="E12" s="210">
        <v>83.25</v>
      </c>
      <c r="F12" s="209">
        <v>84.5</v>
      </c>
      <c r="G12" s="211">
        <v>84.5</v>
      </c>
      <c r="H12" s="211">
        <v>79.75</v>
      </c>
      <c r="I12" s="212">
        <v>54</v>
      </c>
      <c r="J12" s="211">
        <v>54</v>
      </c>
      <c r="K12" s="211">
        <v>55</v>
      </c>
      <c r="L12" s="211">
        <v>56</v>
      </c>
      <c r="M12" s="203">
        <v>37309.67</v>
      </c>
      <c r="N12" s="204">
        <v>34987</v>
      </c>
      <c r="O12" s="205">
        <v>38243</v>
      </c>
      <c r="P12" s="205">
        <v>47327.24</v>
      </c>
      <c r="Q12" s="221">
        <v>38.953145710000001</v>
      </c>
      <c r="R12" s="209">
        <v>37.935538969999996</v>
      </c>
      <c r="S12" s="209">
        <v>39.158807859999996</v>
      </c>
      <c r="T12" s="209">
        <v>47.587412810000004</v>
      </c>
      <c r="U12" s="221">
        <v>24.637058549999999</v>
      </c>
      <c r="V12" s="209">
        <v>24.137658429999998</v>
      </c>
      <c r="W12" s="209">
        <v>25.908125680000001</v>
      </c>
      <c r="X12" s="209">
        <v>32.185697300000001</v>
      </c>
      <c r="Y12" s="6">
        <v>42647</v>
      </c>
      <c r="Z12" s="230" t="e">
        <f>+X12-(Y12*12*#REF!)/1000000</f>
        <v>#REF!</v>
      </c>
      <c r="AA12" s="231" t="e">
        <f>+X12-#REF!*0.9*Y12*12/1000000</f>
        <v>#REF!</v>
      </c>
      <c r="AB12">
        <f>VLOOKUP($B12,Sheet1!$A$1:$D$118,2,FALSE)</f>
        <v>70274.789999999994</v>
      </c>
      <c r="AC12">
        <f>VLOOKUP($B12,Sheet1!$A$1:$D$118,3,FALSE)</f>
        <v>38957.32</v>
      </c>
      <c r="AD12">
        <f>VLOOKUP($B12,Sheet1!$A$1:$D$118,4,FALSE)</f>
        <v>0</v>
      </c>
    </row>
    <row r="13" spans="1:30" s="66" customFormat="1" ht="32.450000000000003" customHeight="1" thickBot="1" x14ac:dyDescent="0.3">
      <c r="A13" s="109" t="s">
        <v>169</v>
      </c>
      <c r="B13" s="110"/>
      <c r="C13" s="110"/>
      <c r="D13" s="111"/>
      <c r="E13" s="207">
        <f t="shared" ref="E13:L13" si="1">SUM(E5:E12)</f>
        <v>1159.25</v>
      </c>
      <c r="F13" s="206">
        <f t="shared" si="1"/>
        <v>1283</v>
      </c>
      <c r="G13" s="206">
        <f t="shared" si="1"/>
        <v>1278.5</v>
      </c>
      <c r="H13" s="62">
        <f t="shared" si="1"/>
        <v>1159.75</v>
      </c>
      <c r="I13" s="213">
        <f t="shared" si="1"/>
        <v>804.74130848430229</v>
      </c>
      <c r="J13" s="214">
        <f t="shared" si="1"/>
        <v>814.04215801552675</v>
      </c>
      <c r="K13" s="215">
        <f t="shared" si="1"/>
        <v>841.76265839265977</v>
      </c>
      <c r="L13" s="215">
        <f t="shared" si="1"/>
        <v>829.1491177480832</v>
      </c>
      <c r="M13" s="207">
        <f>SUM(M5:M12)/8</f>
        <v>31872.208749999998</v>
      </c>
      <c r="N13" s="206">
        <f>SUM(N5:N12)/8</f>
        <v>32433.533750000002</v>
      </c>
      <c r="O13" s="206">
        <f>SUM(O5:O12)/8</f>
        <v>34770.71875</v>
      </c>
      <c r="P13" s="206">
        <f>SUM(P5:P12)/8</f>
        <v>44091.756249999999</v>
      </c>
      <c r="Q13" s="222">
        <f t="shared" ref="Q13:X13" si="2">SUM(Q5:Q12)</f>
        <v>544.08211968000001</v>
      </c>
      <c r="R13" s="217">
        <f t="shared" si="2"/>
        <v>583.14206581999997</v>
      </c>
      <c r="S13" s="206">
        <f t="shared" si="2"/>
        <v>601.1008237100001</v>
      </c>
      <c r="T13" s="217">
        <f t="shared" si="2"/>
        <v>735.30990208000014</v>
      </c>
      <c r="U13" s="216">
        <f t="shared" si="2"/>
        <v>323.60719304000003</v>
      </c>
      <c r="V13" s="217">
        <f t="shared" si="2"/>
        <v>330.89820735000001</v>
      </c>
      <c r="W13" s="217">
        <f t="shared" si="2"/>
        <v>352.24378613000005</v>
      </c>
      <c r="X13" s="217">
        <f t="shared" si="2"/>
        <v>445.96983614000004</v>
      </c>
      <c r="Y13" s="6">
        <v>42647</v>
      </c>
      <c r="Z13" s="232"/>
      <c r="AA13" s="233" t="e">
        <f>SUM(AA5:AA12)</f>
        <v>#REF!</v>
      </c>
    </row>
    <row r="15" spans="1:30" x14ac:dyDescent="0.25">
      <c r="D15" s="120"/>
    </row>
    <row r="16" spans="1:30" x14ac:dyDescent="0.25">
      <c r="D16" s="120"/>
    </row>
    <row r="17" spans="1:14" ht="15.75" thickBot="1" x14ac:dyDescent="0.3">
      <c r="L17" s="132"/>
    </row>
    <row r="18" spans="1:14" ht="21.6" customHeight="1" thickBot="1" x14ac:dyDescent="0.3">
      <c r="A18" s="101"/>
      <c r="B18" s="103"/>
      <c r="C18" s="105"/>
      <c r="D18" s="116"/>
      <c r="E18" s="267"/>
      <c r="F18" s="267"/>
      <c r="G18" s="267"/>
      <c r="H18" s="267"/>
      <c r="I18" s="267"/>
      <c r="J18" s="267"/>
      <c r="K18" s="267"/>
      <c r="L18" s="267"/>
      <c r="M18" s="242"/>
      <c r="N18" s="186"/>
    </row>
    <row r="19" spans="1:14" ht="21.75" thickBot="1" x14ac:dyDescent="0.3">
      <c r="A19" s="102"/>
      <c r="B19" s="104"/>
      <c r="C19" s="106"/>
      <c r="D19" s="117"/>
      <c r="E19" s="224"/>
      <c r="F19" s="223"/>
      <c r="G19" s="223"/>
      <c r="H19" s="223"/>
      <c r="I19" s="218"/>
      <c r="J19" s="247"/>
      <c r="K19" s="247"/>
      <c r="L19" s="247"/>
      <c r="M19" s="149"/>
      <c r="N19" s="187"/>
    </row>
    <row r="20" spans="1:14" ht="18.75" x14ac:dyDescent="0.25">
      <c r="A20" s="16"/>
      <c r="B20" s="25"/>
      <c r="C20" s="21"/>
      <c r="D20" s="238"/>
      <c r="E20" s="38"/>
      <c r="F20" s="220"/>
      <c r="G20" s="220"/>
      <c r="H20" s="220"/>
      <c r="I20" s="38"/>
      <c r="J20" s="220"/>
      <c r="K20" s="220"/>
      <c r="L20" s="220"/>
      <c r="M20" s="226"/>
      <c r="N20" s="188"/>
    </row>
    <row r="21" spans="1:14" ht="18.75" x14ac:dyDescent="0.25">
      <c r="A21" s="16"/>
      <c r="B21" s="25"/>
      <c r="C21" s="21"/>
      <c r="D21" s="238"/>
      <c r="E21" s="221"/>
      <c r="F21" s="209"/>
      <c r="G21" s="209"/>
      <c r="H21" s="209"/>
      <c r="I21" s="221"/>
      <c r="J21" s="209"/>
      <c r="K21" s="209"/>
      <c r="L21" s="209"/>
      <c r="M21" s="228"/>
      <c r="N21" s="188"/>
    </row>
    <row r="22" spans="1:14" ht="18.75" x14ac:dyDescent="0.25">
      <c r="A22" s="16"/>
      <c r="B22" s="25"/>
      <c r="C22" s="21"/>
      <c r="D22" s="238"/>
      <c r="E22" s="221"/>
      <c r="F22" s="209"/>
      <c r="G22" s="209"/>
      <c r="H22" s="209"/>
      <c r="I22" s="221"/>
      <c r="J22" s="209"/>
      <c r="K22" s="209"/>
      <c r="L22" s="209"/>
      <c r="M22" s="228"/>
      <c r="N22" s="188"/>
    </row>
    <row r="23" spans="1:14" ht="18.75" x14ac:dyDescent="0.25">
      <c r="A23" s="16"/>
      <c r="B23" s="25"/>
      <c r="C23" s="21"/>
      <c r="D23" s="238"/>
      <c r="E23" s="221"/>
      <c r="F23" s="209"/>
      <c r="G23" s="209"/>
      <c r="H23" s="209"/>
      <c r="I23" s="221"/>
      <c r="J23" s="209"/>
      <c r="K23" s="209"/>
      <c r="L23" s="209"/>
      <c r="M23" s="228"/>
      <c r="N23" s="188"/>
    </row>
    <row r="24" spans="1:14" ht="18.75" x14ac:dyDescent="0.25">
      <c r="A24" s="16"/>
      <c r="B24" s="25"/>
      <c r="C24" s="21"/>
      <c r="D24" s="238"/>
      <c r="E24" s="221"/>
      <c r="F24" s="209"/>
      <c r="G24" s="209"/>
      <c r="H24" s="209"/>
      <c r="I24" s="221"/>
      <c r="J24" s="209"/>
      <c r="K24" s="209"/>
      <c r="L24" s="209"/>
      <c r="M24" s="228"/>
      <c r="N24" s="188"/>
    </row>
    <row r="25" spans="1:14" ht="18.75" x14ac:dyDescent="0.25">
      <c r="A25" s="16"/>
      <c r="B25" s="25"/>
      <c r="C25" s="21"/>
      <c r="D25" s="238"/>
      <c r="E25" s="221"/>
      <c r="F25" s="209"/>
      <c r="G25" s="209"/>
      <c r="H25" s="209"/>
      <c r="I25" s="221"/>
      <c r="J25" s="209"/>
      <c r="K25" s="209"/>
      <c r="L25" s="209"/>
      <c r="M25" s="228"/>
      <c r="N25" s="188"/>
    </row>
    <row r="26" spans="1:14" ht="18.75" x14ac:dyDescent="0.25">
      <c r="A26" s="16"/>
      <c r="B26" s="25"/>
      <c r="C26" s="21"/>
      <c r="D26" s="238"/>
      <c r="E26" s="221"/>
      <c r="F26" s="209"/>
      <c r="G26" s="209"/>
      <c r="H26" s="209"/>
      <c r="I26" s="221"/>
      <c r="J26" s="209"/>
      <c r="K26" s="209"/>
      <c r="L26" s="209"/>
      <c r="M26" s="228"/>
      <c r="N26" s="188"/>
    </row>
    <row r="27" spans="1:14" ht="19.5" thickBot="1" x14ac:dyDescent="0.3">
      <c r="A27" s="16"/>
      <c r="B27" s="25"/>
      <c r="C27" s="21"/>
      <c r="D27" s="239"/>
      <c r="E27" s="221"/>
      <c r="F27" s="209"/>
      <c r="G27" s="209"/>
      <c r="H27" s="209"/>
      <c r="I27" s="221"/>
      <c r="J27" s="209"/>
      <c r="K27" s="209"/>
      <c r="L27" s="209"/>
      <c r="M27" s="231"/>
      <c r="N27" s="188"/>
    </row>
    <row r="28" spans="1:14" ht="31.7" customHeight="1" thickBot="1" x14ac:dyDescent="0.3">
      <c r="A28" s="109"/>
      <c r="B28" s="110"/>
      <c r="C28" s="110"/>
      <c r="D28" s="111"/>
      <c r="E28" s="222"/>
      <c r="F28" s="217"/>
      <c r="G28" s="206"/>
      <c r="H28" s="217"/>
      <c r="I28" s="216"/>
      <c r="J28" s="217"/>
      <c r="K28" s="217"/>
      <c r="L28" s="217"/>
      <c r="M28" s="233"/>
      <c r="N28" s="189"/>
    </row>
  </sheetData>
  <mergeCells count="8">
    <mergeCell ref="Z3:AA3"/>
    <mergeCell ref="E18:H18"/>
    <mergeCell ref="I18:L18"/>
    <mergeCell ref="I3:L3"/>
    <mergeCell ref="M3:P3"/>
    <mergeCell ref="E3:H3"/>
    <mergeCell ref="Q3:T3"/>
    <mergeCell ref="U3:X3"/>
  </mergeCells>
  <pageMargins left="0.7" right="0.7" top="0.75" bottom="0.75" header="0.3" footer="0.3"/>
  <pageSetup paperSize="9" scale="5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D16"/>
  <sheetViews>
    <sheetView zoomScale="55" zoomScaleNormal="55" workbookViewId="0">
      <selection activeCell="AB5" sqref="AB5:AD5"/>
    </sheetView>
  </sheetViews>
  <sheetFormatPr defaultColWidth="7.7109375" defaultRowHeight="15" x14ac:dyDescent="0.25"/>
  <cols>
    <col min="4" max="4" width="7.7109375" style="1"/>
  </cols>
  <sheetData>
    <row r="1" spans="1:30" s="81" customFormat="1" ht="26.25" x14ac:dyDescent="0.4">
      <c r="A1" s="82" t="s">
        <v>173</v>
      </c>
      <c r="B1" s="82"/>
      <c r="C1" s="82"/>
      <c r="D1" s="115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</row>
    <row r="2" spans="1:30" ht="15.75" thickBot="1" x14ac:dyDescent="0.3"/>
    <row r="3" spans="1:30" ht="20.45" customHeight="1" thickBot="1" x14ac:dyDescent="0.3">
      <c r="A3" s="101" t="s">
        <v>163</v>
      </c>
      <c r="B3" s="103" t="s">
        <v>0</v>
      </c>
      <c r="C3" s="105" t="s">
        <v>1</v>
      </c>
      <c r="D3" s="93" t="s">
        <v>2</v>
      </c>
      <c r="E3" s="266" t="s">
        <v>3</v>
      </c>
      <c r="F3" s="267"/>
      <c r="G3" s="267"/>
      <c r="H3" s="267"/>
      <c r="I3" s="266" t="s">
        <v>162</v>
      </c>
      <c r="J3" s="267"/>
      <c r="K3" s="267"/>
      <c r="L3" s="267"/>
      <c r="M3" s="268" t="s">
        <v>161</v>
      </c>
      <c r="N3" s="269"/>
      <c r="O3" s="269"/>
      <c r="P3" s="269"/>
      <c r="Q3" s="266" t="s">
        <v>160</v>
      </c>
      <c r="R3" s="267"/>
      <c r="S3" s="267"/>
      <c r="T3" s="267"/>
      <c r="U3" s="266" t="s">
        <v>159</v>
      </c>
      <c r="V3" s="267"/>
      <c r="W3" s="267"/>
      <c r="X3" s="267"/>
      <c r="Y3" s="173" t="s">
        <v>175</v>
      </c>
      <c r="Z3" s="167"/>
      <c r="AA3" s="43"/>
    </row>
    <row r="4" spans="1:30" s="48" customFormat="1" ht="21.75" thickBot="1" x14ac:dyDescent="0.3">
      <c r="A4" s="102"/>
      <c r="B4" s="104"/>
      <c r="C4" s="106"/>
      <c r="D4" s="94"/>
      <c r="E4" s="64">
        <v>2015</v>
      </c>
      <c r="F4" s="240">
        <v>2016</v>
      </c>
      <c r="G4" s="240">
        <v>2017</v>
      </c>
      <c r="H4" s="240">
        <v>2018</v>
      </c>
      <c r="I4" s="64">
        <v>2015</v>
      </c>
      <c r="J4" s="240">
        <v>2016</v>
      </c>
      <c r="K4" s="240">
        <v>2017</v>
      </c>
      <c r="L4" s="240">
        <v>2018</v>
      </c>
      <c r="M4" s="64">
        <v>2015</v>
      </c>
      <c r="N4" s="118">
        <v>2016</v>
      </c>
      <c r="O4" s="118">
        <v>2017</v>
      </c>
      <c r="P4" s="118">
        <v>2018</v>
      </c>
      <c r="Q4" s="64">
        <v>2015</v>
      </c>
      <c r="R4" s="240">
        <v>2016</v>
      </c>
      <c r="S4" s="240">
        <v>2017</v>
      </c>
      <c r="T4" s="240">
        <v>2018</v>
      </c>
      <c r="U4" s="64">
        <v>2015</v>
      </c>
      <c r="V4" s="240">
        <v>2016</v>
      </c>
      <c r="W4" s="240">
        <v>2017</v>
      </c>
      <c r="X4" s="240">
        <v>2018</v>
      </c>
      <c r="Y4" s="64" t="s">
        <v>176</v>
      </c>
      <c r="Z4" s="178"/>
      <c r="AA4" s="149" t="s">
        <v>177</v>
      </c>
    </row>
    <row r="5" spans="1:30" ht="32.450000000000003" customHeight="1" x14ac:dyDescent="0.25">
      <c r="A5" s="16">
        <v>1</v>
      </c>
      <c r="B5" s="25" t="s">
        <v>115</v>
      </c>
      <c r="C5" s="21" t="s">
        <v>62</v>
      </c>
      <c r="D5" s="49" t="s">
        <v>34</v>
      </c>
      <c r="E5" s="3">
        <v>387</v>
      </c>
      <c r="F5" s="2">
        <v>426</v>
      </c>
      <c r="G5" s="18">
        <v>426</v>
      </c>
      <c r="H5" s="18">
        <v>348.25</v>
      </c>
      <c r="I5" s="3">
        <v>260</v>
      </c>
      <c r="J5" s="2">
        <v>264</v>
      </c>
      <c r="K5" s="2">
        <v>259</v>
      </c>
      <c r="L5" s="2">
        <v>243</v>
      </c>
      <c r="M5" s="45">
        <v>30070.61</v>
      </c>
      <c r="N5" s="19">
        <v>31299.37</v>
      </c>
      <c r="O5" s="19">
        <v>32983.47</v>
      </c>
      <c r="P5" s="19">
        <v>41927.46</v>
      </c>
      <c r="Q5" s="3">
        <v>213.42648127000001</v>
      </c>
      <c r="R5" s="2">
        <v>203.41617209</v>
      </c>
      <c r="S5" s="2">
        <v>188.74794141999999</v>
      </c>
      <c r="T5" s="2">
        <v>255.27041287</v>
      </c>
      <c r="U5" s="3">
        <v>98.447949309999998</v>
      </c>
      <c r="V5" s="2">
        <v>102.37764774999999</v>
      </c>
      <c r="W5" s="2">
        <v>105.92347533</v>
      </c>
      <c r="X5" s="5">
        <v>126.31384473</v>
      </c>
      <c r="Y5" s="169">
        <f>+X5-(Z5*12*L5)/1000000</f>
        <v>1.9551927299999932</v>
      </c>
      <c r="Z5" s="8">
        <v>42647</v>
      </c>
      <c r="AA5" s="161">
        <f>+X5-H5*0.9*Z5*12/1000000</f>
        <v>-34.085786969999987</v>
      </c>
      <c r="AB5">
        <f>VLOOKUP($B5,Sheet1!$A$1:$D$118,2,FALSE)</f>
        <v>77322.44</v>
      </c>
      <c r="AC5">
        <f>VLOOKUP($B5,Sheet1!$A$1:$D$118,3,FALSE)</f>
        <v>39293.14</v>
      </c>
      <c r="AD5">
        <f>VLOOKUP($B5,Sheet1!$A$1:$D$118,4,FALSE)</f>
        <v>39677.410000000003</v>
      </c>
    </row>
    <row r="6" spans="1:30" ht="32.450000000000003" customHeight="1" x14ac:dyDescent="0.25">
      <c r="A6" s="16">
        <f>+A5+1</f>
        <v>2</v>
      </c>
      <c r="B6" s="25" t="s">
        <v>71</v>
      </c>
      <c r="C6" s="21" t="s">
        <v>62</v>
      </c>
      <c r="D6" s="49" t="s">
        <v>55</v>
      </c>
      <c r="E6" s="3">
        <v>497.5</v>
      </c>
      <c r="F6" s="2">
        <v>500</v>
      </c>
      <c r="G6" s="18">
        <v>470.5</v>
      </c>
      <c r="H6" s="18">
        <v>368.25</v>
      </c>
      <c r="I6" s="3">
        <v>370</v>
      </c>
      <c r="J6" s="2">
        <v>375</v>
      </c>
      <c r="K6" s="2">
        <v>376</v>
      </c>
      <c r="L6" s="2">
        <v>341</v>
      </c>
      <c r="M6" s="45">
        <v>25457.11</v>
      </c>
      <c r="N6" s="19">
        <v>26742.6</v>
      </c>
      <c r="O6" s="19">
        <v>28873.41</v>
      </c>
      <c r="P6" s="19">
        <v>37327.46</v>
      </c>
      <c r="Q6" s="3">
        <v>255.14320458</v>
      </c>
      <c r="R6" s="2">
        <v>246.78027885</v>
      </c>
      <c r="S6" s="2">
        <v>248.57669256</v>
      </c>
      <c r="T6" s="2">
        <v>298.26037207000002</v>
      </c>
      <c r="U6" s="3">
        <v>119.78233364</v>
      </c>
      <c r="V6" s="2">
        <v>126.76248074</v>
      </c>
      <c r="W6" s="2">
        <v>138.42909262999999</v>
      </c>
      <c r="X6" s="5">
        <v>161.45537628</v>
      </c>
      <c r="Y6" s="168">
        <f>+X6-(Z6*12*L6)/1000000</f>
        <v>-13.056147720000013</v>
      </c>
      <c r="Z6" s="2">
        <v>42647</v>
      </c>
      <c r="AA6" s="157">
        <f>+X6-H6*0.9*Z6*12/1000000</f>
        <v>-8.1560074199999804</v>
      </c>
      <c r="AB6">
        <f>VLOOKUP($B6,Sheet1!$A$1:$D$118,2,FALSE)</f>
        <v>70260.98</v>
      </c>
      <c r="AC6">
        <f>VLOOKUP($B6,Sheet1!$A$1:$D$118,3,FALSE)</f>
        <v>34593.21</v>
      </c>
      <c r="AD6">
        <f>VLOOKUP($B6,Sheet1!$A$1:$D$118,4,FALSE)</f>
        <v>34502.67</v>
      </c>
    </row>
    <row r="7" spans="1:30" ht="32.450000000000003" customHeight="1" thickBot="1" x14ac:dyDescent="0.3">
      <c r="A7" s="16">
        <f>+A6+1</f>
        <v>3</v>
      </c>
      <c r="B7" s="25" t="s">
        <v>154</v>
      </c>
      <c r="C7" s="21" t="s">
        <v>5</v>
      </c>
      <c r="D7" s="49" t="s">
        <v>19</v>
      </c>
      <c r="E7" s="3">
        <v>715.25</v>
      </c>
      <c r="F7" s="2">
        <v>827.75</v>
      </c>
      <c r="G7" s="19">
        <v>827.75</v>
      </c>
      <c r="H7" s="19">
        <v>767.5</v>
      </c>
      <c r="I7" s="3">
        <v>594.68617827779815</v>
      </c>
      <c r="J7" s="2">
        <v>624</v>
      </c>
      <c r="K7" s="2">
        <v>559</v>
      </c>
      <c r="L7" s="2">
        <v>546</v>
      </c>
      <c r="M7" s="45">
        <v>38354</v>
      </c>
      <c r="N7" s="19">
        <v>37773</v>
      </c>
      <c r="O7" s="19">
        <v>40866</v>
      </c>
      <c r="P7" s="19">
        <v>49632.38</v>
      </c>
      <c r="Q7" s="3">
        <v>660.70948700999998</v>
      </c>
      <c r="R7" s="2">
        <v>639.79956287000005</v>
      </c>
      <c r="S7" s="2">
        <v>661.0573452000001</v>
      </c>
      <c r="T7" s="2">
        <v>714.90452561000006</v>
      </c>
      <c r="U7" s="3">
        <v>273.70312418000003</v>
      </c>
      <c r="V7" s="2">
        <v>271.52922525999998</v>
      </c>
      <c r="W7" s="2">
        <v>288.17782020999999</v>
      </c>
      <c r="X7" s="5">
        <v>392.40852242</v>
      </c>
      <c r="Y7" s="170">
        <f>+X7-(Z7*12*L7)/1000000</f>
        <v>112.98537842000002</v>
      </c>
      <c r="Z7" s="55">
        <v>42647</v>
      </c>
      <c r="AA7" s="174">
        <f>+X7-H7*0.9*Z7*12/1000000</f>
        <v>38.907539419999978</v>
      </c>
      <c r="AB7">
        <f>VLOOKUP($B7,Sheet1!$A$1:$D$118,2,FALSE)</f>
        <v>85422.46</v>
      </c>
      <c r="AC7">
        <f>VLOOKUP($B7,Sheet1!$A$1:$D$118,3,FALSE)</f>
        <v>43168.19</v>
      </c>
      <c r="AD7">
        <f>VLOOKUP($B7,Sheet1!$A$1:$D$118,4,FALSE)</f>
        <v>43133.37</v>
      </c>
    </row>
    <row r="8" spans="1:30" s="66" customFormat="1" ht="32.450000000000003" customHeight="1" thickBot="1" x14ac:dyDescent="0.3">
      <c r="A8" s="109" t="s">
        <v>174</v>
      </c>
      <c r="B8" s="110"/>
      <c r="C8" s="110"/>
      <c r="D8" s="111"/>
      <c r="E8" s="65">
        <f t="shared" ref="E8:L8" si="0">SUM(E5:E7)</f>
        <v>1599.75</v>
      </c>
      <c r="F8" s="62">
        <f t="shared" si="0"/>
        <v>1753.75</v>
      </c>
      <c r="G8" s="62">
        <f t="shared" si="0"/>
        <v>1724.25</v>
      </c>
      <c r="H8" s="62">
        <f t="shared" si="0"/>
        <v>1484</v>
      </c>
      <c r="I8" s="113">
        <f t="shared" si="0"/>
        <v>1224.6861782777983</v>
      </c>
      <c r="J8" s="69">
        <f t="shared" si="0"/>
        <v>1263</v>
      </c>
      <c r="K8" s="69">
        <f t="shared" si="0"/>
        <v>1194</v>
      </c>
      <c r="L8" s="69">
        <f t="shared" si="0"/>
        <v>1130</v>
      </c>
      <c r="M8" s="65">
        <f>SUM(M5:M7)/3</f>
        <v>31293.906666666666</v>
      </c>
      <c r="N8" s="62">
        <f>SUM(N5:N7)/3</f>
        <v>31938.323333333334</v>
      </c>
      <c r="O8" s="62">
        <f>SUM(O5:O7)/3</f>
        <v>34240.959999999999</v>
      </c>
      <c r="P8" s="62">
        <f>SUM(P5:P7)/3</f>
        <v>42962.433333333327</v>
      </c>
      <c r="Q8" s="65">
        <f t="shared" ref="Q8:X8" si="1">SUM(Q5:Q7)</f>
        <v>1129.27917286</v>
      </c>
      <c r="R8" s="62">
        <f t="shared" si="1"/>
        <v>1089.99601381</v>
      </c>
      <c r="S8" s="62">
        <f t="shared" si="1"/>
        <v>1098.3819791800001</v>
      </c>
      <c r="T8" s="62">
        <f t="shared" si="1"/>
        <v>1268.4353105499999</v>
      </c>
      <c r="U8" s="65">
        <f t="shared" si="1"/>
        <v>491.93340713000003</v>
      </c>
      <c r="V8" s="62">
        <f t="shared" si="1"/>
        <v>500.66935374999997</v>
      </c>
      <c r="W8" s="62">
        <f t="shared" si="1"/>
        <v>532.53038816999992</v>
      </c>
      <c r="X8" s="62">
        <f t="shared" si="1"/>
        <v>680.17774342999996</v>
      </c>
      <c r="Y8" s="175"/>
      <c r="Z8" s="176"/>
      <c r="AA8" s="177">
        <f>+AA6+AA5</f>
        <v>-42.241794389999967</v>
      </c>
    </row>
    <row r="10" spans="1:30" ht="15.75" thickBot="1" x14ac:dyDescent="0.3"/>
    <row r="11" spans="1:30" ht="21.6" customHeight="1" x14ac:dyDescent="0.25">
      <c r="A11" s="101"/>
      <c r="B11" s="103"/>
      <c r="C11" s="105"/>
      <c r="D11" s="116"/>
    </row>
    <row r="12" spans="1:30" ht="21.75" thickBot="1" x14ac:dyDescent="0.3">
      <c r="A12" s="102"/>
      <c r="B12" s="104"/>
      <c r="C12" s="106"/>
      <c r="D12" s="117"/>
    </row>
    <row r="13" spans="1:30" ht="34.700000000000003" customHeight="1" x14ac:dyDescent="0.25">
      <c r="A13" s="16"/>
      <c r="B13" s="25"/>
      <c r="C13" s="21"/>
      <c r="D13" s="49"/>
    </row>
    <row r="14" spans="1:30" ht="34.700000000000003" customHeight="1" x14ac:dyDescent="0.25">
      <c r="A14" s="16"/>
      <c r="B14" s="25"/>
      <c r="C14" s="21"/>
      <c r="D14" s="49"/>
    </row>
    <row r="15" spans="1:30" ht="34.700000000000003" customHeight="1" thickBot="1" x14ac:dyDescent="0.3">
      <c r="A15" s="16"/>
      <c r="B15" s="25"/>
      <c r="C15" s="21"/>
      <c r="D15" s="49"/>
    </row>
    <row r="16" spans="1:30" ht="16.5" thickBot="1" x14ac:dyDescent="0.3">
      <c r="A16" s="109"/>
      <c r="B16" s="110"/>
      <c r="C16" s="110"/>
      <c r="D16" s="111"/>
    </row>
  </sheetData>
  <mergeCells count="5">
    <mergeCell ref="E3:H3"/>
    <mergeCell ref="M3:P3"/>
    <mergeCell ref="Q3:T3"/>
    <mergeCell ref="I3:L3"/>
    <mergeCell ref="U3:X3"/>
  </mergeCells>
  <pageMargins left="0.7" right="0.7" top="0.75" bottom="0.75" header="0.3" footer="0.3"/>
  <pageSetup paperSize="9"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D31"/>
  <sheetViews>
    <sheetView zoomScale="55" zoomScaleNormal="55" workbookViewId="0">
      <selection activeCell="AB5" sqref="AB5:AD5"/>
    </sheetView>
  </sheetViews>
  <sheetFormatPr defaultColWidth="7.7109375" defaultRowHeight="15" x14ac:dyDescent="0.25"/>
  <cols>
    <col min="4" max="4" width="7.7109375" style="95"/>
  </cols>
  <sheetData>
    <row r="1" spans="1:30" s="81" customFormat="1" ht="26.25" x14ac:dyDescent="0.4">
      <c r="A1" s="82" t="s">
        <v>179</v>
      </c>
      <c r="B1" s="82"/>
      <c r="C1" s="82"/>
      <c r="D1" s="9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</row>
    <row r="2" spans="1:30" ht="15.75" thickBot="1" x14ac:dyDescent="0.3"/>
    <row r="3" spans="1:30" ht="20.45" customHeight="1" thickBot="1" x14ac:dyDescent="0.3">
      <c r="A3" s="101" t="s">
        <v>163</v>
      </c>
      <c r="B3" s="103" t="s">
        <v>0</v>
      </c>
      <c r="C3" s="105" t="s">
        <v>1</v>
      </c>
      <c r="D3" s="93" t="s">
        <v>2</v>
      </c>
      <c r="E3" s="266" t="s">
        <v>3</v>
      </c>
      <c r="F3" s="267"/>
      <c r="G3" s="267"/>
      <c r="H3" s="267"/>
      <c r="I3" s="266" t="s">
        <v>162</v>
      </c>
      <c r="J3" s="267"/>
      <c r="K3" s="267"/>
      <c r="L3" s="267"/>
      <c r="M3" s="268" t="s">
        <v>161</v>
      </c>
      <c r="N3" s="269"/>
      <c r="O3" s="269"/>
      <c r="P3" s="269"/>
      <c r="Q3" s="267" t="s">
        <v>160</v>
      </c>
      <c r="R3" s="267"/>
      <c r="S3" s="267"/>
      <c r="T3" s="267"/>
      <c r="U3" s="267" t="s">
        <v>159</v>
      </c>
      <c r="V3" s="267"/>
      <c r="W3" s="267"/>
      <c r="X3" s="267"/>
      <c r="Y3" s="140"/>
      <c r="Z3" s="261" t="s">
        <v>175</v>
      </c>
      <c r="AA3" s="263"/>
    </row>
    <row r="4" spans="1:30" s="48" customFormat="1" ht="21.75" thickBot="1" x14ac:dyDescent="0.25">
      <c r="A4" s="102"/>
      <c r="B4" s="104"/>
      <c r="C4" s="106"/>
      <c r="D4" s="94"/>
      <c r="E4" s="64">
        <v>2015</v>
      </c>
      <c r="F4" s="108">
        <v>2016</v>
      </c>
      <c r="G4" s="108">
        <v>2017</v>
      </c>
      <c r="H4" s="108">
        <v>2018</v>
      </c>
      <c r="I4" s="64">
        <v>2015</v>
      </c>
      <c r="J4" s="108">
        <v>2016</v>
      </c>
      <c r="K4" s="108">
        <v>2017</v>
      </c>
      <c r="L4" s="108">
        <v>2018</v>
      </c>
      <c r="M4" s="64">
        <v>2015</v>
      </c>
      <c r="N4" s="118">
        <v>2016</v>
      </c>
      <c r="O4" s="118">
        <v>2017</v>
      </c>
      <c r="P4" s="118">
        <v>2018</v>
      </c>
      <c r="Q4" s="91">
        <v>2015</v>
      </c>
      <c r="R4" s="240">
        <v>2016</v>
      </c>
      <c r="S4" s="240">
        <v>2017</v>
      </c>
      <c r="T4" s="240">
        <v>2018</v>
      </c>
      <c r="U4" s="64">
        <v>2015</v>
      </c>
      <c r="V4" s="240">
        <v>2016</v>
      </c>
      <c r="W4" s="240">
        <v>2017</v>
      </c>
      <c r="X4" s="240">
        <v>2018</v>
      </c>
      <c r="Y4" s="141"/>
      <c r="Z4" s="150" t="s">
        <v>176</v>
      </c>
      <c r="AA4" s="149" t="s">
        <v>177</v>
      </c>
    </row>
    <row r="5" spans="1:30" ht="44.45" customHeight="1" x14ac:dyDescent="0.25">
      <c r="A5" s="16">
        <v>1</v>
      </c>
      <c r="B5" s="25" t="s">
        <v>18</v>
      </c>
      <c r="C5" s="21" t="s">
        <v>12</v>
      </c>
      <c r="D5" s="13" t="s">
        <v>19</v>
      </c>
      <c r="E5" s="15">
        <v>106.5</v>
      </c>
      <c r="F5" s="2">
        <v>117</v>
      </c>
      <c r="G5" s="17">
        <v>117</v>
      </c>
      <c r="H5" s="17">
        <v>100.5</v>
      </c>
      <c r="I5" s="112">
        <v>89</v>
      </c>
      <c r="J5" s="17">
        <v>91</v>
      </c>
      <c r="K5" s="17">
        <v>89</v>
      </c>
      <c r="L5" s="17">
        <v>81</v>
      </c>
      <c r="M5" s="45">
        <v>20756</v>
      </c>
      <c r="N5" s="46">
        <v>20283.75</v>
      </c>
      <c r="O5" s="46">
        <v>20803</v>
      </c>
      <c r="P5" s="46">
        <v>26986</v>
      </c>
      <c r="Q5" s="7">
        <v>56.110199999999999</v>
      </c>
      <c r="R5" s="8">
        <v>58.272199999999998</v>
      </c>
      <c r="S5" s="8">
        <v>60.459740630000006</v>
      </c>
      <c r="T5" s="8">
        <v>66.411498340000009</v>
      </c>
      <c r="U5" s="7">
        <v>23.342500000000001</v>
      </c>
      <c r="V5" s="8">
        <v>23.342500000000001</v>
      </c>
      <c r="W5" s="8">
        <v>23.342500000000001</v>
      </c>
      <c r="X5" s="8">
        <v>39.01387853</v>
      </c>
      <c r="Y5" s="6">
        <v>42647</v>
      </c>
      <c r="Z5" s="131">
        <f t="shared" ref="Z5:Z14" si="0">+X5-(Y5*12*L5)/1000000</f>
        <v>-2.4390054699999979</v>
      </c>
      <c r="AA5" s="161">
        <f t="shared" ref="AA5:AA14" si="1">+X5-H5*0.9*Y5*12/1000000</f>
        <v>-7.2751752699999983</v>
      </c>
      <c r="AB5">
        <f>VLOOKUP($B5,Sheet1!$A$1:$D$118,2,FALSE)</f>
        <v>0</v>
      </c>
      <c r="AC5">
        <f>VLOOKUP($B5,Sheet1!$A$1:$D$118,3,FALSE)</f>
        <v>0</v>
      </c>
      <c r="AD5">
        <f>VLOOKUP($B5,Sheet1!$A$1:$D$118,4,FALSE)</f>
        <v>0</v>
      </c>
    </row>
    <row r="6" spans="1:30" ht="32.450000000000003" customHeight="1" x14ac:dyDescent="0.25">
      <c r="A6" s="16">
        <f>+A5+1</f>
        <v>2</v>
      </c>
      <c r="B6" s="25" t="s">
        <v>37</v>
      </c>
      <c r="C6" s="21" t="s">
        <v>5</v>
      </c>
      <c r="D6" s="14" t="s">
        <v>19</v>
      </c>
      <c r="E6" s="3">
        <v>231.75</v>
      </c>
      <c r="F6" s="2">
        <v>356.5</v>
      </c>
      <c r="G6" s="17">
        <v>356.5</v>
      </c>
      <c r="H6" s="17">
        <v>338.5</v>
      </c>
      <c r="I6" s="112">
        <v>218</v>
      </c>
      <c r="J6" s="17">
        <v>208</v>
      </c>
      <c r="K6" s="17">
        <v>204</v>
      </c>
      <c r="L6" s="17">
        <v>195</v>
      </c>
      <c r="M6" s="96">
        <v>21567.3</v>
      </c>
      <c r="N6" s="34">
        <v>23477</v>
      </c>
      <c r="O6" s="34">
        <v>23701.8</v>
      </c>
      <c r="P6" s="34">
        <v>31815.8</v>
      </c>
      <c r="Q6" s="4">
        <v>130.26559207</v>
      </c>
      <c r="R6" s="2">
        <v>120.65820540999999</v>
      </c>
      <c r="S6" s="2">
        <v>134.22950549999999</v>
      </c>
      <c r="T6" s="2">
        <v>148.82619758999999</v>
      </c>
      <c r="U6" s="4">
        <v>59.837594630000005</v>
      </c>
      <c r="V6" s="2">
        <v>63.653420830000002</v>
      </c>
      <c r="W6" s="2">
        <v>63.155843959999999</v>
      </c>
      <c r="X6" s="2">
        <v>80.421759620000003</v>
      </c>
      <c r="Y6" s="6">
        <v>42647</v>
      </c>
      <c r="Z6" s="131">
        <f t="shared" si="0"/>
        <v>-19.372220380000002</v>
      </c>
      <c r="AA6" s="161">
        <f t="shared" si="1"/>
        <v>-75.48714298000003</v>
      </c>
      <c r="AB6">
        <f>VLOOKUP($B6,Sheet1!$A$1:$D$118,2,FALSE)</f>
        <v>86311.6</v>
      </c>
      <c r="AC6">
        <f>VLOOKUP($B6,Sheet1!$A$1:$D$118,3,FALSE)</f>
        <v>37838.9</v>
      </c>
      <c r="AD6">
        <f>VLOOKUP($B6,Sheet1!$A$1:$D$118,4,FALSE)</f>
        <v>37710.300000000003</v>
      </c>
    </row>
    <row r="7" spans="1:30" ht="32.450000000000003" customHeight="1" x14ac:dyDescent="0.25">
      <c r="A7" s="16">
        <f t="shared" ref="A7:A14" si="2">+A6+1</f>
        <v>3</v>
      </c>
      <c r="B7" s="25" t="s">
        <v>128</v>
      </c>
      <c r="C7" s="21" t="s">
        <v>5</v>
      </c>
      <c r="D7" s="14" t="s">
        <v>19</v>
      </c>
      <c r="E7" s="3">
        <v>612.75</v>
      </c>
      <c r="F7" s="2">
        <v>621.75</v>
      </c>
      <c r="G7" s="17">
        <v>621.75</v>
      </c>
      <c r="H7" s="17">
        <v>486.5</v>
      </c>
      <c r="I7" s="112">
        <v>287</v>
      </c>
      <c r="J7" s="17">
        <v>289</v>
      </c>
      <c r="K7" s="17">
        <v>295</v>
      </c>
      <c r="L7" s="17">
        <v>319</v>
      </c>
      <c r="M7" s="96">
        <v>26789</v>
      </c>
      <c r="N7" s="34">
        <v>26979</v>
      </c>
      <c r="O7" s="34">
        <v>34430</v>
      </c>
      <c r="P7" s="19">
        <v>43386.3</v>
      </c>
      <c r="Q7" s="4">
        <v>159.53461650999998</v>
      </c>
      <c r="R7" s="2">
        <v>163.90476547999998</v>
      </c>
      <c r="S7" s="2">
        <v>235.87810149000001</v>
      </c>
      <c r="T7" s="2">
        <v>261.55092030000003</v>
      </c>
      <c r="U7" s="4">
        <v>100.72717459</v>
      </c>
      <c r="V7" s="2">
        <v>99.068210400000012</v>
      </c>
      <c r="W7" s="2">
        <v>130.77381933000001</v>
      </c>
      <c r="X7" s="2">
        <v>173.0119435</v>
      </c>
      <c r="Y7" s="6">
        <v>42647</v>
      </c>
      <c r="Z7" s="133">
        <f t="shared" si="0"/>
        <v>9.7592275000000086</v>
      </c>
      <c r="AA7" s="161">
        <f t="shared" si="1"/>
        <v>-51.063923899999963</v>
      </c>
      <c r="AB7">
        <f>VLOOKUP($B7,Sheet1!$A$1:$D$118,2,FALSE)</f>
        <v>67489</v>
      </c>
      <c r="AC7">
        <f>VLOOKUP($B7,Sheet1!$A$1:$D$118,3,FALSE)</f>
        <v>34009</v>
      </c>
      <c r="AD7">
        <f>VLOOKUP($B7,Sheet1!$A$1:$D$118,4,FALSE)</f>
        <v>34010</v>
      </c>
    </row>
    <row r="8" spans="1:30" ht="44.45" customHeight="1" x14ac:dyDescent="0.25">
      <c r="A8" s="16">
        <f t="shared" si="2"/>
        <v>4</v>
      </c>
      <c r="B8" s="25" t="s">
        <v>153</v>
      </c>
      <c r="C8" s="21" t="s">
        <v>5</v>
      </c>
      <c r="D8" s="14" t="s">
        <v>19</v>
      </c>
      <c r="E8" s="3">
        <v>143.75</v>
      </c>
      <c r="F8" s="2">
        <v>150.75</v>
      </c>
      <c r="G8" s="17">
        <v>179.75</v>
      </c>
      <c r="H8" s="17">
        <v>201.5</v>
      </c>
      <c r="I8" s="112">
        <v>72</v>
      </c>
      <c r="J8" s="17">
        <v>71</v>
      </c>
      <c r="K8" s="17">
        <v>76</v>
      </c>
      <c r="L8" s="17">
        <v>93</v>
      </c>
      <c r="M8" s="96">
        <v>30093</v>
      </c>
      <c r="N8" s="34">
        <v>30093</v>
      </c>
      <c r="O8" s="34">
        <v>40707</v>
      </c>
      <c r="P8" s="98">
        <v>48246</v>
      </c>
      <c r="Q8" s="4">
        <v>137.86483165000001</v>
      </c>
      <c r="R8" s="2">
        <v>217.47764349000002</v>
      </c>
      <c r="S8" s="2">
        <v>297.95992175999999</v>
      </c>
      <c r="T8" s="2">
        <v>399.37108667000001</v>
      </c>
      <c r="U8" s="4">
        <v>35.909275020000003</v>
      </c>
      <c r="V8" s="2">
        <v>40.010696119999999</v>
      </c>
      <c r="W8" s="2">
        <v>48.231451849999999</v>
      </c>
      <c r="X8" s="2">
        <v>68.155824870000004</v>
      </c>
      <c r="Y8" s="6">
        <v>42647</v>
      </c>
      <c r="Z8" s="133">
        <f t="shared" si="0"/>
        <v>20.561772870000006</v>
      </c>
      <c r="AA8" s="161">
        <f t="shared" si="1"/>
        <v>-24.652576530000005</v>
      </c>
      <c r="AB8">
        <f>VLOOKUP($B8,Sheet1!$A$1:$D$118,2,FALSE)</f>
        <v>67009</v>
      </c>
      <c r="AC8">
        <f>VLOOKUP($B8,Sheet1!$A$1:$D$118,3,FALSE)</f>
        <v>42662</v>
      </c>
      <c r="AD8">
        <f>VLOOKUP($B8,Sheet1!$A$1:$D$118,4,FALSE)</f>
        <v>0</v>
      </c>
    </row>
    <row r="9" spans="1:30" ht="32.450000000000003" customHeight="1" x14ac:dyDescent="0.25">
      <c r="A9" s="16">
        <f t="shared" si="2"/>
        <v>5</v>
      </c>
      <c r="B9" s="25" t="s">
        <v>95</v>
      </c>
      <c r="C9" s="21" t="s">
        <v>5</v>
      </c>
      <c r="D9" s="14" t="s">
        <v>19</v>
      </c>
      <c r="E9" s="3">
        <v>1111.75</v>
      </c>
      <c r="F9" s="2">
        <v>1368.75</v>
      </c>
      <c r="G9" s="17">
        <v>1368.75</v>
      </c>
      <c r="H9" s="17">
        <v>1368.25</v>
      </c>
      <c r="I9" s="112">
        <v>728</v>
      </c>
      <c r="J9" s="17">
        <v>782</v>
      </c>
      <c r="K9" s="17">
        <v>859</v>
      </c>
      <c r="L9" s="17">
        <v>857</v>
      </c>
      <c r="M9" s="96">
        <v>30252</v>
      </c>
      <c r="N9" s="34">
        <v>31786</v>
      </c>
      <c r="O9" s="34">
        <v>31228</v>
      </c>
      <c r="P9" s="19">
        <v>40524</v>
      </c>
      <c r="Q9" s="4">
        <v>438.30678691000003</v>
      </c>
      <c r="R9" s="2">
        <v>453.07054381</v>
      </c>
      <c r="S9" s="2">
        <v>521.67744674999994</v>
      </c>
      <c r="T9" s="2">
        <v>704.83589078</v>
      </c>
      <c r="U9" s="4">
        <v>273.34665751</v>
      </c>
      <c r="V9" s="2">
        <v>315.37236494000001</v>
      </c>
      <c r="W9" s="2">
        <v>341.59015456000003</v>
      </c>
      <c r="X9" s="2">
        <v>447.62500693999999</v>
      </c>
      <c r="Y9" s="6">
        <v>42647</v>
      </c>
      <c r="Z9" s="133">
        <f t="shared" si="0"/>
        <v>9.043258939999987</v>
      </c>
      <c r="AA9" s="161">
        <f t="shared" si="1"/>
        <v>-182.57397676000011</v>
      </c>
      <c r="AB9">
        <f>VLOOKUP($B9,Sheet1!$A$1:$D$118,2,FALSE)</f>
        <v>69829</v>
      </c>
      <c r="AC9">
        <f>VLOOKUP($B9,Sheet1!$A$1:$D$118,3,FALSE)</f>
        <v>44652</v>
      </c>
      <c r="AD9">
        <f>VLOOKUP($B9,Sheet1!$A$1:$D$118,4,FALSE)</f>
        <v>44653</v>
      </c>
    </row>
    <row r="10" spans="1:30" ht="32.450000000000003" customHeight="1" x14ac:dyDescent="0.25">
      <c r="A10" s="16">
        <f t="shared" si="2"/>
        <v>6</v>
      </c>
      <c r="B10" s="25" t="s">
        <v>93</v>
      </c>
      <c r="C10" s="21" t="s">
        <v>5</v>
      </c>
      <c r="D10" s="14" t="s">
        <v>19</v>
      </c>
      <c r="E10" s="3">
        <v>147.25</v>
      </c>
      <c r="F10" s="2">
        <v>283</v>
      </c>
      <c r="G10" s="17">
        <v>494</v>
      </c>
      <c r="H10" s="17">
        <v>441</v>
      </c>
      <c r="I10" s="112">
        <v>116</v>
      </c>
      <c r="J10" s="17">
        <v>113</v>
      </c>
      <c r="K10" s="17">
        <v>285</v>
      </c>
      <c r="L10" s="17">
        <v>276</v>
      </c>
      <c r="M10" s="96">
        <v>30912.31</v>
      </c>
      <c r="N10" s="34">
        <v>30470</v>
      </c>
      <c r="O10" s="34">
        <v>32518</v>
      </c>
      <c r="P10" s="34">
        <v>40310</v>
      </c>
      <c r="Q10" s="4">
        <v>160.98981499999999</v>
      </c>
      <c r="R10" s="2">
        <v>175.45410937</v>
      </c>
      <c r="S10" s="2">
        <v>249.47708541</v>
      </c>
      <c r="T10" s="2">
        <v>384.49720599</v>
      </c>
      <c r="U10" s="4">
        <v>45.161250000000003</v>
      </c>
      <c r="V10" s="2">
        <v>43.159199999999998</v>
      </c>
      <c r="W10" s="2">
        <v>81.456620189999995</v>
      </c>
      <c r="X10" s="2">
        <v>144.34617635000001</v>
      </c>
      <c r="Y10" s="6">
        <v>42647</v>
      </c>
      <c r="Z10" s="133">
        <f t="shared" si="0"/>
        <v>3.0993123500000195</v>
      </c>
      <c r="AA10" s="161">
        <f t="shared" si="1"/>
        <v>-58.772955250000024</v>
      </c>
      <c r="AB10">
        <f>VLOOKUP($B10,Sheet1!$A$1:$D$118,2,FALSE)</f>
        <v>59680</v>
      </c>
      <c r="AC10">
        <f>VLOOKUP($B10,Sheet1!$A$1:$D$118,3,FALSE)</f>
        <v>35145</v>
      </c>
      <c r="AD10">
        <f>VLOOKUP($B10,Sheet1!$A$1:$D$118,4,FALSE)</f>
        <v>34725</v>
      </c>
    </row>
    <row r="11" spans="1:30" ht="32.450000000000003" customHeight="1" x14ac:dyDescent="0.25">
      <c r="A11" s="16">
        <f t="shared" si="2"/>
        <v>7</v>
      </c>
      <c r="B11" s="25" t="s">
        <v>105</v>
      </c>
      <c r="C11" s="21" t="s">
        <v>5</v>
      </c>
      <c r="D11" s="14" t="s">
        <v>34</v>
      </c>
      <c r="E11" s="3">
        <v>600.75</v>
      </c>
      <c r="F11" s="2">
        <v>622</v>
      </c>
      <c r="G11" s="17">
        <v>600</v>
      </c>
      <c r="H11" s="17">
        <v>603.75</v>
      </c>
      <c r="I11" s="112">
        <v>486</v>
      </c>
      <c r="J11" s="17">
        <v>463</v>
      </c>
      <c r="K11" s="17">
        <v>451</v>
      </c>
      <c r="L11" s="17">
        <v>451</v>
      </c>
      <c r="M11" s="96">
        <v>31484</v>
      </c>
      <c r="N11" s="34">
        <v>31338.87</v>
      </c>
      <c r="O11" s="34">
        <v>33824.15</v>
      </c>
      <c r="P11" s="34">
        <v>41044.54</v>
      </c>
      <c r="Q11" s="4">
        <v>302.64617396</v>
      </c>
      <c r="R11" s="2">
        <v>285.49334517</v>
      </c>
      <c r="S11" s="2">
        <v>282.40738916000004</v>
      </c>
      <c r="T11" s="2">
        <v>349.13088119999998</v>
      </c>
      <c r="U11" s="4">
        <v>183.88544917999999</v>
      </c>
      <c r="V11" s="2">
        <v>175.31597779000001</v>
      </c>
      <c r="W11" s="2">
        <v>169.45146531</v>
      </c>
      <c r="X11" s="2">
        <v>222.74391328999999</v>
      </c>
      <c r="Y11" s="6">
        <v>42647</v>
      </c>
      <c r="Z11" s="131">
        <f t="shared" si="0"/>
        <v>-8.0616507100000092</v>
      </c>
      <c r="AA11" s="161">
        <f t="shared" si="1"/>
        <v>-55.335850210000018</v>
      </c>
      <c r="AB11">
        <f>VLOOKUP($B11,Sheet1!$A$1:$D$118,2,FALSE)</f>
        <v>73318.94</v>
      </c>
      <c r="AC11">
        <f>VLOOKUP($B11,Sheet1!$A$1:$D$118,3,FALSE)</f>
        <v>47524.13</v>
      </c>
      <c r="AD11">
        <f>VLOOKUP($B11,Sheet1!$A$1:$D$118,4,FALSE)</f>
        <v>0</v>
      </c>
    </row>
    <row r="12" spans="1:30" ht="47.45" customHeight="1" x14ac:dyDescent="0.25">
      <c r="A12" s="16">
        <f t="shared" si="2"/>
        <v>8</v>
      </c>
      <c r="B12" s="25" t="s">
        <v>88</v>
      </c>
      <c r="C12" s="21" t="s">
        <v>5</v>
      </c>
      <c r="D12" s="14" t="s">
        <v>19</v>
      </c>
      <c r="E12" s="3">
        <v>13.75</v>
      </c>
      <c r="F12" s="2">
        <v>14</v>
      </c>
      <c r="G12" s="17">
        <v>14</v>
      </c>
      <c r="H12" s="17">
        <v>14</v>
      </c>
      <c r="I12" s="112">
        <v>9</v>
      </c>
      <c r="J12" s="17">
        <v>9</v>
      </c>
      <c r="K12" s="17">
        <v>9</v>
      </c>
      <c r="L12" s="17">
        <v>8</v>
      </c>
      <c r="M12" s="96">
        <v>32827.379999999997</v>
      </c>
      <c r="N12" s="34">
        <v>34074</v>
      </c>
      <c r="O12" s="34">
        <v>34736</v>
      </c>
      <c r="P12" s="34">
        <v>39698</v>
      </c>
      <c r="Q12" s="4">
        <v>8.5335457899999998</v>
      </c>
      <c r="R12" s="2">
        <v>9.13182911</v>
      </c>
      <c r="S12" s="2">
        <v>9.7250111700000001</v>
      </c>
      <c r="T12" s="2">
        <v>9.2124479700000013</v>
      </c>
      <c r="U12" s="4">
        <v>4.5660635199999993</v>
      </c>
      <c r="V12" s="2">
        <v>4.5953140599999998</v>
      </c>
      <c r="W12" s="2">
        <v>4.6708596199999999</v>
      </c>
      <c r="X12" s="2">
        <v>4.4617956699999999</v>
      </c>
      <c r="Y12" s="6">
        <v>42647</v>
      </c>
      <c r="Z12" s="133">
        <f t="shared" si="0"/>
        <v>0.36768366999999991</v>
      </c>
      <c r="AA12" s="161">
        <f t="shared" si="1"/>
        <v>-1.9864307299999995</v>
      </c>
      <c r="AB12">
        <f>VLOOKUP($B12,Sheet1!$A$1:$D$118,2,FALSE)</f>
        <v>0</v>
      </c>
      <c r="AC12">
        <f>VLOOKUP($B12,Sheet1!$A$1:$D$118,3,FALSE)</f>
        <v>0</v>
      </c>
      <c r="AD12">
        <f>VLOOKUP($B12,Sheet1!$A$1:$D$118,4,FALSE)</f>
        <v>0</v>
      </c>
    </row>
    <row r="13" spans="1:30" ht="32.450000000000003" customHeight="1" x14ac:dyDescent="0.25">
      <c r="A13" s="16">
        <f t="shared" si="2"/>
        <v>9</v>
      </c>
      <c r="B13" s="25" t="s">
        <v>124</v>
      </c>
      <c r="C13" s="21" t="s">
        <v>5</v>
      </c>
      <c r="D13" s="14" t="s">
        <v>19</v>
      </c>
      <c r="E13" s="3">
        <v>70</v>
      </c>
      <c r="F13" s="2">
        <v>95</v>
      </c>
      <c r="G13" s="17">
        <v>95</v>
      </c>
      <c r="H13" s="17">
        <v>95</v>
      </c>
      <c r="I13" s="112">
        <v>64</v>
      </c>
      <c r="J13" s="17">
        <v>63</v>
      </c>
      <c r="K13" s="17">
        <v>64.037406990078935</v>
      </c>
      <c r="L13" s="17">
        <v>63</v>
      </c>
      <c r="M13" s="96">
        <v>36088.699999999997</v>
      </c>
      <c r="N13" s="34">
        <v>35885.370000000003</v>
      </c>
      <c r="O13" s="34">
        <v>37496</v>
      </c>
      <c r="P13" s="19">
        <v>42825.279999999999</v>
      </c>
      <c r="Q13" s="4">
        <v>41.505899999999997</v>
      </c>
      <c r="R13" s="2">
        <v>47.449561580000001</v>
      </c>
      <c r="S13" s="2">
        <v>45.960774239999999</v>
      </c>
      <c r="T13" s="2">
        <v>52.12749608</v>
      </c>
      <c r="U13" s="4">
        <v>28.09011507</v>
      </c>
      <c r="V13" s="2">
        <v>27.66476445</v>
      </c>
      <c r="W13" s="2">
        <v>28.813759350000002</v>
      </c>
      <c r="X13" s="2">
        <v>29.883188420000003</v>
      </c>
      <c r="Y13" s="6">
        <v>42647</v>
      </c>
      <c r="Z13" s="131">
        <f t="shared" si="0"/>
        <v>-2.357943579999997</v>
      </c>
      <c r="AA13" s="161">
        <f t="shared" si="1"/>
        <v>-13.872633579999999</v>
      </c>
      <c r="AB13">
        <f>VLOOKUP($B13,Sheet1!$A$1:$D$118,2,FALSE)</f>
        <v>43322.12</v>
      </c>
      <c r="AC13">
        <f>VLOOKUP($B13,Sheet1!$A$1:$D$118,3,FALSE)</f>
        <v>28282.05</v>
      </c>
      <c r="AD13">
        <f>VLOOKUP($B13,Sheet1!$A$1:$D$118,4,FALSE)</f>
        <v>0</v>
      </c>
    </row>
    <row r="14" spans="1:30" ht="32.450000000000003" customHeight="1" thickBot="1" x14ac:dyDescent="0.3">
      <c r="A14" s="16">
        <f t="shared" si="2"/>
        <v>10</v>
      </c>
      <c r="B14" s="25" t="s">
        <v>156</v>
      </c>
      <c r="C14" s="21" t="s">
        <v>5</v>
      </c>
      <c r="D14" s="14" t="s">
        <v>19</v>
      </c>
      <c r="E14" s="54">
        <v>50.75</v>
      </c>
      <c r="F14" s="55">
        <v>59.25</v>
      </c>
      <c r="G14" s="144">
        <v>54.5</v>
      </c>
      <c r="H14" s="144">
        <v>54.5</v>
      </c>
      <c r="I14" s="112">
        <v>32</v>
      </c>
      <c r="J14" s="17">
        <v>31</v>
      </c>
      <c r="K14" s="17">
        <v>31</v>
      </c>
      <c r="L14" s="17">
        <v>30</v>
      </c>
      <c r="M14" s="96">
        <v>41194.879999999997</v>
      </c>
      <c r="N14" s="41">
        <v>43776.19</v>
      </c>
      <c r="O14" s="41">
        <v>54415.08</v>
      </c>
      <c r="P14" s="41">
        <v>59592.02</v>
      </c>
      <c r="Q14" s="4">
        <v>29.603812569999999</v>
      </c>
      <c r="R14" s="2">
        <v>31.69236356</v>
      </c>
      <c r="S14" s="2">
        <v>38.326971799999995</v>
      </c>
      <c r="T14" s="2">
        <v>47.8994274</v>
      </c>
      <c r="U14" s="58">
        <v>17.504527</v>
      </c>
      <c r="V14" s="55">
        <v>18.242294040000001</v>
      </c>
      <c r="W14" s="55">
        <v>22.255794559999998</v>
      </c>
      <c r="X14" s="55">
        <v>24.237724119999999</v>
      </c>
      <c r="Y14" s="145">
        <v>42647</v>
      </c>
      <c r="Z14" s="142">
        <f t="shared" si="0"/>
        <v>8.8848041200000001</v>
      </c>
      <c r="AA14" s="161">
        <f t="shared" si="1"/>
        <v>-0.86430008000000313</v>
      </c>
      <c r="AB14">
        <f>VLOOKUP($B14,Sheet1!$A$1:$D$118,2,FALSE)</f>
        <v>80347.56</v>
      </c>
      <c r="AC14">
        <f>VLOOKUP($B14,Sheet1!$A$1:$D$118,3,FALSE)</f>
        <v>56494.44</v>
      </c>
      <c r="AD14">
        <f>VLOOKUP($B14,Sheet1!$A$1:$D$118,4,FALSE)</f>
        <v>56500</v>
      </c>
    </row>
    <row r="15" spans="1:30" s="66" customFormat="1" ht="32.450000000000003" customHeight="1" thickBot="1" x14ac:dyDescent="0.3">
      <c r="A15" s="109" t="s">
        <v>169</v>
      </c>
      <c r="B15" s="110"/>
      <c r="C15" s="110"/>
      <c r="D15" s="111"/>
      <c r="E15" s="65">
        <f t="shared" ref="E15:L15" si="3">SUM(E5:E14)</f>
        <v>3089</v>
      </c>
      <c r="F15" s="62">
        <f t="shared" si="3"/>
        <v>3688</v>
      </c>
      <c r="G15" s="62">
        <f t="shared" si="3"/>
        <v>3901.25</v>
      </c>
      <c r="H15" s="62">
        <f t="shared" si="3"/>
        <v>3703.5</v>
      </c>
      <c r="I15" s="113">
        <f t="shared" si="3"/>
        <v>2101</v>
      </c>
      <c r="J15" s="69">
        <f t="shared" si="3"/>
        <v>2120</v>
      </c>
      <c r="K15" s="69">
        <f t="shared" si="3"/>
        <v>2363.037406990079</v>
      </c>
      <c r="L15" s="69">
        <f t="shared" si="3"/>
        <v>2373</v>
      </c>
      <c r="M15" s="65">
        <f>SUM(M5:M14)/8</f>
        <v>37745.571250000001</v>
      </c>
      <c r="N15" s="62">
        <f>SUM(N5:N14)/8</f>
        <v>38520.397499999999</v>
      </c>
      <c r="O15" s="62">
        <f>SUM(O5:O14)/8</f>
        <v>42982.378749999996</v>
      </c>
      <c r="P15" s="62">
        <f>SUM(P5:P14)/8</f>
        <v>51803.492500000008</v>
      </c>
      <c r="Q15" s="63">
        <f t="shared" ref="Q15:X15" si="4">SUM(Q5:Q14)</f>
        <v>1465.3612744599998</v>
      </c>
      <c r="R15" s="62">
        <f t="shared" si="4"/>
        <v>1562.6045669800001</v>
      </c>
      <c r="S15" s="62">
        <f t="shared" si="4"/>
        <v>1876.10194791</v>
      </c>
      <c r="T15" s="62">
        <f t="shared" si="4"/>
        <v>2423.86305232</v>
      </c>
      <c r="U15" s="65">
        <f t="shared" si="4"/>
        <v>772.37060652000002</v>
      </c>
      <c r="V15" s="62">
        <f t="shared" si="4"/>
        <v>810.42474263000008</v>
      </c>
      <c r="W15" s="62">
        <f t="shared" si="4"/>
        <v>913.74226873000009</v>
      </c>
      <c r="X15" s="62">
        <f t="shared" si="4"/>
        <v>1233.9012113099996</v>
      </c>
      <c r="Y15" s="146">
        <v>42647</v>
      </c>
      <c r="Z15" s="143"/>
      <c r="AA15" s="177">
        <f>SUM(AA5:AA14)</f>
        <v>-471.88496529000008</v>
      </c>
    </row>
    <row r="17" spans="1:12" x14ac:dyDescent="0.25">
      <c r="L17" s="132"/>
    </row>
    <row r="18" spans="1:12" ht="15.75" thickBot="1" x14ac:dyDescent="0.3"/>
    <row r="19" spans="1:12" ht="21.6" customHeight="1" x14ac:dyDescent="0.25">
      <c r="A19" s="101"/>
      <c r="B19" s="103"/>
      <c r="C19" s="105"/>
      <c r="D19" s="116"/>
    </row>
    <row r="20" spans="1:12" ht="21.75" thickBot="1" x14ac:dyDescent="0.3">
      <c r="A20" s="102"/>
      <c r="B20" s="104"/>
      <c r="C20" s="106"/>
      <c r="D20" s="117"/>
    </row>
    <row r="21" spans="1:12" ht="15.75" x14ac:dyDescent="0.25">
      <c r="A21" s="16"/>
      <c r="B21" s="25"/>
      <c r="C21" s="21"/>
      <c r="D21" s="13"/>
    </row>
    <row r="22" spans="1:12" ht="15.75" x14ac:dyDescent="0.25">
      <c r="A22" s="16"/>
      <c r="B22" s="25"/>
      <c r="C22" s="21"/>
      <c r="D22" s="14"/>
    </row>
    <row r="23" spans="1:12" ht="15.75" x14ac:dyDescent="0.25">
      <c r="A23" s="16"/>
      <c r="B23" s="25"/>
      <c r="C23" s="21"/>
      <c r="D23" s="14"/>
    </row>
    <row r="24" spans="1:12" ht="15.75" x14ac:dyDescent="0.25">
      <c r="A24" s="16"/>
      <c r="B24" s="25"/>
      <c r="C24" s="21"/>
      <c r="D24" s="14"/>
    </row>
    <row r="25" spans="1:12" ht="15.75" x14ac:dyDescent="0.25">
      <c r="A25" s="16"/>
      <c r="B25" s="25"/>
      <c r="C25" s="21"/>
      <c r="D25" s="14"/>
    </row>
    <row r="26" spans="1:12" ht="15.75" x14ac:dyDescent="0.25">
      <c r="A26" s="16"/>
      <c r="B26" s="25"/>
      <c r="C26" s="21"/>
      <c r="D26" s="14"/>
    </row>
    <row r="27" spans="1:12" ht="15.75" x14ac:dyDescent="0.25">
      <c r="A27" s="16"/>
      <c r="B27" s="25"/>
      <c r="C27" s="21"/>
      <c r="D27" s="14"/>
    </row>
    <row r="28" spans="1:12" ht="15.75" x14ac:dyDescent="0.25">
      <c r="A28" s="16"/>
      <c r="B28" s="25"/>
      <c r="C28" s="21"/>
      <c r="D28" s="14"/>
    </row>
    <row r="29" spans="1:12" ht="15.75" x14ac:dyDescent="0.25">
      <c r="A29" s="16"/>
      <c r="B29" s="25"/>
      <c r="C29" s="21"/>
      <c r="D29" s="14"/>
    </row>
    <row r="30" spans="1:12" ht="16.5" thickBot="1" x14ac:dyDescent="0.3">
      <c r="A30" s="16"/>
      <c r="B30" s="25"/>
      <c r="C30" s="21"/>
      <c r="D30" s="14"/>
    </row>
    <row r="31" spans="1:12" ht="16.5" thickBot="1" x14ac:dyDescent="0.3">
      <c r="A31" s="109"/>
      <c r="B31" s="110"/>
      <c r="C31" s="110"/>
      <c r="D31" s="111"/>
    </row>
  </sheetData>
  <autoFilter ref="A4:Q4" xr:uid="{00000000-0009-0000-0000-000007000000}"/>
  <mergeCells count="6">
    <mergeCell ref="Z3:AA3"/>
    <mergeCell ref="E3:H3"/>
    <mergeCell ref="I3:L3"/>
    <mergeCell ref="M3:P3"/>
    <mergeCell ref="Q3:T3"/>
    <mergeCell ref="U3:X3"/>
  </mergeCells>
  <pageMargins left="0.7" right="0.7" top="0.75" bottom="0.75" header="0.3" footer="0.3"/>
  <pageSetup paperSize="9" scale="5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20"/>
  <sheetViews>
    <sheetView zoomScale="55" zoomScaleNormal="55" workbookViewId="0">
      <selection activeCell="B8" sqref="B8"/>
    </sheetView>
  </sheetViews>
  <sheetFormatPr defaultColWidth="7.7109375" defaultRowHeight="15" x14ac:dyDescent="0.25"/>
  <cols>
    <col min="4" max="4" width="7.7109375" style="1"/>
  </cols>
  <sheetData>
    <row r="1" spans="1:30" s="81" customFormat="1" ht="26.25" x14ac:dyDescent="0.4">
      <c r="A1" s="82" t="s">
        <v>171</v>
      </c>
      <c r="B1" s="82"/>
      <c r="C1" s="82"/>
      <c r="D1" s="115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</row>
    <row r="2" spans="1:30" ht="15.75" thickBot="1" x14ac:dyDescent="0.3"/>
    <row r="3" spans="1:30" ht="20.45" customHeight="1" thickBot="1" x14ac:dyDescent="0.3">
      <c r="A3" s="101" t="s">
        <v>163</v>
      </c>
      <c r="B3" s="103" t="s">
        <v>0</v>
      </c>
      <c r="C3" s="105" t="s">
        <v>1</v>
      </c>
      <c r="D3" s="77" t="s">
        <v>2</v>
      </c>
      <c r="E3" s="266" t="s">
        <v>3</v>
      </c>
      <c r="F3" s="267"/>
      <c r="G3" s="267"/>
      <c r="H3" s="267"/>
      <c r="I3" s="266" t="s">
        <v>162</v>
      </c>
      <c r="J3" s="267"/>
      <c r="K3" s="267"/>
      <c r="L3" s="267"/>
      <c r="M3" s="268" t="s">
        <v>161</v>
      </c>
      <c r="N3" s="269"/>
      <c r="O3" s="269"/>
      <c r="P3" s="269"/>
      <c r="Q3" s="267" t="s">
        <v>160</v>
      </c>
      <c r="R3" s="267"/>
      <c r="S3" s="267"/>
      <c r="T3" s="267"/>
      <c r="U3" s="266" t="s">
        <v>159</v>
      </c>
      <c r="V3" s="267"/>
      <c r="W3" s="267"/>
      <c r="X3" s="267"/>
      <c r="Y3" s="173" t="s">
        <v>175</v>
      </c>
      <c r="Z3" s="167"/>
      <c r="AA3" s="43"/>
    </row>
    <row r="4" spans="1:30" s="48" customFormat="1" ht="21.75" thickBot="1" x14ac:dyDescent="0.3">
      <c r="A4" s="102"/>
      <c r="B4" s="104"/>
      <c r="C4" s="106"/>
      <c r="D4" s="78"/>
      <c r="E4" s="64">
        <v>2015</v>
      </c>
      <c r="F4" s="108">
        <v>2016</v>
      </c>
      <c r="G4" s="108">
        <v>2017</v>
      </c>
      <c r="H4" s="108">
        <v>2018</v>
      </c>
      <c r="I4" s="64">
        <v>2015</v>
      </c>
      <c r="J4" s="108">
        <v>2016</v>
      </c>
      <c r="K4" s="108">
        <v>2017</v>
      </c>
      <c r="L4" s="108">
        <v>2018</v>
      </c>
      <c r="M4" s="64">
        <v>2015</v>
      </c>
      <c r="N4" s="118">
        <v>2016</v>
      </c>
      <c r="O4" s="118">
        <v>2017</v>
      </c>
      <c r="P4" s="118">
        <v>2018</v>
      </c>
      <c r="Q4" s="88">
        <v>2015</v>
      </c>
      <c r="R4" s="240">
        <v>2016</v>
      </c>
      <c r="S4" s="240">
        <v>2017</v>
      </c>
      <c r="T4" s="240">
        <v>2018</v>
      </c>
      <c r="U4" s="64">
        <v>2015</v>
      </c>
      <c r="V4" s="240">
        <v>2016</v>
      </c>
      <c r="W4" s="240">
        <v>2017</v>
      </c>
      <c r="X4" s="118">
        <v>2018</v>
      </c>
      <c r="Y4" s="64" t="s">
        <v>176</v>
      </c>
      <c r="Z4" s="179"/>
      <c r="AA4" s="149" t="s">
        <v>177</v>
      </c>
    </row>
    <row r="5" spans="1:30" ht="32.450000000000003" customHeight="1" x14ac:dyDescent="0.25">
      <c r="A5" s="16">
        <v>1</v>
      </c>
      <c r="B5" s="25" t="s">
        <v>11</v>
      </c>
      <c r="C5" s="21" t="s">
        <v>12</v>
      </c>
      <c r="D5" s="49" t="s">
        <v>13</v>
      </c>
      <c r="E5" s="15">
        <v>180.5</v>
      </c>
      <c r="F5" s="2">
        <v>171.75</v>
      </c>
      <c r="G5" s="17">
        <v>171.75</v>
      </c>
      <c r="H5" s="17">
        <v>171.75</v>
      </c>
      <c r="I5" s="112">
        <v>101</v>
      </c>
      <c r="J5" s="17">
        <v>107</v>
      </c>
      <c r="K5" s="17">
        <v>99</v>
      </c>
      <c r="L5" s="17">
        <v>91</v>
      </c>
      <c r="M5" s="45">
        <v>24750</v>
      </c>
      <c r="N5" s="46">
        <v>24988</v>
      </c>
      <c r="O5" s="46">
        <v>25549</v>
      </c>
      <c r="P5" s="46">
        <v>25549</v>
      </c>
      <c r="Q5" s="7">
        <v>46.9567087</v>
      </c>
      <c r="R5" s="8">
        <v>51.029600000000002</v>
      </c>
      <c r="S5" s="8">
        <v>47.091799999999999</v>
      </c>
      <c r="T5" s="8">
        <v>54.868400000000001</v>
      </c>
      <c r="U5" s="15">
        <v>31.430052700000001</v>
      </c>
      <c r="V5" s="8">
        <v>31.581952000000001</v>
      </c>
      <c r="W5" s="8">
        <v>30.363700000000001</v>
      </c>
      <c r="X5" s="8">
        <v>39.391796409999998</v>
      </c>
      <c r="Y5" s="180">
        <f>+X5-(Z5*12*L5)/1000000</f>
        <v>-7.1787275900000012</v>
      </c>
      <c r="Z5" s="5">
        <v>42647</v>
      </c>
      <c r="AA5" s="155">
        <f>+X5-H5*0.9*Z5*12/1000000</f>
        <v>-39.71412389000001</v>
      </c>
      <c r="AB5">
        <f>VLOOKUP($B5,Sheet1!$A$1:$D$118,2,FALSE)</f>
        <v>69815.899999999994</v>
      </c>
      <c r="AC5">
        <f>VLOOKUP($B5,Sheet1!$A$1:$D$118,3,FALSE)</f>
        <v>33398.730000000003</v>
      </c>
      <c r="AD5">
        <f>VLOOKUP($B5,Sheet1!$A$1:$D$118,4,FALSE)</f>
        <v>29792.55</v>
      </c>
    </row>
    <row r="6" spans="1:30" ht="32.450000000000003" customHeight="1" x14ac:dyDescent="0.25">
      <c r="A6" s="16">
        <f>+A5+1</f>
        <v>2</v>
      </c>
      <c r="B6" s="25" t="s">
        <v>51</v>
      </c>
      <c r="C6" s="21" t="s">
        <v>12</v>
      </c>
      <c r="D6" s="49" t="s">
        <v>47</v>
      </c>
      <c r="E6" s="3">
        <v>188.25</v>
      </c>
      <c r="F6" s="2">
        <v>191</v>
      </c>
      <c r="G6" s="17">
        <v>191</v>
      </c>
      <c r="H6" s="17">
        <v>191</v>
      </c>
      <c r="I6" s="112">
        <v>138</v>
      </c>
      <c r="J6" s="17">
        <v>129</v>
      </c>
      <c r="K6" s="17">
        <v>119</v>
      </c>
      <c r="L6" s="17">
        <v>111</v>
      </c>
      <c r="M6" s="96">
        <v>23891</v>
      </c>
      <c r="N6" s="34">
        <v>25614</v>
      </c>
      <c r="O6" s="34">
        <v>27021.8</v>
      </c>
      <c r="P6" s="34">
        <v>33506</v>
      </c>
      <c r="Q6" s="4">
        <v>59.493409999999997</v>
      </c>
      <c r="R6" s="2">
        <v>60.017499999999998</v>
      </c>
      <c r="S6" s="2">
        <v>57.780044029999999</v>
      </c>
      <c r="T6" s="2">
        <v>70.302199999999999</v>
      </c>
      <c r="U6" s="3">
        <v>40.127869659999995</v>
      </c>
      <c r="V6" s="2">
        <v>40.127771490000001</v>
      </c>
      <c r="W6" s="2">
        <v>38.7639</v>
      </c>
      <c r="X6" s="2">
        <v>52.435899899999995</v>
      </c>
      <c r="Y6" s="180">
        <f>+X6-(Z6*12*L6)/1000000</f>
        <v>-4.3699041000000065</v>
      </c>
      <c r="Z6" s="5">
        <v>42647</v>
      </c>
      <c r="AA6" s="161">
        <f>+X6-H6*0.9*Z6*12/1000000</f>
        <v>-35.536331700000005</v>
      </c>
      <c r="AB6">
        <f>VLOOKUP($B6,Sheet1!$A$1:$D$118,2,FALSE)</f>
        <v>64000</v>
      </c>
      <c r="AC6">
        <f>VLOOKUP($B6,Sheet1!$A$1:$D$118,3,FALSE)</f>
        <v>32432.9</v>
      </c>
      <c r="AD6">
        <f>VLOOKUP($B6,Sheet1!$A$1:$D$118,4,FALSE)</f>
        <v>32432.1</v>
      </c>
    </row>
    <row r="7" spans="1:30" ht="32.450000000000003" customHeight="1" x14ac:dyDescent="0.25">
      <c r="A7" s="16">
        <f>+A6+1</f>
        <v>3</v>
      </c>
      <c r="B7" s="25" t="s">
        <v>54</v>
      </c>
      <c r="C7" s="21" t="s">
        <v>12</v>
      </c>
      <c r="D7" s="49" t="s">
        <v>55</v>
      </c>
      <c r="E7" s="3">
        <v>200.5</v>
      </c>
      <c r="F7" s="2">
        <v>238.75</v>
      </c>
      <c r="G7" s="17">
        <v>193.5</v>
      </c>
      <c r="H7" s="17">
        <v>186.5</v>
      </c>
      <c r="I7" s="112">
        <v>158</v>
      </c>
      <c r="J7" s="17">
        <v>153</v>
      </c>
      <c r="K7" s="17">
        <v>135</v>
      </c>
      <c r="L7" s="17">
        <v>120</v>
      </c>
      <c r="M7" s="96">
        <v>24898</v>
      </c>
      <c r="N7" s="34">
        <v>25618</v>
      </c>
      <c r="O7" s="34">
        <v>28092</v>
      </c>
      <c r="P7" s="34">
        <v>33882.9</v>
      </c>
      <c r="Q7" s="4">
        <v>71.480633859999998</v>
      </c>
      <c r="R7" s="2">
        <v>73.027907999999996</v>
      </c>
      <c r="S7" s="2">
        <v>73.326844199999996</v>
      </c>
      <c r="T7" s="2">
        <v>78.459875969999999</v>
      </c>
      <c r="U7" s="3">
        <v>47.7592</v>
      </c>
      <c r="V7" s="2">
        <v>47.819200000000002</v>
      </c>
      <c r="W7" s="2">
        <v>46.054810979999999</v>
      </c>
      <c r="X7" s="2">
        <v>58.085365639999999</v>
      </c>
      <c r="Y7" s="180">
        <f>+X7-(Z7*12*L7)/1000000</f>
        <v>-3.3263143599999978</v>
      </c>
      <c r="Z7" s="5">
        <v>42647</v>
      </c>
      <c r="AA7" s="161">
        <f>+X7-H7*0.9*Z7*12/1000000</f>
        <v>-27.814221760000002</v>
      </c>
      <c r="AB7">
        <f>VLOOKUP($B7,Sheet1!$A$1:$D$118,2,FALSE)</f>
        <v>71277.8</v>
      </c>
      <c r="AC7">
        <f>VLOOKUP($B7,Sheet1!$A$1:$D$118,3,FALSE)</f>
        <v>33193.1</v>
      </c>
      <c r="AD7">
        <f>VLOOKUP($B7,Sheet1!$A$1:$D$118,4,FALSE)</f>
        <v>32440.1</v>
      </c>
    </row>
    <row r="8" spans="1:30" ht="44.45" customHeight="1" x14ac:dyDescent="0.25">
      <c r="A8" s="16">
        <f>+A7+1</f>
        <v>4</v>
      </c>
      <c r="B8" s="25" t="s">
        <v>58</v>
      </c>
      <c r="C8" s="21" t="s">
        <v>12</v>
      </c>
      <c r="D8" s="49" t="s">
        <v>19</v>
      </c>
      <c r="E8" s="3">
        <v>319</v>
      </c>
      <c r="F8" s="2">
        <v>289.25</v>
      </c>
      <c r="G8" s="17">
        <v>266.75</v>
      </c>
      <c r="H8" s="17">
        <v>189.25</v>
      </c>
      <c r="I8" s="112">
        <v>188</v>
      </c>
      <c r="J8" s="17">
        <v>181</v>
      </c>
      <c r="K8" s="17">
        <v>165</v>
      </c>
      <c r="L8" s="17">
        <v>155</v>
      </c>
      <c r="M8" s="96">
        <v>23601.8</v>
      </c>
      <c r="N8" s="34">
        <v>23773.8</v>
      </c>
      <c r="O8" s="34">
        <v>25368.52</v>
      </c>
      <c r="P8" s="34">
        <v>34607.370000000003</v>
      </c>
      <c r="Q8" s="4">
        <v>88.6113</v>
      </c>
      <c r="R8" s="2">
        <v>90.488399999999999</v>
      </c>
      <c r="S8" s="2">
        <v>87.475262450000002</v>
      </c>
      <c r="T8" s="2">
        <v>105.7410527</v>
      </c>
      <c r="U8" s="3">
        <v>59.855136979999997</v>
      </c>
      <c r="V8" s="2">
        <v>59.877249369999994</v>
      </c>
      <c r="W8" s="2">
        <v>57.826300000000003</v>
      </c>
      <c r="X8" s="2">
        <v>72.09099479999999</v>
      </c>
      <c r="Y8" s="180">
        <f>+X8-(Z8*12*L8)/1000000</f>
        <v>-7.2324252000000087</v>
      </c>
      <c r="Z8" s="5">
        <v>42647</v>
      </c>
      <c r="AA8" s="161">
        <f>+X8-H8*0.9*Z8*12/1000000</f>
        <v>-15.075208500000016</v>
      </c>
      <c r="AB8">
        <f>VLOOKUP($B8,Sheet1!$A$1:$D$118,2,FALSE)</f>
        <v>64006.67</v>
      </c>
      <c r="AC8">
        <f>VLOOKUP($B8,Sheet1!$A$1:$D$118,3,FALSE)</f>
        <v>32998.19</v>
      </c>
      <c r="AD8">
        <f>VLOOKUP($B8,Sheet1!$A$1:$D$118,4,FALSE)</f>
        <v>32419.29</v>
      </c>
    </row>
    <row r="9" spans="1:30" ht="32.450000000000003" customHeight="1" thickBot="1" x14ac:dyDescent="0.3">
      <c r="A9" s="16">
        <f>+A8+1</f>
        <v>5</v>
      </c>
      <c r="B9" s="25" t="s">
        <v>73</v>
      </c>
      <c r="C9" s="21" t="s">
        <v>12</v>
      </c>
      <c r="D9" s="49" t="s">
        <v>34</v>
      </c>
      <c r="E9" s="54">
        <v>175.75</v>
      </c>
      <c r="F9" s="55">
        <v>167.75</v>
      </c>
      <c r="G9" s="144">
        <v>167.75</v>
      </c>
      <c r="H9" s="144">
        <v>167.75</v>
      </c>
      <c r="I9" s="112">
        <v>129</v>
      </c>
      <c r="J9" s="17">
        <v>127</v>
      </c>
      <c r="K9" s="17">
        <v>112</v>
      </c>
      <c r="L9" s="17">
        <v>108</v>
      </c>
      <c r="M9" s="96">
        <v>29101.02</v>
      </c>
      <c r="N9" s="34">
        <v>29462</v>
      </c>
      <c r="O9" s="34">
        <v>32360</v>
      </c>
      <c r="P9" s="34">
        <v>37729</v>
      </c>
      <c r="Q9" s="4">
        <v>69.669069739999998</v>
      </c>
      <c r="R9" s="2">
        <v>70.194100000000006</v>
      </c>
      <c r="S9" s="2">
        <v>60.940985679999997</v>
      </c>
      <c r="T9" s="2">
        <v>75.570353150000003</v>
      </c>
      <c r="U9" s="3">
        <v>46.789615670000003</v>
      </c>
      <c r="V9" s="2">
        <v>46.735500350000002</v>
      </c>
      <c r="W9" s="2">
        <v>45.132424460000003</v>
      </c>
      <c r="X9" s="2">
        <v>57.752568109999999</v>
      </c>
      <c r="Y9" s="181">
        <f>+X9-(Z9*12*L9)/1000000</f>
        <v>2.482056110000002</v>
      </c>
      <c r="Z9" s="11">
        <v>42647</v>
      </c>
      <c r="AA9" s="182">
        <f>+X9-H9*0.9*Z9*12/1000000</f>
        <v>-19.511001790000009</v>
      </c>
      <c r="AB9">
        <f>VLOOKUP($B9,Sheet1!$A$1:$D$118,2,FALSE)</f>
        <v>70560</v>
      </c>
      <c r="AC9">
        <f>VLOOKUP($B9,Sheet1!$A$1:$D$118,3,FALSE)</f>
        <v>37876</v>
      </c>
      <c r="AD9">
        <f>VLOOKUP($B9,Sheet1!$A$1:$D$118,4,FALSE)</f>
        <v>37784</v>
      </c>
    </row>
    <row r="10" spans="1:30" s="66" customFormat="1" ht="32.450000000000003" customHeight="1" thickBot="1" x14ac:dyDescent="0.3">
      <c r="A10" s="109" t="s">
        <v>172</v>
      </c>
      <c r="B10" s="110"/>
      <c r="C10" s="110"/>
      <c r="D10" s="111"/>
      <c r="E10" s="65">
        <f t="shared" ref="E10:L10" si="0">SUM(E5:E9)</f>
        <v>1064</v>
      </c>
      <c r="F10" s="62">
        <f t="shared" si="0"/>
        <v>1058.5</v>
      </c>
      <c r="G10" s="62">
        <f t="shared" si="0"/>
        <v>990.75</v>
      </c>
      <c r="H10" s="62">
        <f t="shared" si="0"/>
        <v>906.25</v>
      </c>
      <c r="I10" s="113">
        <f t="shared" si="0"/>
        <v>714</v>
      </c>
      <c r="J10" s="69">
        <f t="shared" si="0"/>
        <v>697</v>
      </c>
      <c r="K10" s="69">
        <f t="shared" si="0"/>
        <v>630</v>
      </c>
      <c r="L10" s="69">
        <f t="shared" si="0"/>
        <v>585</v>
      </c>
      <c r="M10" s="65">
        <f>SUM(M5:M9)/5</f>
        <v>25248.364000000001</v>
      </c>
      <c r="N10" s="62">
        <f>SUM(N5:N9)/5</f>
        <v>25891.16</v>
      </c>
      <c r="O10" s="62">
        <f>SUM(O5:O9)/5</f>
        <v>27678.264000000003</v>
      </c>
      <c r="P10" s="62">
        <f>SUM(P5:P9)/5</f>
        <v>33054.853999999999</v>
      </c>
      <c r="Q10" s="63">
        <f t="shared" ref="Q10:X10" si="1">SUM(Q5:Q9)</f>
        <v>336.2111223</v>
      </c>
      <c r="R10" s="62">
        <f t="shared" si="1"/>
        <v>344.75750799999997</v>
      </c>
      <c r="S10" s="62">
        <f t="shared" si="1"/>
        <v>326.61493636</v>
      </c>
      <c r="T10" s="62">
        <f t="shared" si="1"/>
        <v>384.94188182000005</v>
      </c>
      <c r="U10" s="65">
        <f t="shared" si="1"/>
        <v>225.96187500999997</v>
      </c>
      <c r="V10" s="62">
        <f t="shared" si="1"/>
        <v>226.14167320999999</v>
      </c>
      <c r="W10" s="62">
        <f t="shared" si="1"/>
        <v>218.14113544</v>
      </c>
      <c r="X10" s="62">
        <f t="shared" si="1"/>
        <v>279.75662485999999</v>
      </c>
      <c r="Y10" s="183">
        <f>+Y5+Y6+Y7+Y8</f>
        <v>-22.107371250000014</v>
      </c>
      <c r="Z10" s="184"/>
      <c r="AA10" s="177">
        <f>SUM(AA5:AA9)</f>
        <v>-137.65088764000004</v>
      </c>
    </row>
    <row r="12" spans="1:30" ht="15.75" thickBot="1" x14ac:dyDescent="0.3"/>
    <row r="13" spans="1:30" ht="21.6" customHeight="1" x14ac:dyDescent="0.25">
      <c r="A13" s="101"/>
      <c r="B13" s="103"/>
      <c r="C13" s="105"/>
      <c r="D13" s="136"/>
    </row>
    <row r="14" spans="1:30" ht="21.75" thickBot="1" x14ac:dyDescent="0.3">
      <c r="A14" s="102"/>
      <c r="B14" s="104"/>
      <c r="C14" s="106"/>
      <c r="D14" s="137"/>
    </row>
    <row r="15" spans="1:30" ht="15.75" x14ac:dyDescent="0.25">
      <c r="A15" s="16"/>
      <c r="B15" s="25"/>
      <c r="C15" s="21"/>
      <c r="D15" s="139"/>
    </row>
    <row r="16" spans="1:30" ht="15.75" x14ac:dyDescent="0.25">
      <c r="A16" s="16"/>
      <c r="B16" s="25"/>
      <c r="C16" s="21"/>
      <c r="D16" s="139"/>
    </row>
    <row r="17" spans="1:4" ht="15.75" x14ac:dyDescent="0.25">
      <c r="A17" s="16"/>
      <c r="B17" s="25"/>
      <c r="C17" s="21"/>
      <c r="D17" s="139"/>
    </row>
    <row r="18" spans="1:4" ht="15.75" x14ac:dyDescent="0.25">
      <c r="A18" s="16"/>
      <c r="B18" s="25"/>
      <c r="C18" s="21"/>
      <c r="D18" s="139"/>
    </row>
    <row r="19" spans="1:4" ht="16.5" thickBot="1" x14ac:dyDescent="0.3">
      <c r="A19" s="16"/>
      <c r="B19" s="25"/>
      <c r="C19" s="21"/>
      <c r="D19" s="190"/>
    </row>
    <row r="20" spans="1:4" ht="16.5" thickBot="1" x14ac:dyDescent="0.3">
      <c r="A20" s="109"/>
      <c r="B20" s="110"/>
      <c r="C20" s="110"/>
      <c r="D20" s="111"/>
    </row>
  </sheetData>
  <mergeCells count="5">
    <mergeCell ref="M3:P3"/>
    <mergeCell ref="Q3:T3"/>
    <mergeCell ref="E3:H3"/>
    <mergeCell ref="I3:L3"/>
    <mergeCell ref="U3:X3"/>
  </mergeCells>
  <pageMargins left="0.7" right="0.7" top="0.75" bottom="0.75" header="0.3" footer="0.3"/>
  <pageSetup paperSize="9"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AC58-C03B-448E-99A7-6D10A14859D5}">
  <dimension ref="A1:D118"/>
  <sheetViews>
    <sheetView workbookViewId="0"/>
  </sheetViews>
  <sheetFormatPr defaultRowHeight="15" x14ac:dyDescent="0.25"/>
  <cols>
    <col min="1" max="1" width="31.28515625" customWidth="1"/>
    <col min="2" max="4" width="9.7109375" customWidth="1"/>
  </cols>
  <sheetData>
    <row r="1" spans="1:4" ht="15" customHeight="1" x14ac:dyDescent="0.25">
      <c r="A1" s="255" t="s">
        <v>80</v>
      </c>
      <c r="B1" s="256">
        <v>34320.699999999997</v>
      </c>
      <c r="C1" s="256">
        <v>25284.1</v>
      </c>
      <c r="D1" s="250"/>
    </row>
    <row r="2" spans="1:4" ht="15" customHeight="1" x14ac:dyDescent="0.25">
      <c r="A2" s="257" t="s">
        <v>149</v>
      </c>
      <c r="B2" s="258">
        <v>37020.800000000003</v>
      </c>
      <c r="C2" s="258"/>
      <c r="D2" s="251"/>
    </row>
    <row r="3" spans="1:4" ht="15" customHeight="1" x14ac:dyDescent="0.25">
      <c r="A3" s="257" t="s">
        <v>48</v>
      </c>
      <c r="B3" s="258">
        <v>39547.300000000003</v>
      </c>
      <c r="C3" s="258">
        <v>29595.4</v>
      </c>
      <c r="D3" s="251"/>
    </row>
    <row r="4" spans="1:4" ht="15" customHeight="1" x14ac:dyDescent="0.25">
      <c r="A4" s="257" t="s">
        <v>124</v>
      </c>
      <c r="B4" s="258">
        <v>43322.12</v>
      </c>
      <c r="C4" s="258">
        <v>28282.05</v>
      </c>
      <c r="D4" s="251"/>
    </row>
    <row r="5" spans="1:4" ht="15" customHeight="1" x14ac:dyDescent="0.25">
      <c r="A5" s="257" t="s">
        <v>33</v>
      </c>
      <c r="B5" s="258">
        <v>43425</v>
      </c>
      <c r="C5" s="258">
        <v>27006</v>
      </c>
      <c r="D5" s="251"/>
    </row>
    <row r="6" spans="1:4" ht="15" customHeight="1" x14ac:dyDescent="0.25">
      <c r="A6" s="257" t="s">
        <v>16</v>
      </c>
      <c r="B6" s="258">
        <v>48684.5</v>
      </c>
      <c r="C6" s="258">
        <v>33149</v>
      </c>
      <c r="D6" s="259">
        <v>41083</v>
      </c>
    </row>
    <row r="7" spans="1:4" ht="15" customHeight="1" x14ac:dyDescent="0.25">
      <c r="A7" s="257" t="s">
        <v>69</v>
      </c>
      <c r="B7" s="258">
        <v>51673.46</v>
      </c>
      <c r="C7" s="258">
        <v>35471.839999999997</v>
      </c>
      <c r="D7" s="259">
        <v>35796.51</v>
      </c>
    </row>
    <row r="8" spans="1:4" ht="15" customHeight="1" x14ac:dyDescent="0.25">
      <c r="A8" s="257" t="s">
        <v>119</v>
      </c>
      <c r="B8" s="258">
        <v>53492</v>
      </c>
      <c r="C8" s="252">
        <v>37946</v>
      </c>
      <c r="D8" s="251"/>
    </row>
    <row r="9" spans="1:4" ht="15" customHeight="1" x14ac:dyDescent="0.25">
      <c r="A9" s="257" t="s">
        <v>126</v>
      </c>
      <c r="B9" s="258">
        <v>54030</v>
      </c>
      <c r="C9" s="258">
        <v>32462</v>
      </c>
      <c r="D9" s="251"/>
    </row>
    <row r="10" spans="1:4" ht="15" customHeight="1" x14ac:dyDescent="0.25">
      <c r="A10" s="257" t="s">
        <v>106</v>
      </c>
      <c r="B10" s="258">
        <v>54030.75</v>
      </c>
      <c r="C10" s="252">
        <v>37375.18</v>
      </c>
      <c r="D10" s="251"/>
    </row>
    <row r="11" spans="1:4" ht="15" customHeight="1" x14ac:dyDescent="0.25">
      <c r="A11" s="257" t="s">
        <v>7</v>
      </c>
      <c r="B11" s="258">
        <v>55672.800000000003</v>
      </c>
      <c r="C11" s="258">
        <v>28275.01</v>
      </c>
      <c r="D11" s="259">
        <v>27201.74</v>
      </c>
    </row>
    <row r="12" spans="1:4" ht="15" customHeight="1" x14ac:dyDescent="0.25">
      <c r="A12" s="257" t="s">
        <v>79</v>
      </c>
      <c r="B12" s="258">
        <v>55814.3</v>
      </c>
      <c r="C12" s="258">
        <v>33559.300000000003</v>
      </c>
      <c r="D12" s="259"/>
    </row>
    <row r="13" spans="1:4" ht="15" customHeight="1" x14ac:dyDescent="0.25">
      <c r="A13" s="257" t="s">
        <v>135</v>
      </c>
      <c r="B13" s="258">
        <v>56955.7</v>
      </c>
      <c r="C13" s="258">
        <v>34025.4</v>
      </c>
      <c r="D13" s="251"/>
    </row>
    <row r="14" spans="1:4" ht="15" customHeight="1" x14ac:dyDescent="0.25">
      <c r="A14" s="257" t="s">
        <v>89</v>
      </c>
      <c r="B14" s="258">
        <v>57058</v>
      </c>
      <c r="C14" s="258">
        <v>33794</v>
      </c>
      <c r="D14" s="251"/>
    </row>
    <row r="15" spans="1:4" ht="15" customHeight="1" x14ac:dyDescent="0.25">
      <c r="A15" s="257" t="s">
        <v>96</v>
      </c>
      <c r="B15" s="258">
        <v>57813</v>
      </c>
      <c r="C15" s="258">
        <v>33996</v>
      </c>
      <c r="D15" s="251"/>
    </row>
    <row r="16" spans="1:4" ht="15" customHeight="1" x14ac:dyDescent="0.25">
      <c r="A16" s="257" t="s">
        <v>85</v>
      </c>
      <c r="B16" s="258">
        <v>57942.5</v>
      </c>
      <c r="C16" s="258">
        <v>33816.699999999997</v>
      </c>
      <c r="D16" s="251"/>
    </row>
    <row r="17" spans="1:4" ht="15" customHeight="1" x14ac:dyDescent="0.25">
      <c r="A17" s="257" t="s">
        <v>97</v>
      </c>
      <c r="B17" s="258">
        <v>58304.7</v>
      </c>
      <c r="C17" s="258">
        <v>33865.300000000003</v>
      </c>
      <c r="D17" s="251"/>
    </row>
    <row r="18" spans="1:4" ht="15" customHeight="1" x14ac:dyDescent="0.25">
      <c r="A18" s="257" t="s">
        <v>98</v>
      </c>
      <c r="B18" s="258">
        <v>58547.76</v>
      </c>
      <c r="C18" s="258">
        <v>33882.9</v>
      </c>
      <c r="D18" s="259"/>
    </row>
    <row r="19" spans="1:4" ht="15" customHeight="1" x14ac:dyDescent="0.25">
      <c r="A19" s="257" t="s">
        <v>35</v>
      </c>
      <c r="B19" s="258">
        <v>58846</v>
      </c>
      <c r="C19" s="258">
        <v>33749</v>
      </c>
      <c r="D19" s="259">
        <v>33752</v>
      </c>
    </row>
    <row r="20" spans="1:4" ht="15" customHeight="1" x14ac:dyDescent="0.25">
      <c r="A20" s="257" t="s">
        <v>104</v>
      </c>
      <c r="B20" s="258">
        <v>58998</v>
      </c>
      <c r="C20" s="258">
        <v>34493</v>
      </c>
      <c r="D20" s="259"/>
    </row>
    <row r="21" spans="1:4" ht="15" customHeight="1" x14ac:dyDescent="0.25">
      <c r="A21" s="257" t="s">
        <v>72</v>
      </c>
      <c r="B21" s="258">
        <v>59020.54</v>
      </c>
      <c r="C21" s="258">
        <v>32330.47</v>
      </c>
      <c r="D21" s="259"/>
    </row>
    <row r="22" spans="1:4" ht="15" customHeight="1" x14ac:dyDescent="0.25">
      <c r="A22" s="257" t="s">
        <v>148</v>
      </c>
      <c r="B22" s="258">
        <v>59546.400000000001</v>
      </c>
      <c r="C22" s="252">
        <v>40899.199999999997</v>
      </c>
      <c r="D22" s="259"/>
    </row>
    <row r="23" spans="1:4" ht="15" customHeight="1" x14ac:dyDescent="0.25">
      <c r="A23" s="257" t="s">
        <v>93</v>
      </c>
      <c r="B23" s="258">
        <v>59680</v>
      </c>
      <c r="C23" s="258">
        <v>35145</v>
      </c>
      <c r="D23" s="259">
        <v>34725</v>
      </c>
    </row>
    <row r="24" spans="1:4" ht="15" customHeight="1" x14ac:dyDescent="0.25">
      <c r="A24" s="257" t="s">
        <v>110</v>
      </c>
      <c r="B24" s="258">
        <v>59724.3</v>
      </c>
      <c r="C24" s="258">
        <v>34674</v>
      </c>
      <c r="D24" s="259"/>
    </row>
    <row r="25" spans="1:4" ht="15" customHeight="1" x14ac:dyDescent="0.25">
      <c r="A25" s="257" t="s">
        <v>70</v>
      </c>
      <c r="B25" s="258">
        <v>60792</v>
      </c>
      <c r="C25" s="258">
        <v>31304</v>
      </c>
      <c r="D25" s="259">
        <v>31304</v>
      </c>
    </row>
    <row r="26" spans="1:4" ht="15" customHeight="1" x14ac:dyDescent="0.25">
      <c r="A26" s="257" t="s">
        <v>144</v>
      </c>
      <c r="B26" s="258">
        <v>60952.09</v>
      </c>
      <c r="C26" s="252">
        <v>40538.86</v>
      </c>
      <c r="D26" s="259"/>
    </row>
    <row r="27" spans="1:4" ht="15" customHeight="1" x14ac:dyDescent="0.25">
      <c r="A27" s="257" t="s">
        <v>87</v>
      </c>
      <c r="B27" s="258">
        <v>61139</v>
      </c>
      <c r="C27" s="258">
        <v>35400</v>
      </c>
      <c r="D27" s="259"/>
    </row>
    <row r="28" spans="1:4" ht="15" customHeight="1" x14ac:dyDescent="0.25">
      <c r="A28" s="257" t="s">
        <v>130</v>
      </c>
      <c r="B28" s="258">
        <v>62095.39</v>
      </c>
      <c r="C28" s="258">
        <v>36682.58</v>
      </c>
      <c r="D28" s="259"/>
    </row>
    <row r="29" spans="1:4" ht="15" customHeight="1" x14ac:dyDescent="0.25">
      <c r="A29" s="257" t="s">
        <v>113</v>
      </c>
      <c r="B29" s="258">
        <v>62230.9</v>
      </c>
      <c r="C29" s="258">
        <v>36540.46</v>
      </c>
      <c r="D29" s="259"/>
    </row>
    <row r="30" spans="1:4" ht="15" customHeight="1" x14ac:dyDescent="0.25">
      <c r="A30" s="257" t="s">
        <v>83</v>
      </c>
      <c r="B30" s="258">
        <v>62562.5</v>
      </c>
      <c r="C30" s="258">
        <v>32474.2</v>
      </c>
      <c r="D30" s="259"/>
    </row>
    <row r="31" spans="1:4" ht="15" customHeight="1" x14ac:dyDescent="0.25">
      <c r="A31" s="257" t="s">
        <v>74</v>
      </c>
      <c r="B31" s="258">
        <v>62711.98</v>
      </c>
      <c r="C31" s="258">
        <v>33858.480000000003</v>
      </c>
      <c r="D31" s="259">
        <v>33861.980000000003</v>
      </c>
    </row>
    <row r="32" spans="1:4" ht="15" customHeight="1" x14ac:dyDescent="0.25">
      <c r="A32" s="257" t="s">
        <v>22</v>
      </c>
      <c r="B32" s="258">
        <v>63311.17</v>
      </c>
      <c r="C32" s="258">
        <v>27530.06</v>
      </c>
      <c r="D32" s="259">
        <v>27531.25</v>
      </c>
    </row>
    <row r="33" spans="1:4" ht="15" customHeight="1" x14ac:dyDescent="0.25">
      <c r="A33" s="257" t="s">
        <v>75</v>
      </c>
      <c r="B33" s="258">
        <v>63939.02</v>
      </c>
      <c r="C33" s="258">
        <v>35433.07</v>
      </c>
      <c r="D33" s="259">
        <v>35433.33</v>
      </c>
    </row>
    <row r="34" spans="1:4" ht="15" customHeight="1" x14ac:dyDescent="0.25">
      <c r="A34" s="257" t="s">
        <v>91</v>
      </c>
      <c r="B34" s="258">
        <v>63976.29</v>
      </c>
      <c r="C34" s="258">
        <v>33248.379999999997</v>
      </c>
      <c r="D34" s="259">
        <v>33244.14</v>
      </c>
    </row>
    <row r="35" spans="1:4" ht="15" customHeight="1" x14ac:dyDescent="0.25">
      <c r="A35" s="257" t="s">
        <v>51</v>
      </c>
      <c r="B35" s="258">
        <v>64000</v>
      </c>
      <c r="C35" s="258">
        <v>32432.9</v>
      </c>
      <c r="D35" s="259">
        <v>32432.1</v>
      </c>
    </row>
    <row r="36" spans="1:4" ht="15" customHeight="1" x14ac:dyDescent="0.25">
      <c r="A36" s="257" t="s">
        <v>58</v>
      </c>
      <c r="B36" s="258">
        <v>64006.67</v>
      </c>
      <c r="C36" s="258">
        <v>32998.19</v>
      </c>
      <c r="D36" s="259">
        <v>32419.29</v>
      </c>
    </row>
    <row r="37" spans="1:4" ht="15" customHeight="1" x14ac:dyDescent="0.25">
      <c r="A37" s="257" t="s">
        <v>61</v>
      </c>
      <c r="B37" s="258">
        <v>64112</v>
      </c>
      <c r="C37" s="258">
        <v>33879</v>
      </c>
      <c r="D37" s="259">
        <v>33878</v>
      </c>
    </row>
    <row r="38" spans="1:4" ht="15" customHeight="1" x14ac:dyDescent="0.25">
      <c r="A38" s="257" t="s">
        <v>20</v>
      </c>
      <c r="B38" s="258">
        <v>64422.720000000001</v>
      </c>
      <c r="C38" s="258">
        <v>26664.21</v>
      </c>
      <c r="D38" s="259">
        <v>26663.89</v>
      </c>
    </row>
    <row r="39" spans="1:4" ht="15" customHeight="1" x14ac:dyDescent="0.25">
      <c r="A39" s="257" t="s">
        <v>28</v>
      </c>
      <c r="B39" s="258">
        <v>64432</v>
      </c>
      <c r="C39" s="258">
        <v>27615</v>
      </c>
      <c r="D39" s="259">
        <v>27615</v>
      </c>
    </row>
    <row r="40" spans="1:4" ht="15" customHeight="1" x14ac:dyDescent="0.25">
      <c r="A40" s="257" t="s">
        <v>141</v>
      </c>
      <c r="B40" s="258">
        <v>64917.8</v>
      </c>
      <c r="C40" s="258">
        <v>35583.93</v>
      </c>
      <c r="D40" s="259">
        <v>35564.43</v>
      </c>
    </row>
    <row r="41" spans="1:4" ht="15" customHeight="1" x14ac:dyDescent="0.25">
      <c r="A41" s="257" t="s">
        <v>180</v>
      </c>
      <c r="B41" s="258">
        <v>65141</v>
      </c>
      <c r="C41" s="252">
        <v>41426</v>
      </c>
      <c r="D41" s="259"/>
    </row>
    <row r="42" spans="1:4" ht="15" customHeight="1" x14ac:dyDescent="0.25">
      <c r="A42" s="257" t="s">
        <v>78</v>
      </c>
      <c r="B42" s="258">
        <v>66408.600000000006</v>
      </c>
      <c r="C42" s="258">
        <v>34754.6</v>
      </c>
      <c r="D42" s="259">
        <v>34770.699999999997</v>
      </c>
    </row>
    <row r="43" spans="1:4" ht="15" customHeight="1" x14ac:dyDescent="0.25">
      <c r="A43" s="257" t="s">
        <v>99</v>
      </c>
      <c r="B43" s="258">
        <v>66469.259999999995</v>
      </c>
      <c r="C43" s="252">
        <v>38960.629999999997</v>
      </c>
      <c r="D43" s="259">
        <v>38962.160000000003</v>
      </c>
    </row>
    <row r="44" spans="1:4" ht="15" customHeight="1" x14ac:dyDescent="0.25">
      <c r="A44" s="257" t="s">
        <v>153</v>
      </c>
      <c r="B44" s="258">
        <v>67009</v>
      </c>
      <c r="C44" s="252">
        <v>42662</v>
      </c>
      <c r="D44" s="259"/>
    </row>
    <row r="45" spans="1:4" ht="15" customHeight="1" x14ac:dyDescent="0.25">
      <c r="A45" s="257" t="s">
        <v>139</v>
      </c>
      <c r="B45" s="258">
        <v>67486.2</v>
      </c>
      <c r="C45" s="252">
        <v>42150.28</v>
      </c>
      <c r="D45" s="259"/>
    </row>
    <row r="46" spans="1:4" ht="15" customHeight="1" x14ac:dyDescent="0.25">
      <c r="A46" s="257" t="s">
        <v>128</v>
      </c>
      <c r="B46" s="258">
        <v>67489</v>
      </c>
      <c r="C46" s="258">
        <v>34009</v>
      </c>
      <c r="D46" s="259">
        <v>34010</v>
      </c>
    </row>
    <row r="47" spans="1:4" ht="15" customHeight="1" x14ac:dyDescent="0.25">
      <c r="A47" s="257" t="s">
        <v>52</v>
      </c>
      <c r="B47" s="258">
        <v>68051.5</v>
      </c>
      <c r="C47" s="258">
        <v>34219.300000000003</v>
      </c>
      <c r="D47" s="259">
        <v>34165.800000000003</v>
      </c>
    </row>
    <row r="48" spans="1:4" ht="15" customHeight="1" x14ac:dyDescent="0.25">
      <c r="A48" s="257" t="s">
        <v>92</v>
      </c>
      <c r="B48" s="258">
        <v>68578.7</v>
      </c>
      <c r="C48" s="258">
        <v>35907.67</v>
      </c>
      <c r="D48" s="259">
        <v>35877.86</v>
      </c>
    </row>
    <row r="49" spans="1:4" ht="15" customHeight="1" x14ac:dyDescent="0.25">
      <c r="A49" s="257" t="s">
        <v>136</v>
      </c>
      <c r="B49" s="258">
        <v>69273.83</v>
      </c>
      <c r="C49" s="252">
        <v>38890.199999999997</v>
      </c>
      <c r="D49" s="251">
        <v>38958.03</v>
      </c>
    </row>
    <row r="50" spans="1:4" ht="15" customHeight="1" x14ac:dyDescent="0.25">
      <c r="A50" s="257" t="s">
        <v>63</v>
      </c>
      <c r="B50" s="258">
        <v>69760.17</v>
      </c>
      <c r="C50" s="258">
        <v>36221.21</v>
      </c>
      <c r="D50" s="259">
        <v>35983.24</v>
      </c>
    </row>
    <row r="51" spans="1:4" ht="15" customHeight="1" x14ac:dyDescent="0.25">
      <c r="A51" s="257" t="s">
        <v>11</v>
      </c>
      <c r="B51" s="258">
        <v>69815.899999999994</v>
      </c>
      <c r="C51" s="258">
        <v>33398.730000000003</v>
      </c>
      <c r="D51" s="259">
        <v>29792.55</v>
      </c>
    </row>
    <row r="52" spans="1:4" ht="15" customHeight="1" x14ac:dyDescent="0.25">
      <c r="A52" s="257" t="s">
        <v>95</v>
      </c>
      <c r="B52" s="258">
        <v>69829</v>
      </c>
      <c r="C52" s="252">
        <v>44652</v>
      </c>
      <c r="D52" s="251">
        <v>44653</v>
      </c>
    </row>
    <row r="53" spans="1:4" ht="15" customHeight="1" x14ac:dyDescent="0.25">
      <c r="A53" s="257" t="s">
        <v>71</v>
      </c>
      <c r="B53" s="258">
        <v>70260.98</v>
      </c>
      <c r="C53" s="258">
        <v>34593.21</v>
      </c>
      <c r="D53" s="259">
        <v>34502.67</v>
      </c>
    </row>
    <row r="54" spans="1:4" ht="15" customHeight="1" x14ac:dyDescent="0.25">
      <c r="A54" s="257" t="s">
        <v>150</v>
      </c>
      <c r="B54" s="258">
        <v>70274.789999999994</v>
      </c>
      <c r="C54" s="252">
        <v>38957.32</v>
      </c>
      <c r="D54" s="259"/>
    </row>
    <row r="55" spans="1:4" ht="15" customHeight="1" x14ac:dyDescent="0.25">
      <c r="A55" s="257" t="s">
        <v>138</v>
      </c>
      <c r="B55" s="258">
        <v>70452</v>
      </c>
      <c r="C55" s="252">
        <v>38467</v>
      </c>
      <c r="D55" s="251">
        <v>38468</v>
      </c>
    </row>
    <row r="56" spans="1:4" ht="15" customHeight="1" x14ac:dyDescent="0.25">
      <c r="A56" s="257" t="s">
        <v>73</v>
      </c>
      <c r="B56" s="258">
        <v>70560</v>
      </c>
      <c r="C56" s="252">
        <v>37876</v>
      </c>
      <c r="D56" s="251">
        <v>37784</v>
      </c>
    </row>
    <row r="57" spans="1:4" ht="15" customHeight="1" x14ac:dyDescent="0.25">
      <c r="A57" s="257" t="s">
        <v>77</v>
      </c>
      <c r="B57" s="258">
        <v>70881.47</v>
      </c>
      <c r="C57" s="258">
        <v>33332.400000000001</v>
      </c>
      <c r="D57" s="251"/>
    </row>
    <row r="58" spans="1:4" ht="15" customHeight="1" x14ac:dyDescent="0.25">
      <c r="A58" s="257" t="s">
        <v>59</v>
      </c>
      <c r="B58" s="258">
        <v>71007</v>
      </c>
      <c r="C58" s="252">
        <v>39990</v>
      </c>
      <c r="D58" s="251">
        <v>39989</v>
      </c>
    </row>
    <row r="59" spans="1:4" ht="15" customHeight="1" x14ac:dyDescent="0.25">
      <c r="A59" s="257" t="s">
        <v>54</v>
      </c>
      <c r="B59" s="258">
        <v>71277.8</v>
      </c>
      <c r="C59" s="258">
        <v>33193.1</v>
      </c>
      <c r="D59" s="259">
        <v>32440.1</v>
      </c>
    </row>
    <row r="60" spans="1:4" ht="15" customHeight="1" x14ac:dyDescent="0.25">
      <c r="A60" s="257" t="s">
        <v>102</v>
      </c>
      <c r="B60" s="258">
        <v>72511.3</v>
      </c>
      <c r="C60" s="252">
        <v>40495.97</v>
      </c>
      <c r="D60" s="251">
        <v>40556.54</v>
      </c>
    </row>
    <row r="61" spans="1:4" ht="15" customHeight="1" x14ac:dyDescent="0.25">
      <c r="A61" s="257" t="s">
        <v>44</v>
      </c>
      <c r="B61" s="258">
        <v>72713</v>
      </c>
      <c r="C61" s="258">
        <v>30867</v>
      </c>
      <c r="D61" s="259">
        <v>30867</v>
      </c>
    </row>
    <row r="62" spans="1:4" ht="15" customHeight="1" x14ac:dyDescent="0.25">
      <c r="A62" s="257" t="s">
        <v>76</v>
      </c>
      <c r="B62" s="258">
        <v>72924.88</v>
      </c>
      <c r="C62" s="258">
        <v>36550.9</v>
      </c>
      <c r="D62" s="259">
        <v>36189.050000000003</v>
      </c>
    </row>
    <row r="63" spans="1:4" ht="15" customHeight="1" x14ac:dyDescent="0.25">
      <c r="A63" s="257" t="s">
        <v>125</v>
      </c>
      <c r="B63" s="258">
        <v>73118</v>
      </c>
      <c r="C63" s="252">
        <v>38020</v>
      </c>
      <c r="D63" s="251">
        <v>37844</v>
      </c>
    </row>
    <row r="64" spans="1:4" ht="15" customHeight="1" x14ac:dyDescent="0.25">
      <c r="A64" s="257" t="s">
        <v>9</v>
      </c>
      <c r="B64" s="258">
        <v>73130.100000000006</v>
      </c>
      <c r="C64" s="258">
        <v>31191.1</v>
      </c>
      <c r="D64" s="259">
        <v>30761.9</v>
      </c>
    </row>
    <row r="65" spans="1:4" ht="15" customHeight="1" x14ac:dyDescent="0.25">
      <c r="A65" s="257" t="s">
        <v>26</v>
      </c>
      <c r="B65" s="258">
        <v>73222.03</v>
      </c>
      <c r="C65" s="258">
        <v>26098</v>
      </c>
      <c r="D65" s="259">
        <v>26071.8</v>
      </c>
    </row>
    <row r="66" spans="1:4" ht="15" customHeight="1" x14ac:dyDescent="0.25">
      <c r="A66" s="257" t="s">
        <v>105</v>
      </c>
      <c r="B66" s="258">
        <v>73318.94</v>
      </c>
      <c r="C66" s="252">
        <v>47524.13</v>
      </c>
      <c r="D66" s="251"/>
    </row>
    <row r="67" spans="1:4" ht="15" customHeight="1" x14ac:dyDescent="0.25">
      <c r="A67" s="257" t="s">
        <v>109</v>
      </c>
      <c r="B67" s="258">
        <v>73449.37</v>
      </c>
      <c r="C67" s="252">
        <v>42585.57</v>
      </c>
      <c r="D67" s="251">
        <v>42585.68</v>
      </c>
    </row>
    <row r="68" spans="1:4" ht="15" customHeight="1" x14ac:dyDescent="0.25">
      <c r="A68" s="257" t="s">
        <v>84</v>
      </c>
      <c r="B68" s="252">
        <v>74166</v>
      </c>
      <c r="C68" s="252">
        <v>38822</v>
      </c>
      <c r="D68" s="251">
        <v>38680</v>
      </c>
    </row>
    <row r="69" spans="1:4" ht="15" customHeight="1" x14ac:dyDescent="0.25">
      <c r="A69" s="257" t="s">
        <v>40</v>
      </c>
      <c r="B69" s="252">
        <v>74247.899999999994</v>
      </c>
      <c r="C69" s="258">
        <v>31854.400000000001</v>
      </c>
      <c r="D69" s="251"/>
    </row>
    <row r="70" spans="1:4" ht="15" customHeight="1" x14ac:dyDescent="0.25">
      <c r="A70" s="257" t="s">
        <v>49</v>
      </c>
      <c r="B70" s="252">
        <v>74394</v>
      </c>
      <c r="C70" s="258">
        <v>31444</v>
      </c>
      <c r="D70" s="259">
        <v>30002</v>
      </c>
    </row>
    <row r="71" spans="1:4" ht="15" customHeight="1" x14ac:dyDescent="0.25">
      <c r="A71" s="257" t="s">
        <v>64</v>
      </c>
      <c r="B71" s="252">
        <v>74515</v>
      </c>
      <c r="C71" s="258">
        <v>31838</v>
      </c>
      <c r="D71" s="259">
        <v>31836</v>
      </c>
    </row>
    <row r="72" spans="1:4" ht="15" customHeight="1" x14ac:dyDescent="0.25">
      <c r="A72" s="257" t="s">
        <v>94</v>
      </c>
      <c r="B72" s="252">
        <v>75174</v>
      </c>
      <c r="C72" s="252">
        <v>39069</v>
      </c>
      <c r="D72" s="251">
        <v>39158</v>
      </c>
    </row>
    <row r="73" spans="1:4" ht="15" customHeight="1" x14ac:dyDescent="0.25">
      <c r="A73" s="257" t="s">
        <v>36</v>
      </c>
      <c r="B73" s="252">
        <v>75226.009999999995</v>
      </c>
      <c r="C73" s="258">
        <v>32463</v>
      </c>
      <c r="D73" s="259">
        <v>32480.080000000002</v>
      </c>
    </row>
    <row r="74" spans="1:4" ht="15" customHeight="1" x14ac:dyDescent="0.25">
      <c r="A74" s="257" t="s">
        <v>32</v>
      </c>
      <c r="B74" s="252">
        <v>75290</v>
      </c>
      <c r="C74" s="258">
        <v>32078</v>
      </c>
      <c r="D74" s="251"/>
    </row>
    <row r="75" spans="1:4" ht="15" customHeight="1" x14ac:dyDescent="0.25">
      <c r="A75" s="257" t="s">
        <v>67</v>
      </c>
      <c r="B75" s="252">
        <v>75752.289999999994</v>
      </c>
      <c r="C75" s="258">
        <v>32279.18</v>
      </c>
      <c r="D75" s="251"/>
    </row>
    <row r="76" spans="1:4" ht="15" customHeight="1" x14ac:dyDescent="0.25">
      <c r="A76" s="257" t="s">
        <v>4</v>
      </c>
      <c r="B76" s="252">
        <v>75891</v>
      </c>
      <c r="C76" s="258">
        <v>31634</v>
      </c>
      <c r="D76" s="259">
        <v>30856</v>
      </c>
    </row>
    <row r="77" spans="1:4" ht="15" customHeight="1" x14ac:dyDescent="0.25">
      <c r="A77" s="257" t="s">
        <v>46</v>
      </c>
      <c r="B77" s="252">
        <v>75924.53</v>
      </c>
      <c r="C77" s="258">
        <v>32225.06</v>
      </c>
      <c r="D77" s="251"/>
    </row>
    <row r="78" spans="1:4" ht="15" customHeight="1" x14ac:dyDescent="0.25">
      <c r="A78" s="257" t="s">
        <v>81</v>
      </c>
      <c r="B78" s="252">
        <v>76246.080000000002</v>
      </c>
      <c r="C78" s="258">
        <v>33129.29</v>
      </c>
      <c r="D78" s="259">
        <v>33522.22</v>
      </c>
    </row>
    <row r="79" spans="1:4" ht="15" customHeight="1" x14ac:dyDescent="0.25">
      <c r="A79" s="257" t="s">
        <v>114</v>
      </c>
      <c r="B79" s="252">
        <v>77322.44</v>
      </c>
      <c r="C79" s="252">
        <v>39293.14</v>
      </c>
      <c r="D79" s="251">
        <v>39677.410000000003</v>
      </c>
    </row>
    <row r="80" spans="1:4" ht="15" customHeight="1" x14ac:dyDescent="0.25">
      <c r="A80" s="257" t="s">
        <v>115</v>
      </c>
      <c r="B80" s="252">
        <v>77322.44</v>
      </c>
      <c r="C80" s="252">
        <v>39293.14</v>
      </c>
      <c r="D80" s="251">
        <v>39677.410000000003</v>
      </c>
    </row>
    <row r="81" spans="1:4" ht="15" customHeight="1" x14ac:dyDescent="0.25">
      <c r="A81" s="257" t="s">
        <v>24</v>
      </c>
      <c r="B81" s="252">
        <v>77344.7</v>
      </c>
      <c r="C81" s="258">
        <v>29266.6</v>
      </c>
      <c r="D81" s="259">
        <v>29156</v>
      </c>
    </row>
    <row r="82" spans="1:4" ht="15" customHeight="1" x14ac:dyDescent="0.25">
      <c r="A82" s="257" t="s">
        <v>146</v>
      </c>
      <c r="B82" s="252">
        <v>77475</v>
      </c>
      <c r="C82" s="252">
        <v>39137</v>
      </c>
      <c r="D82" s="251">
        <v>39022</v>
      </c>
    </row>
    <row r="83" spans="1:4" ht="15" customHeight="1" x14ac:dyDescent="0.25">
      <c r="A83" s="257" t="s">
        <v>14</v>
      </c>
      <c r="B83" s="252">
        <v>78030.48</v>
      </c>
      <c r="C83" s="258">
        <v>31236.41</v>
      </c>
      <c r="D83" s="251"/>
    </row>
    <row r="84" spans="1:4" ht="15" customHeight="1" x14ac:dyDescent="0.25">
      <c r="A84" s="257" t="s">
        <v>56</v>
      </c>
      <c r="B84" s="252">
        <v>79399</v>
      </c>
      <c r="C84" s="258">
        <v>30681</v>
      </c>
      <c r="D84" s="259">
        <v>30654</v>
      </c>
    </row>
    <row r="85" spans="1:4" ht="15" customHeight="1" x14ac:dyDescent="0.25">
      <c r="A85" s="257" t="s">
        <v>100</v>
      </c>
      <c r="B85" s="252">
        <v>79487.88</v>
      </c>
      <c r="C85" s="252">
        <v>37107.01</v>
      </c>
      <c r="D85" s="251">
        <v>37107.08</v>
      </c>
    </row>
    <row r="86" spans="1:4" ht="15" customHeight="1" x14ac:dyDescent="0.25">
      <c r="A86" s="257" t="s">
        <v>38</v>
      </c>
      <c r="B86" s="252">
        <v>79507.77</v>
      </c>
      <c r="C86" s="258">
        <v>32014.32</v>
      </c>
      <c r="D86" s="259">
        <v>32014.37</v>
      </c>
    </row>
    <row r="87" spans="1:4" ht="15" customHeight="1" x14ac:dyDescent="0.25">
      <c r="A87" s="257" t="s">
        <v>30</v>
      </c>
      <c r="B87" s="252">
        <v>80005.52</v>
      </c>
      <c r="C87" s="258">
        <v>31791.88</v>
      </c>
      <c r="D87" s="259">
        <v>31809.52</v>
      </c>
    </row>
    <row r="88" spans="1:4" ht="15" customHeight="1" x14ac:dyDescent="0.25">
      <c r="A88" s="257" t="s">
        <v>156</v>
      </c>
      <c r="B88" s="252">
        <v>80347.56</v>
      </c>
      <c r="C88" s="252">
        <v>56494.44</v>
      </c>
      <c r="D88" s="251">
        <v>56500</v>
      </c>
    </row>
    <row r="89" spans="1:4" ht="15" customHeight="1" x14ac:dyDescent="0.25">
      <c r="A89" s="257" t="s">
        <v>137</v>
      </c>
      <c r="B89" s="252">
        <v>81839.8</v>
      </c>
      <c r="C89" s="252">
        <v>43530.43</v>
      </c>
      <c r="D89" s="251"/>
    </row>
    <row r="90" spans="1:4" ht="15" customHeight="1" x14ac:dyDescent="0.25">
      <c r="A90" s="257" t="s">
        <v>147</v>
      </c>
      <c r="B90" s="252">
        <v>82754</v>
      </c>
      <c r="C90" s="252">
        <v>42456</v>
      </c>
      <c r="D90" s="251">
        <v>42409</v>
      </c>
    </row>
    <row r="91" spans="1:4" ht="15" customHeight="1" x14ac:dyDescent="0.25">
      <c r="A91" s="257" t="s">
        <v>140</v>
      </c>
      <c r="B91" s="252">
        <v>83295.199999999997</v>
      </c>
      <c r="C91" s="252">
        <v>44043.4</v>
      </c>
      <c r="D91" s="251"/>
    </row>
    <row r="92" spans="1:4" ht="15" customHeight="1" x14ac:dyDescent="0.25">
      <c r="A92" s="257" t="s">
        <v>60</v>
      </c>
      <c r="B92" s="252">
        <v>84853.4</v>
      </c>
      <c r="C92" s="258">
        <v>36759.19</v>
      </c>
      <c r="D92" s="259">
        <v>36623.629999999997</v>
      </c>
    </row>
    <row r="93" spans="1:4" ht="15" customHeight="1" x14ac:dyDescent="0.25">
      <c r="A93" s="257" t="s">
        <v>154</v>
      </c>
      <c r="B93" s="252">
        <v>85422.46</v>
      </c>
      <c r="C93" s="252">
        <v>43168.19</v>
      </c>
      <c r="D93" s="251">
        <v>43133.37</v>
      </c>
    </row>
    <row r="94" spans="1:4" ht="15" customHeight="1" x14ac:dyDescent="0.25">
      <c r="A94" s="257" t="s">
        <v>127</v>
      </c>
      <c r="B94" s="252">
        <v>85631.2</v>
      </c>
      <c r="C94" s="252">
        <v>38335.4</v>
      </c>
      <c r="D94" s="251">
        <v>38307.199999999997</v>
      </c>
    </row>
    <row r="95" spans="1:4" ht="15" customHeight="1" x14ac:dyDescent="0.25">
      <c r="A95" s="257" t="s">
        <v>37</v>
      </c>
      <c r="B95" s="252">
        <v>86311.6</v>
      </c>
      <c r="C95" s="252">
        <v>37838.9</v>
      </c>
      <c r="D95" s="251">
        <v>37710.300000000003</v>
      </c>
    </row>
    <row r="96" spans="1:4" ht="15" customHeight="1" x14ac:dyDescent="0.25">
      <c r="A96" s="257" t="s">
        <v>116</v>
      </c>
      <c r="B96" s="252">
        <v>86745</v>
      </c>
      <c r="C96" s="252">
        <v>37515</v>
      </c>
      <c r="D96" s="251">
        <v>37521</v>
      </c>
    </row>
    <row r="97" spans="1:4" ht="15" customHeight="1" x14ac:dyDescent="0.25">
      <c r="A97" s="257" t="s">
        <v>86</v>
      </c>
      <c r="B97" s="252">
        <v>86840.43</v>
      </c>
      <c r="C97" s="258">
        <v>36515.18</v>
      </c>
      <c r="D97" s="259">
        <v>36503.629999999997</v>
      </c>
    </row>
    <row r="98" spans="1:4" ht="15" customHeight="1" x14ac:dyDescent="0.25">
      <c r="A98" s="257" t="s">
        <v>103</v>
      </c>
      <c r="B98" s="252">
        <v>87077</v>
      </c>
      <c r="C98" s="252">
        <v>37750</v>
      </c>
      <c r="D98" s="251">
        <v>37736</v>
      </c>
    </row>
    <row r="99" spans="1:4" ht="15" customHeight="1" x14ac:dyDescent="0.25">
      <c r="A99" s="257" t="s">
        <v>118</v>
      </c>
      <c r="B99" s="252">
        <v>88678.11</v>
      </c>
      <c r="C99" s="252">
        <v>39620.01</v>
      </c>
      <c r="D99" s="251">
        <v>39658.050000000003</v>
      </c>
    </row>
    <row r="100" spans="1:4" ht="15" customHeight="1" x14ac:dyDescent="0.25">
      <c r="A100" s="257" t="s">
        <v>145</v>
      </c>
      <c r="B100" s="252">
        <v>88927</v>
      </c>
      <c r="C100" s="252">
        <v>38564</v>
      </c>
      <c r="D100" s="251">
        <v>38768</v>
      </c>
    </row>
    <row r="101" spans="1:4" ht="15" customHeight="1" x14ac:dyDescent="0.25">
      <c r="A101" s="257" t="s">
        <v>155</v>
      </c>
      <c r="B101" s="252">
        <v>88997.25</v>
      </c>
      <c r="C101" s="252">
        <v>46311.77</v>
      </c>
      <c r="D101" s="251"/>
    </row>
    <row r="102" spans="1:4" ht="15" customHeight="1" x14ac:dyDescent="0.25">
      <c r="A102" s="257" t="s">
        <v>133</v>
      </c>
      <c r="B102" s="252">
        <v>93503</v>
      </c>
      <c r="C102" s="252">
        <v>44836</v>
      </c>
      <c r="D102" s="251">
        <v>44835</v>
      </c>
    </row>
    <row r="103" spans="1:4" ht="15" customHeight="1" x14ac:dyDescent="0.25">
      <c r="A103" s="257" t="s">
        <v>122</v>
      </c>
      <c r="B103" s="252">
        <v>94940</v>
      </c>
      <c r="C103" s="252">
        <v>45585</v>
      </c>
      <c r="D103" s="251">
        <v>45566</v>
      </c>
    </row>
    <row r="104" spans="1:4" ht="15" customHeight="1" x14ac:dyDescent="0.25">
      <c r="A104" s="257" t="s">
        <v>142</v>
      </c>
      <c r="B104" s="252">
        <v>95849.16</v>
      </c>
      <c r="C104" s="252">
        <v>47782.42</v>
      </c>
      <c r="D104" s="251">
        <v>47637.5</v>
      </c>
    </row>
    <row r="105" spans="1:4" ht="15" customHeight="1" x14ac:dyDescent="0.25">
      <c r="A105" s="257" t="s">
        <v>157</v>
      </c>
      <c r="B105" s="252">
        <v>97900</v>
      </c>
      <c r="C105" s="252">
        <v>54200</v>
      </c>
      <c r="D105" s="251"/>
    </row>
    <row r="106" spans="1:4" ht="15" customHeight="1" x14ac:dyDescent="0.25">
      <c r="A106" s="257" t="s">
        <v>131</v>
      </c>
      <c r="B106" s="252">
        <v>98120.84</v>
      </c>
      <c r="C106" s="252">
        <v>42094</v>
      </c>
      <c r="D106" s="251"/>
    </row>
    <row r="107" spans="1:4" ht="15" customHeight="1" x14ac:dyDescent="0.25">
      <c r="A107" s="257" t="s">
        <v>107</v>
      </c>
      <c r="B107" s="252">
        <v>98342.71</v>
      </c>
      <c r="C107" s="252">
        <v>37684.959999999999</v>
      </c>
      <c r="D107" s="251">
        <v>37666.730000000003</v>
      </c>
    </row>
    <row r="108" spans="1:4" ht="15" customHeight="1" x14ac:dyDescent="0.25">
      <c r="A108" s="257" t="s">
        <v>158</v>
      </c>
      <c r="B108" s="252">
        <v>98597.75</v>
      </c>
      <c r="C108" s="252">
        <v>56143.61</v>
      </c>
      <c r="D108" s="251"/>
    </row>
    <row r="109" spans="1:4" ht="15" customHeight="1" x14ac:dyDescent="0.25">
      <c r="A109" s="257" t="s">
        <v>120</v>
      </c>
      <c r="B109" s="252">
        <v>101836.65</v>
      </c>
      <c r="C109" s="252">
        <v>47335.54</v>
      </c>
      <c r="D109" s="251">
        <v>47052.95</v>
      </c>
    </row>
    <row r="110" spans="1:4" ht="15" customHeight="1" x14ac:dyDescent="0.25">
      <c r="A110" s="257" t="s">
        <v>151</v>
      </c>
      <c r="B110" s="252">
        <v>106098</v>
      </c>
      <c r="C110" s="252">
        <v>41954</v>
      </c>
      <c r="D110" s="251">
        <v>41954</v>
      </c>
    </row>
    <row r="111" spans="1:4" ht="15" customHeight="1" x14ac:dyDescent="0.25">
      <c r="A111" s="257" t="s">
        <v>111</v>
      </c>
      <c r="B111" s="252"/>
      <c r="C111" s="252">
        <v>40864.980000000003</v>
      </c>
      <c r="D111" s="251">
        <v>37737.99</v>
      </c>
    </row>
    <row r="112" spans="1:4" ht="15" customHeight="1" x14ac:dyDescent="0.25">
      <c r="A112" s="257" t="s">
        <v>18</v>
      </c>
      <c r="B112" s="252"/>
      <c r="C112" s="252"/>
      <c r="D112" s="251"/>
    </row>
    <row r="113" spans="1:4" ht="15" customHeight="1" x14ac:dyDescent="0.25">
      <c r="A113" s="257" t="s">
        <v>88</v>
      </c>
      <c r="B113" s="252"/>
      <c r="C113" s="252"/>
      <c r="D113" s="251"/>
    </row>
    <row r="114" spans="1:4" ht="15" customHeight="1" x14ac:dyDescent="0.25">
      <c r="A114" s="257" t="s">
        <v>42</v>
      </c>
      <c r="B114" s="252"/>
      <c r="C114" s="252"/>
      <c r="D114" s="251"/>
    </row>
    <row r="115" spans="1:4" ht="15" customHeight="1" x14ac:dyDescent="0.25">
      <c r="A115" s="257" t="s">
        <v>65</v>
      </c>
      <c r="B115" s="252"/>
      <c r="C115" s="252"/>
      <c r="D115" s="251"/>
    </row>
    <row r="116" spans="1:4" ht="15" customHeight="1" x14ac:dyDescent="0.25">
      <c r="A116" s="257" t="s">
        <v>90</v>
      </c>
      <c r="B116" s="252"/>
      <c r="C116" s="252"/>
      <c r="D116" s="251"/>
    </row>
    <row r="117" spans="1:4" ht="15" customHeight="1" x14ac:dyDescent="0.25">
      <c r="A117" s="257" t="s">
        <v>117</v>
      </c>
      <c r="B117" s="252"/>
      <c r="C117" s="252"/>
      <c r="D117" s="251"/>
    </row>
    <row r="118" spans="1:4" ht="15" customHeight="1" x14ac:dyDescent="0.25">
      <c r="A118" s="260" t="s">
        <v>129</v>
      </c>
      <c r="B118" s="253"/>
      <c r="C118" s="253"/>
      <c r="D118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+ОБиП</vt:lpstr>
      <vt:lpstr>+РБ</vt:lpstr>
      <vt:lpstr>+ГП</vt:lpstr>
      <vt:lpstr>+ГБ</vt:lpstr>
      <vt:lpstr>+ГСП</vt:lpstr>
      <vt:lpstr>+ПЦ</vt:lpstr>
      <vt:lpstr>+ПрочиеО</vt:lpstr>
      <vt:lpstr>+ДР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</dc:creator>
  <cp:lastModifiedBy>adm</cp:lastModifiedBy>
  <cp:lastPrinted>2019-08-30T03:30:57Z</cp:lastPrinted>
  <dcterms:created xsi:type="dcterms:W3CDTF">2019-08-14T11:34:16Z</dcterms:created>
  <dcterms:modified xsi:type="dcterms:W3CDTF">2021-02-23T18:20:56Z</dcterms:modified>
</cp:coreProperties>
</file>