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7" i="1" l="1"/>
  <c r="AN18" i="1"/>
  <c r="AJ18" i="1"/>
  <c r="AN13" i="1"/>
  <c r="AN12" i="1"/>
  <c r="AJ13" i="1" s="1"/>
  <c r="H21" i="1"/>
  <c r="H20" i="1"/>
  <c r="T21" i="1"/>
  <c r="T20" i="1"/>
  <c r="G9" i="1" l="1"/>
  <c r="AF21" i="1"/>
  <c r="AC22" i="1" s="1"/>
  <c r="B10" i="1"/>
  <c r="D21" i="1"/>
  <c r="P21" i="1"/>
  <c r="G10" i="1"/>
  <c r="K9" i="1" l="1"/>
  <c r="K7" i="1"/>
  <c r="K5" i="1"/>
</calcChain>
</file>

<file path=xl/sharedStrings.xml><?xml version="1.0" encoding="utf-8"?>
<sst xmlns="http://schemas.openxmlformats.org/spreadsheetml/2006/main" count="59" uniqueCount="30">
  <si>
    <t>1.</t>
  </si>
  <si>
    <t>2.</t>
  </si>
  <si>
    <t>3.</t>
  </si>
  <si>
    <t>4.</t>
  </si>
  <si>
    <t>5.</t>
  </si>
  <si>
    <t>F</t>
  </si>
  <si>
    <t>T</t>
  </si>
  <si>
    <t>investment</t>
  </si>
  <si>
    <t>NPV</t>
  </si>
  <si>
    <t>prob</t>
  </si>
  <si>
    <t>success</t>
  </si>
  <si>
    <t>fail</t>
  </si>
  <si>
    <t>Phase 1 (years)</t>
  </si>
  <si>
    <t>probability</t>
  </si>
  <si>
    <t>1)</t>
  </si>
  <si>
    <t>To build a large factory worth M1 = $700 000. If there is a big demand the annual profit will be R1 = $280 000 over the next 5 years with probability p1 = 0.8 and low demand (annual losses R2 = 80 thousand dollars) with probability p2 = 0.2.</t>
  </si>
  <si>
    <t>Investment</t>
  </si>
  <si>
    <t xml:space="preserve">succeess </t>
  </si>
  <si>
    <t>2)</t>
  </si>
  <si>
    <t>To build a small plant costing M2 = $300 000. If there is a big demand annual
profit of T1 = 180 thousand dollars over the next 5 years with probability p1 =
0.8 and low demand (annual losses T2 = 55 thousand dollars) with probability
p2 = 0.2</t>
  </si>
  <si>
    <t>3)</t>
  </si>
  <si>
    <t>Postpone the construction of the plant for one year to collect additional
information that can be positive or negative with a probability of p3 = 0.7 and
p4 = 0.3, respectively. In the case of positive information, company can build
either large factory or small plant at the same price, and the probabilities of
large and low demand will bep5 = 0.9 and p6 = 0.1, respectively. Revenues for
the next four years remain unchanged. In case of negative information, the
company will abandon the project.</t>
  </si>
  <si>
    <t>positive</t>
  </si>
  <si>
    <t>negative</t>
  </si>
  <si>
    <t>Probability</t>
  </si>
  <si>
    <t xml:space="preserve">investment </t>
  </si>
  <si>
    <t>As a result, the 2nd project is the best, I will invest in it.</t>
  </si>
  <si>
    <t>They can a little bit change their sphere and fly on short distances, where the effectivity of fuel is not an important factor.</t>
  </si>
  <si>
    <t>I suppose that monitoring can be effective only if you have full information, moreover,its known fact that monitoring is very expensive.</t>
  </si>
  <si>
    <t>Phase 2 (2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</si>
</sst>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/>
    <xf numFmtId="9" fontId="2" fillId="0" borderId="0" xfId="0" applyNumberFormat="1" applyFont="1"/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0" xfId="0" applyFont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 applyAlignment="1">
      <alignment horizontal="center" vertical="top" wrapText="1"/>
    </xf>
    <xf numFmtId="9" fontId="2" fillId="0" borderId="0" xfId="0" applyNumberFormat="1" applyFont="1" applyBorder="1"/>
    <xf numFmtId="0" fontId="2" fillId="4" borderId="5" xfId="0" applyFont="1" applyFill="1" applyBorder="1"/>
    <xf numFmtId="0" fontId="2" fillId="0" borderId="0" xfId="0" applyFont="1" applyFill="1" applyBorder="1" applyAlignment="1">
      <alignment vertical="center"/>
    </xf>
    <xf numFmtId="0" fontId="2" fillId="3" borderId="5" xfId="0" applyFont="1" applyFill="1" applyBorder="1"/>
    <xf numFmtId="1" fontId="2" fillId="2" borderId="0" xfId="0" applyNumberFormat="1" applyFont="1" applyFill="1" applyBorder="1"/>
    <xf numFmtId="0" fontId="2" fillId="0" borderId="5" xfId="0" applyFont="1" applyBorder="1"/>
    <xf numFmtId="1" fontId="2" fillId="5" borderId="0" xfId="0" applyNumberFormat="1" applyFont="1" applyFill="1"/>
    <xf numFmtId="0" fontId="2" fillId="0" borderId="6" xfId="0" applyFont="1" applyBorder="1"/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3" fillId="0" borderId="0" xfId="0" applyFont="1"/>
    <xf numFmtId="1" fontId="2" fillId="2" borderId="7" xfId="0" applyNumberFormat="1" applyFont="1" applyFill="1" applyBorder="1"/>
    <xf numFmtId="9" fontId="2" fillId="0" borderId="7" xfId="0" applyNumberFormat="1" applyFont="1" applyBorder="1"/>
    <xf numFmtId="0" fontId="2" fillId="4" borderId="8" xfId="0" applyFont="1" applyFill="1" applyBorder="1"/>
    <xf numFmtId="0" fontId="2" fillId="3" borderId="8" xfId="0" applyFont="1" applyFill="1" applyBorder="1"/>
    <xf numFmtId="0" fontId="2" fillId="6" borderId="9" xfId="0" applyFont="1" applyFill="1" applyBorder="1"/>
    <xf numFmtId="0" fontId="2" fillId="6" borderId="11" xfId="0" applyFont="1" applyFill="1" applyBorder="1"/>
    <xf numFmtId="0" fontId="2" fillId="7" borderId="10" xfId="0" applyFont="1" applyFill="1" applyBorder="1"/>
    <xf numFmtId="0" fontId="2" fillId="7" borderId="0" xfId="0" applyFont="1" applyFill="1" applyAlignment="1">
      <alignment horizontal="center"/>
    </xf>
    <xf numFmtId="0" fontId="2" fillId="5" borderId="0" xfId="0" applyFont="1" applyFill="1"/>
    <xf numFmtId="9" fontId="2" fillId="5" borderId="0" xfId="0" applyNumberFormat="1" applyFont="1" applyFill="1"/>
    <xf numFmtId="0" fontId="2" fillId="8" borderId="0" xfId="0" applyFont="1" applyFill="1"/>
    <xf numFmtId="9" fontId="2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4</xdr:row>
      <xdr:rowOff>152400</xdr:rowOff>
    </xdr:from>
    <xdr:to>
      <xdr:col>8</xdr:col>
      <xdr:colOff>594360</xdr:colOff>
      <xdr:row>7</xdr:row>
      <xdr:rowOff>175260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7923FB2F-A277-46C1-9594-00BF96C9475E}"/>
            </a:ext>
          </a:extLst>
        </xdr:cNvPr>
        <xdr:cNvCxnSpPr/>
      </xdr:nvCxnSpPr>
      <xdr:spPr>
        <a:xfrm flipV="1">
          <a:off x="4366260" y="883920"/>
          <a:ext cx="11811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9</xdr:row>
      <xdr:rowOff>15240</xdr:rowOff>
    </xdr:from>
    <xdr:to>
      <xdr:col>8</xdr:col>
      <xdr:colOff>579120</xdr:colOff>
      <xdr:row>11</xdr:row>
      <xdr:rowOff>15240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15F01E0E-66A8-4589-B466-5AA7FC2068E5}"/>
            </a:ext>
          </a:extLst>
        </xdr:cNvPr>
        <xdr:cNvCxnSpPr/>
      </xdr:nvCxnSpPr>
      <xdr:spPr>
        <a:xfrm>
          <a:off x="4381500" y="1661160"/>
          <a:ext cx="1150620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19</xdr:row>
      <xdr:rowOff>152400</xdr:rowOff>
    </xdr:from>
    <xdr:to>
      <xdr:col>5</xdr:col>
      <xdr:colOff>15240</xdr:colOff>
      <xdr:row>19</xdr:row>
      <xdr:rowOff>167640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E3445132-295A-4E62-A7D7-5BE3923607CF}"/>
            </a:ext>
          </a:extLst>
        </xdr:cNvPr>
        <xdr:cNvCxnSpPr/>
      </xdr:nvCxnSpPr>
      <xdr:spPr>
        <a:xfrm flipV="1">
          <a:off x="4320540" y="3634740"/>
          <a:ext cx="61722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</xdr:colOff>
      <xdr:row>19</xdr:row>
      <xdr:rowOff>152400</xdr:rowOff>
    </xdr:from>
    <xdr:to>
      <xdr:col>17</xdr:col>
      <xdr:colOff>15240</xdr:colOff>
      <xdr:row>19</xdr:row>
      <xdr:rowOff>167640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44FF21DC-46E1-45EC-8669-9F0ADBD5F760}"/>
            </a:ext>
          </a:extLst>
        </xdr:cNvPr>
        <xdr:cNvCxnSpPr/>
      </xdr:nvCxnSpPr>
      <xdr:spPr>
        <a:xfrm flipV="1">
          <a:off x="4320540" y="3634740"/>
          <a:ext cx="61722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243840</xdr:colOff>
      <xdr:row>16</xdr:row>
      <xdr:rowOff>137160</xdr:rowOff>
    </xdr:from>
    <xdr:to>
      <xdr:col>33</xdr:col>
      <xdr:colOff>571500</xdr:colOff>
      <xdr:row>20</xdr:row>
      <xdr:rowOff>60960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FFE7EE6D-4114-44E9-8CF1-0EBED5A4D572}"/>
            </a:ext>
          </a:extLst>
        </xdr:cNvPr>
        <xdr:cNvCxnSpPr/>
      </xdr:nvCxnSpPr>
      <xdr:spPr>
        <a:xfrm flipV="1">
          <a:off x="19796760" y="3063240"/>
          <a:ext cx="2766060" cy="662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274320</xdr:colOff>
      <xdr:row>11</xdr:row>
      <xdr:rowOff>7620</xdr:rowOff>
    </xdr:from>
    <xdr:to>
      <xdr:col>33</xdr:col>
      <xdr:colOff>556260</xdr:colOff>
      <xdr:row>20</xdr:row>
      <xdr:rowOff>60960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EF238E7F-E78C-4E12-89A9-9DDF2A6B9D48}"/>
            </a:ext>
          </a:extLst>
        </xdr:cNvPr>
        <xdr:cNvCxnSpPr/>
      </xdr:nvCxnSpPr>
      <xdr:spPr>
        <a:xfrm flipV="1">
          <a:off x="19827240" y="2019300"/>
          <a:ext cx="2720340" cy="1706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</xdr:colOff>
      <xdr:row>11</xdr:row>
      <xdr:rowOff>152400</xdr:rowOff>
    </xdr:from>
    <xdr:to>
      <xdr:col>37</xdr:col>
      <xdr:colOff>15240</xdr:colOff>
      <xdr:row>11</xdr:row>
      <xdr:rowOff>167640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xmlns="" id="{73E71B83-EDD9-4514-9DF3-0F7703609087}"/>
            </a:ext>
          </a:extLst>
        </xdr:cNvPr>
        <xdr:cNvCxnSpPr/>
      </xdr:nvCxnSpPr>
      <xdr:spPr>
        <a:xfrm flipV="1">
          <a:off x="11635740" y="3634740"/>
          <a:ext cx="61722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</xdr:colOff>
      <xdr:row>16</xdr:row>
      <xdr:rowOff>152400</xdr:rowOff>
    </xdr:from>
    <xdr:to>
      <xdr:col>37</xdr:col>
      <xdr:colOff>15240</xdr:colOff>
      <xdr:row>16</xdr:row>
      <xdr:rowOff>167640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xmlns="" id="{CAE95396-4137-4D9E-8689-41B2EA2ACC9B}"/>
            </a:ext>
          </a:extLst>
        </xdr:cNvPr>
        <xdr:cNvCxnSpPr/>
      </xdr:nvCxnSpPr>
      <xdr:spPr>
        <a:xfrm flipV="1">
          <a:off x="4320540" y="3642360"/>
          <a:ext cx="61722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</xdr:colOff>
      <xdr:row>11</xdr:row>
      <xdr:rowOff>152400</xdr:rowOff>
    </xdr:from>
    <xdr:to>
      <xdr:col>37</xdr:col>
      <xdr:colOff>15240</xdr:colOff>
      <xdr:row>11</xdr:row>
      <xdr:rowOff>167640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52629DB0-1E62-4AB2-A044-92862550E4D6}"/>
            </a:ext>
          </a:extLst>
        </xdr:cNvPr>
        <xdr:cNvCxnSpPr/>
      </xdr:nvCxnSpPr>
      <xdr:spPr>
        <a:xfrm flipV="1">
          <a:off x="4320540" y="3649980"/>
          <a:ext cx="61722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</xdr:colOff>
      <xdr:row>11</xdr:row>
      <xdr:rowOff>152400</xdr:rowOff>
    </xdr:from>
    <xdr:to>
      <xdr:col>37</xdr:col>
      <xdr:colOff>15240</xdr:colOff>
      <xdr:row>11</xdr:row>
      <xdr:rowOff>167640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5A622071-7F5F-49FE-A857-6A983875B033}"/>
            </a:ext>
          </a:extLst>
        </xdr:cNvPr>
        <xdr:cNvCxnSpPr/>
      </xdr:nvCxnSpPr>
      <xdr:spPr>
        <a:xfrm flipV="1">
          <a:off x="4320540" y="3649980"/>
          <a:ext cx="61722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</xdr:colOff>
      <xdr:row>16</xdr:row>
      <xdr:rowOff>152400</xdr:rowOff>
    </xdr:from>
    <xdr:to>
      <xdr:col>37</xdr:col>
      <xdr:colOff>15240</xdr:colOff>
      <xdr:row>16</xdr:row>
      <xdr:rowOff>167640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4DE62230-8CDB-488C-B9D1-E2ADFBA82EB4}"/>
            </a:ext>
          </a:extLst>
        </xdr:cNvPr>
        <xdr:cNvCxnSpPr/>
      </xdr:nvCxnSpPr>
      <xdr:spPr>
        <a:xfrm flipV="1">
          <a:off x="11635740" y="3649980"/>
          <a:ext cx="61722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tabSelected="1" topLeftCell="A18" workbookViewId="0">
      <selection activeCell="AH23" sqref="AH23"/>
    </sheetView>
  </sheetViews>
  <sheetFormatPr defaultRowHeight="15" x14ac:dyDescent="0.25"/>
  <cols>
    <col min="1" max="1" width="10" customWidth="1"/>
    <col min="2" max="2" width="33.7109375" customWidth="1"/>
    <col min="3" max="3" width="10.28515625" customWidth="1"/>
    <col min="29" max="29" width="10.42578125" bestFit="1" customWidth="1"/>
  </cols>
  <sheetData>
    <row r="1" spans="1:40" x14ac:dyDescent="0.25">
      <c r="A1" s="1" t="s">
        <v>0</v>
      </c>
      <c r="B1" s="1"/>
      <c r="C1" s="1"/>
      <c r="D1" s="1"/>
      <c r="E1" s="2" t="s">
        <v>12</v>
      </c>
      <c r="F1" s="2"/>
      <c r="G1" s="2"/>
      <c r="H1" s="1"/>
      <c r="I1" s="1"/>
      <c r="J1" s="2" t="s">
        <v>29</v>
      </c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4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40" x14ac:dyDescent="0.25">
      <c r="A3" s="1"/>
      <c r="B3" s="1"/>
      <c r="C3" s="1"/>
      <c r="D3" s="1"/>
      <c r="E3" s="1"/>
      <c r="F3" s="1"/>
      <c r="G3" s="1"/>
      <c r="H3" s="1"/>
      <c r="I3" s="1"/>
      <c r="J3" s="1" t="s">
        <v>13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4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40" x14ac:dyDescent="0.25">
      <c r="A5" s="1"/>
      <c r="B5" s="1"/>
      <c r="C5" s="1"/>
      <c r="D5" s="1"/>
      <c r="E5" s="1"/>
      <c r="F5" s="1"/>
      <c r="G5" s="1"/>
      <c r="H5" s="1"/>
      <c r="I5" s="1"/>
      <c r="J5" s="37">
        <v>0.2</v>
      </c>
      <c r="K5" s="37">
        <f>500000</f>
        <v>500000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40" x14ac:dyDescent="0.25">
      <c r="A6" s="1"/>
      <c r="B6" s="1"/>
      <c r="C6" s="1"/>
      <c r="D6" s="1"/>
      <c r="E6" s="1"/>
      <c r="F6" s="1"/>
      <c r="G6" s="1"/>
      <c r="H6" s="1" t="s">
        <v>10</v>
      </c>
      <c r="I6" s="1"/>
      <c r="J6" s="37"/>
      <c r="K6" s="3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40" x14ac:dyDescent="0.25">
      <c r="A7" s="1"/>
      <c r="B7" s="1"/>
      <c r="C7" s="1"/>
      <c r="D7" s="1"/>
      <c r="E7" s="1"/>
      <c r="F7" s="1"/>
      <c r="G7" s="1"/>
      <c r="H7" s="1"/>
      <c r="I7" s="1"/>
      <c r="J7" s="37">
        <v>0.5</v>
      </c>
      <c r="K7" s="37">
        <f>400000</f>
        <v>400000</v>
      </c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40" x14ac:dyDescent="0.25">
      <c r="A8" s="1"/>
      <c r="B8" s="1"/>
      <c r="C8" s="1"/>
      <c r="D8" s="1"/>
      <c r="E8" s="35"/>
      <c r="F8" s="35" t="s">
        <v>9</v>
      </c>
      <c r="G8" s="35" t="s">
        <v>8</v>
      </c>
      <c r="H8" s="1"/>
      <c r="I8" s="1"/>
      <c r="J8" s="37"/>
      <c r="K8" s="37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40" x14ac:dyDescent="0.25">
      <c r="A9" s="35" t="s">
        <v>7</v>
      </c>
      <c r="B9" s="35">
        <v>400000</v>
      </c>
      <c r="C9" s="1"/>
      <c r="D9" s="1"/>
      <c r="E9" s="35" t="s">
        <v>10</v>
      </c>
      <c r="F9" s="36">
        <v>0.7</v>
      </c>
      <c r="G9" s="35">
        <f>SUMPRODUCT(J5:J9,K5:K9)*2</f>
        <v>780000</v>
      </c>
      <c r="H9" s="1"/>
      <c r="I9" s="1"/>
      <c r="J9" s="37">
        <v>0.3</v>
      </c>
      <c r="K9" s="37">
        <f>300000</f>
        <v>300000</v>
      </c>
      <c r="L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40" ht="15.75" thickBot="1" x14ac:dyDescent="0.3">
      <c r="A10" s="35" t="s">
        <v>8</v>
      </c>
      <c r="B10" s="19">
        <f>SUMPRODUCT(F9:F10,G9:G10)-B9</f>
        <v>155000</v>
      </c>
      <c r="C10" s="1"/>
      <c r="D10" s="1"/>
      <c r="E10" s="35" t="s">
        <v>11</v>
      </c>
      <c r="F10" s="36">
        <v>0.3</v>
      </c>
      <c r="G10" s="35">
        <f>SUMPRODUCT(J11:J13,K11:K13)</f>
        <v>30000</v>
      </c>
      <c r="H10" s="1"/>
      <c r="I10" s="1"/>
      <c r="J10" s="37"/>
      <c r="K10" s="37"/>
      <c r="L10" s="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H10" s="1"/>
      <c r="AI10" s="1"/>
      <c r="AJ10" s="1"/>
      <c r="AK10" s="1"/>
      <c r="AL10" s="1"/>
      <c r="AM10" s="1"/>
      <c r="AN10" s="1"/>
    </row>
    <row r="11" spans="1:40" x14ac:dyDescent="0.25">
      <c r="A11" s="1"/>
      <c r="B11" s="1"/>
      <c r="C11" s="1"/>
      <c r="D11" s="1"/>
      <c r="E11" s="1"/>
      <c r="F11" s="1"/>
      <c r="G11" s="1"/>
      <c r="H11" s="1" t="s">
        <v>11</v>
      </c>
      <c r="I11" s="1"/>
      <c r="J11" s="37">
        <v>0.6</v>
      </c>
      <c r="K11" s="37">
        <v>50000</v>
      </c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H11" s="1"/>
      <c r="AI11" s="5"/>
      <c r="AJ11" s="7"/>
      <c r="AK11" s="7"/>
      <c r="AL11" s="7"/>
      <c r="AM11" s="7" t="s">
        <v>13</v>
      </c>
      <c r="AN11" s="8" t="s">
        <v>8</v>
      </c>
    </row>
    <row r="12" spans="1:40" x14ac:dyDescent="0.25">
      <c r="A12" s="1"/>
      <c r="B12" s="1"/>
      <c r="C12" s="1"/>
      <c r="D12" s="1"/>
      <c r="E12" s="1"/>
      <c r="F12" s="1"/>
      <c r="G12" s="1"/>
      <c r="H12" s="1"/>
      <c r="I12" s="1"/>
      <c r="J12" s="37"/>
      <c r="K12" s="37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H12" s="1"/>
      <c r="AI12" s="11" t="s">
        <v>16</v>
      </c>
      <c r="AJ12" s="9">
        <v>700000</v>
      </c>
      <c r="AK12" s="9"/>
      <c r="AL12" s="9" t="s">
        <v>17</v>
      </c>
      <c r="AM12" s="13">
        <v>0.9</v>
      </c>
      <c r="AN12" s="14">
        <f>280000/(1+$C$14)+280000/(1+$C$14)^2+280000/(1+$C$14)^3+280000/(1+$C$14)^4</f>
        <v>992866.14116546069</v>
      </c>
    </row>
    <row r="13" spans="1:40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37">
        <v>0.4</v>
      </c>
      <c r="K13" s="37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H13" s="1"/>
      <c r="AI13" s="20" t="s">
        <v>8</v>
      </c>
      <c r="AJ13" s="27">
        <f>SUMPRODUCT(AM12:AM13,AN12:AN13)-AJ12</f>
        <v>165211.92301561579</v>
      </c>
      <c r="AK13" s="22"/>
      <c r="AL13" s="22" t="s">
        <v>11</v>
      </c>
      <c r="AM13" s="28">
        <v>0.1</v>
      </c>
      <c r="AN13" s="29">
        <f>(-80000)/(1+$C$14)+(-80000)/(1+$C$14)^2+(-80000)/(1+$C$14)^3+(-80000)/(1+$C$14)^4</f>
        <v>-283676.04033298884</v>
      </c>
    </row>
    <row r="14" spans="1:40" x14ac:dyDescent="0.25">
      <c r="A14" s="1" t="s">
        <v>1</v>
      </c>
      <c r="B14" s="1"/>
      <c r="C14" s="38">
        <v>0.05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H14" s="1"/>
      <c r="AI14" s="1"/>
      <c r="AJ14" s="1"/>
      <c r="AK14" s="1"/>
      <c r="AL14" s="1"/>
      <c r="AM14" s="1"/>
      <c r="AN14" s="1"/>
    </row>
    <row r="15" spans="1:40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H15" s="1"/>
      <c r="AI15" s="1"/>
      <c r="AJ15" s="1"/>
      <c r="AK15" s="1"/>
      <c r="AL15" s="1"/>
      <c r="AM15" s="1"/>
      <c r="AN15" s="1"/>
    </row>
    <row r="16" spans="1:4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H16" s="1"/>
      <c r="AI16" s="5"/>
      <c r="AJ16" s="7"/>
      <c r="AK16" s="7"/>
      <c r="AL16" s="7"/>
      <c r="AM16" s="7" t="s">
        <v>13</v>
      </c>
      <c r="AN16" s="8" t="s">
        <v>8</v>
      </c>
    </row>
    <row r="17" spans="1:4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H17" s="1"/>
      <c r="AI17" s="11" t="s">
        <v>16</v>
      </c>
      <c r="AJ17" s="9">
        <v>300000</v>
      </c>
      <c r="AK17" s="9"/>
      <c r="AL17" s="9" t="s">
        <v>17</v>
      </c>
      <c r="AM17" s="13">
        <v>0.9</v>
      </c>
      <c r="AN17" s="16">
        <f>180000/(1+C14)+180000/(1+C14)^2+180000/(1+C14)^3+180000/(1+C14)^4</f>
        <v>638271.09074922476</v>
      </c>
    </row>
    <row r="18" spans="1:40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H18" s="1"/>
      <c r="AI18" s="20" t="s">
        <v>8</v>
      </c>
      <c r="AJ18" s="27">
        <f>SUMPRODUCT(AM17:AM18,AN17:AN18)-AJ17</f>
        <v>254941.25390140922</v>
      </c>
      <c r="AK18" s="22"/>
      <c r="AL18" s="22" t="s">
        <v>11</v>
      </c>
      <c r="AM18" s="28">
        <v>0.1</v>
      </c>
      <c r="AN18" s="30">
        <f>(-55000)/(1+C14)+(-55000)/(1+C14)^2+(-55000)/(1+C14)^3+(-55000)/(1+C14)^4</f>
        <v>-195027.2777289298</v>
      </c>
    </row>
    <row r="19" spans="1:40" ht="14.45" customHeight="1" x14ac:dyDescent="0.25">
      <c r="A19" s="5" t="s">
        <v>14</v>
      </c>
      <c r="B19" s="6" t="s">
        <v>15</v>
      </c>
      <c r="C19" s="7"/>
      <c r="D19" s="7"/>
      <c r="E19" s="7"/>
      <c r="F19" s="7"/>
      <c r="G19" s="7" t="s">
        <v>13</v>
      </c>
      <c r="H19" s="8" t="s">
        <v>8</v>
      </c>
      <c r="I19" s="9"/>
      <c r="J19" s="5" t="s">
        <v>18</v>
      </c>
      <c r="K19" s="6" t="s">
        <v>19</v>
      </c>
      <c r="L19" s="6"/>
      <c r="M19" s="6"/>
      <c r="N19" s="6"/>
      <c r="O19" s="7"/>
      <c r="P19" s="7"/>
      <c r="Q19" s="7"/>
      <c r="R19" s="7"/>
      <c r="S19" s="7" t="s">
        <v>13</v>
      </c>
      <c r="T19" s="8" t="s">
        <v>8</v>
      </c>
      <c r="U19" s="1"/>
      <c r="V19" s="1" t="s">
        <v>20</v>
      </c>
      <c r="W19" s="10" t="s">
        <v>21</v>
      </c>
      <c r="X19" s="10"/>
      <c r="Y19" s="10"/>
      <c r="Z19" s="10"/>
      <c r="AA19" s="10"/>
      <c r="AB19" s="1"/>
      <c r="AC19" s="1"/>
      <c r="AD19" s="1"/>
      <c r="AE19" s="1"/>
      <c r="AF19" s="1"/>
      <c r="AG19" s="1"/>
      <c r="AH19" s="1"/>
    </row>
    <row r="20" spans="1:40" x14ac:dyDescent="0.25">
      <c r="A20" s="11"/>
      <c r="B20" s="12"/>
      <c r="C20" s="9" t="s">
        <v>16</v>
      </c>
      <c r="D20" s="9">
        <v>700000</v>
      </c>
      <c r="E20" s="9"/>
      <c r="F20" s="9" t="s">
        <v>17</v>
      </c>
      <c r="G20" s="13">
        <v>0.8</v>
      </c>
      <c r="H20" s="14">
        <f>280000/(1+$C$14)+280000/(1+$C$14)^2+280000/(1+$C$14)^3+280000/(1+$C$14)^4+280000/(1+$C$14)^5</f>
        <v>1212253.4677766291</v>
      </c>
      <c r="I20" s="15"/>
      <c r="J20" s="11"/>
      <c r="K20" s="12"/>
      <c r="L20" s="12"/>
      <c r="M20" s="12"/>
      <c r="N20" s="12"/>
      <c r="O20" s="9" t="s">
        <v>16</v>
      </c>
      <c r="P20" s="9">
        <v>300000</v>
      </c>
      <c r="Q20" s="9"/>
      <c r="R20" s="9" t="s">
        <v>17</v>
      </c>
      <c r="S20" s="13">
        <v>0.8</v>
      </c>
      <c r="T20" s="16">
        <f>180000/(1+C14)+180000/(1+C14)^2+180000/(1+C14)^3+180000/(1+C14)^4+180000/(1+C14)^5</f>
        <v>779305.80071354739</v>
      </c>
      <c r="U20" s="1"/>
      <c r="V20" s="1"/>
      <c r="W20" s="10"/>
      <c r="X20" s="10"/>
      <c r="Y20" s="10"/>
      <c r="Z20" s="10"/>
      <c r="AA20" s="10"/>
      <c r="AB20" s="1"/>
      <c r="AC20" s="1"/>
      <c r="AD20" s="1"/>
      <c r="AE20" s="1" t="s">
        <v>24</v>
      </c>
      <c r="AF20" s="1" t="s">
        <v>8</v>
      </c>
      <c r="AG20" s="1"/>
      <c r="AH20" s="1"/>
    </row>
    <row r="21" spans="1:40" x14ac:dyDescent="0.25">
      <c r="A21" s="11"/>
      <c r="B21" s="12"/>
      <c r="C21" s="9" t="s">
        <v>8</v>
      </c>
      <c r="D21" s="17">
        <f>SUMPRODUCT(G20:G21,H20:H21)-D20</f>
        <v>200531.14749121026</v>
      </c>
      <c r="E21" s="9"/>
      <c r="F21" s="9" t="s">
        <v>11</v>
      </c>
      <c r="G21" s="13">
        <v>0.2</v>
      </c>
      <c r="H21" s="14">
        <f>(-80000)/(1+$C$14)+(-80000)/(1+$C$14)^2+(-80000)/(1+$C$14)^3+(-80000)/(1+$C$14)^4+(-80000)/(1+$C$14)^5</f>
        <v>-346358.13365046552</v>
      </c>
      <c r="I21" s="15"/>
      <c r="J21" s="11"/>
      <c r="K21" s="12"/>
      <c r="L21" s="12"/>
      <c r="M21" s="12"/>
      <c r="N21" s="12"/>
      <c r="O21" s="9" t="s">
        <v>8</v>
      </c>
      <c r="P21" s="17">
        <f>SUMPRODUCT(S20:S21,T20:T21)-P20</f>
        <v>275820.39719389891</v>
      </c>
      <c r="Q21" s="9"/>
      <c r="R21" s="9" t="s">
        <v>11</v>
      </c>
      <c r="S21" s="13">
        <v>0.2</v>
      </c>
      <c r="T21" s="16">
        <f>(-55000)/(1+C14)+(-55000)/(1+C14)^2+(-55000)/(1+C14)^3+(-55000)/(1+C14)^4+(-55000)/(1+C14)^5</f>
        <v>-238121.21688469505</v>
      </c>
      <c r="U21" s="1"/>
      <c r="V21" s="1"/>
      <c r="W21" s="10"/>
      <c r="X21" s="10"/>
      <c r="Y21" s="10"/>
      <c r="Z21" s="10"/>
      <c r="AA21" s="10"/>
      <c r="AB21" s="1" t="s">
        <v>25</v>
      </c>
      <c r="AC21" s="1">
        <v>0</v>
      </c>
      <c r="AD21" s="1" t="s">
        <v>22</v>
      </c>
      <c r="AE21" s="4">
        <v>0.7</v>
      </c>
      <c r="AF21" s="35">
        <f>0.5*AJ13+0.5*AJ18</f>
        <v>210076.5884585125</v>
      </c>
      <c r="AG21" s="1"/>
      <c r="AH21" s="1"/>
    </row>
    <row r="22" spans="1:40" x14ac:dyDescent="0.25">
      <c r="A22" s="11"/>
      <c r="B22" s="12"/>
      <c r="C22" s="9"/>
      <c r="D22" s="9"/>
      <c r="E22" s="9"/>
      <c r="F22" s="9"/>
      <c r="G22" s="9"/>
      <c r="H22" s="18"/>
      <c r="I22" s="9"/>
      <c r="J22" s="11"/>
      <c r="K22" s="12"/>
      <c r="L22" s="12"/>
      <c r="M22" s="12"/>
      <c r="N22" s="12"/>
      <c r="O22" s="9"/>
      <c r="P22" s="9"/>
      <c r="Q22" s="9"/>
      <c r="R22" s="9"/>
      <c r="S22" s="9"/>
      <c r="T22" s="18"/>
      <c r="U22" s="1"/>
      <c r="V22" s="1"/>
      <c r="W22" s="10"/>
      <c r="X22" s="10"/>
      <c r="Y22" s="10"/>
      <c r="Z22" s="10"/>
      <c r="AA22" s="10"/>
      <c r="AB22" s="1" t="s">
        <v>8</v>
      </c>
      <c r="AC22" s="19">
        <f>SUMPRODUCT(AE21:AE22,AF21:AF22)-AC21</f>
        <v>147053.61192095873</v>
      </c>
      <c r="AD22" s="1" t="s">
        <v>23</v>
      </c>
      <c r="AE22" s="4">
        <v>0.3</v>
      </c>
      <c r="AF22" s="35">
        <v>0</v>
      </c>
      <c r="AG22" s="1"/>
      <c r="AH22" s="1"/>
    </row>
    <row r="23" spans="1:40" x14ac:dyDescent="0.25">
      <c r="A23" s="11"/>
      <c r="B23" s="12"/>
      <c r="C23" s="9"/>
      <c r="D23" s="9"/>
      <c r="E23" s="9"/>
      <c r="F23" s="9"/>
      <c r="G23" s="9"/>
      <c r="H23" s="18"/>
      <c r="I23" s="9"/>
      <c r="J23" s="11"/>
      <c r="K23" s="12"/>
      <c r="L23" s="12"/>
      <c r="M23" s="12"/>
      <c r="N23" s="12"/>
      <c r="O23" s="9"/>
      <c r="P23" s="9"/>
      <c r="Q23" s="9"/>
      <c r="R23" s="9"/>
      <c r="S23" s="9"/>
      <c r="T23" s="18"/>
      <c r="U23" s="1"/>
      <c r="V23" s="1"/>
      <c r="W23" s="10"/>
      <c r="X23" s="10"/>
      <c r="Y23" s="10"/>
      <c r="Z23" s="10"/>
      <c r="AA23" s="10"/>
      <c r="AB23" s="1"/>
      <c r="AC23" s="1"/>
      <c r="AD23" s="1"/>
      <c r="AE23" s="1"/>
      <c r="AF23" s="1"/>
      <c r="AG23" s="1"/>
      <c r="AH23" s="1"/>
    </row>
    <row r="24" spans="1:40" x14ac:dyDescent="0.25">
      <c r="A24" s="11"/>
      <c r="B24" s="12"/>
      <c r="C24" s="9"/>
      <c r="D24" s="9"/>
      <c r="E24" s="9"/>
      <c r="F24" s="9"/>
      <c r="G24" s="9"/>
      <c r="H24" s="18"/>
      <c r="I24" s="9"/>
      <c r="J24" s="11"/>
      <c r="K24" s="12"/>
      <c r="L24" s="12"/>
      <c r="M24" s="12"/>
      <c r="N24" s="12"/>
      <c r="O24" s="9"/>
      <c r="P24" s="9"/>
      <c r="Q24" s="9"/>
      <c r="R24" s="9"/>
      <c r="S24" s="9"/>
      <c r="T24" s="18"/>
      <c r="U24" s="1"/>
      <c r="V24" s="1"/>
      <c r="W24" s="10"/>
      <c r="X24" s="10"/>
      <c r="Y24" s="10"/>
      <c r="Z24" s="10"/>
      <c r="AA24" s="10"/>
      <c r="AB24" s="1"/>
      <c r="AC24" s="1"/>
      <c r="AD24" s="1"/>
      <c r="AE24" s="1"/>
      <c r="AF24" s="1"/>
      <c r="AG24" s="1"/>
      <c r="AH24" s="1"/>
    </row>
    <row r="25" spans="1:40" x14ac:dyDescent="0.25">
      <c r="A25" s="11"/>
      <c r="B25" s="12"/>
      <c r="C25" s="9"/>
      <c r="D25" s="9"/>
      <c r="E25" s="9"/>
      <c r="F25" s="9"/>
      <c r="G25" s="9">
        <v>280000</v>
      </c>
      <c r="H25" s="18"/>
      <c r="I25" s="9"/>
      <c r="J25" s="11"/>
      <c r="K25" s="12"/>
      <c r="L25" s="12"/>
      <c r="M25" s="12"/>
      <c r="N25" s="12"/>
      <c r="O25" s="9"/>
      <c r="P25" s="9"/>
      <c r="Q25" s="9"/>
      <c r="R25" s="9"/>
      <c r="S25" s="9"/>
      <c r="T25" s="18"/>
      <c r="U25" s="1"/>
      <c r="V25" s="1"/>
      <c r="W25" s="10"/>
      <c r="X25" s="10"/>
      <c r="Y25" s="10"/>
      <c r="Z25" s="10"/>
      <c r="AA25" s="10"/>
      <c r="AB25" s="1"/>
      <c r="AC25" s="1"/>
      <c r="AD25" s="1"/>
      <c r="AE25" s="1"/>
      <c r="AF25" s="1"/>
      <c r="AG25" s="1"/>
      <c r="AH25" s="1"/>
    </row>
    <row r="26" spans="1:40" ht="15.75" thickBot="1" x14ac:dyDescent="0.3">
      <c r="A26" s="20"/>
      <c r="B26" s="21"/>
      <c r="C26" s="22"/>
      <c r="D26" s="22"/>
      <c r="E26" s="22"/>
      <c r="F26" s="22"/>
      <c r="G26" s="22">
        <v>80000</v>
      </c>
      <c r="H26" s="23"/>
      <c r="I26" s="9"/>
      <c r="J26" s="20"/>
      <c r="K26" s="21"/>
      <c r="L26" s="21"/>
      <c r="M26" s="21"/>
      <c r="N26" s="21"/>
      <c r="O26" s="22"/>
      <c r="P26" s="22"/>
      <c r="Q26" s="22"/>
      <c r="R26" s="22"/>
      <c r="S26" s="22"/>
      <c r="T26" s="23"/>
      <c r="U26" s="1"/>
      <c r="V26" s="1"/>
      <c r="W26" s="10"/>
      <c r="X26" s="10"/>
      <c r="Y26" s="10"/>
      <c r="Z26" s="10"/>
      <c r="AA26" s="10"/>
      <c r="AB26" s="1"/>
      <c r="AC26" s="1"/>
      <c r="AD26" s="1"/>
      <c r="AE26" s="1"/>
      <c r="AF26" s="1"/>
      <c r="AG26" s="1"/>
      <c r="AH26" s="1"/>
    </row>
    <row r="27" spans="1:40" x14ac:dyDescent="0.25">
      <c r="A27" s="1"/>
      <c r="B27" s="24"/>
      <c r="C27" s="1"/>
      <c r="D27" s="1"/>
      <c r="E27" s="1"/>
      <c r="F27" s="1"/>
      <c r="G27" s="1"/>
      <c r="H27" s="1"/>
      <c r="I27" s="1"/>
      <c r="J27" s="1"/>
      <c r="K27" s="25"/>
      <c r="L27" s="25"/>
      <c r="M27" s="25"/>
      <c r="N27" s="25"/>
      <c r="O27" s="1"/>
      <c r="P27" s="1"/>
      <c r="Q27" s="1"/>
      <c r="R27" s="1"/>
      <c r="S27" s="1"/>
      <c r="T27" s="1"/>
      <c r="U27" s="1"/>
      <c r="V27" s="1"/>
      <c r="W27" s="10"/>
      <c r="X27" s="10"/>
      <c r="Y27" s="10"/>
      <c r="Z27" s="10"/>
      <c r="AA27" s="10"/>
      <c r="AB27" s="1"/>
      <c r="AC27" s="1"/>
      <c r="AD27" s="1"/>
      <c r="AE27" s="1"/>
      <c r="AF27" s="1"/>
      <c r="AG27" s="1"/>
      <c r="AH27" s="1"/>
    </row>
    <row r="28" spans="1:40" x14ac:dyDescent="0.25">
      <c r="A28" s="1"/>
      <c r="B28" s="24"/>
      <c r="C28" s="1"/>
      <c r="D28" s="1"/>
      <c r="E28" s="1"/>
      <c r="F28" s="1"/>
      <c r="G28" s="34" t="s">
        <v>26</v>
      </c>
      <c r="H28" s="34"/>
      <c r="I28" s="34"/>
      <c r="J28" s="34"/>
      <c r="K28" s="34"/>
      <c r="L28" s="34"/>
      <c r="M28" s="34"/>
      <c r="N28" s="34"/>
      <c r="O28" s="34"/>
      <c r="P28" s="34"/>
      <c r="Q28" s="1"/>
      <c r="R28" s="1"/>
      <c r="S28" s="1"/>
      <c r="T28" s="1"/>
      <c r="U28" s="1"/>
      <c r="V28" s="1"/>
      <c r="W28" s="10"/>
      <c r="X28" s="10"/>
      <c r="Y28" s="10"/>
      <c r="Z28" s="10"/>
      <c r="AA28" s="10"/>
      <c r="AB28" s="1"/>
      <c r="AC28" s="1"/>
      <c r="AD28" s="1"/>
      <c r="AE28" s="1"/>
      <c r="AF28" s="1"/>
      <c r="AG28" s="1"/>
      <c r="AH28" s="1"/>
    </row>
    <row r="29" spans="1:40" x14ac:dyDescent="0.25">
      <c r="A29" s="1"/>
      <c r="B29" s="2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0"/>
      <c r="X29" s="10"/>
      <c r="Y29" s="10"/>
      <c r="Z29" s="10"/>
      <c r="AA29" s="10"/>
      <c r="AB29" s="1"/>
      <c r="AC29" s="1"/>
      <c r="AD29" s="1"/>
      <c r="AE29" s="1"/>
      <c r="AF29" s="1"/>
      <c r="AG29" s="1"/>
      <c r="AH29" s="1"/>
    </row>
    <row r="30" spans="1:40" ht="15.75" thickBot="1" x14ac:dyDescent="0.3">
      <c r="A30" s="1"/>
      <c r="B30" s="2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0"/>
      <c r="X30" s="10"/>
      <c r="Y30" s="10"/>
      <c r="Z30" s="10"/>
      <c r="AA30" s="10"/>
      <c r="AB30" s="1"/>
      <c r="AC30" s="1"/>
      <c r="AD30" s="1"/>
      <c r="AE30" s="1"/>
      <c r="AF30" s="1"/>
      <c r="AG30" s="1"/>
      <c r="AH30" s="1"/>
    </row>
    <row r="31" spans="1:40" ht="15.75" thickBot="1" x14ac:dyDescent="0.3">
      <c r="A31" s="1" t="s">
        <v>2</v>
      </c>
      <c r="B31" s="31" t="s">
        <v>5</v>
      </c>
      <c r="C31" s="33" t="s">
        <v>6</v>
      </c>
      <c r="D31" s="33" t="s">
        <v>6</v>
      </c>
      <c r="E31" s="32" t="s">
        <v>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0"/>
      <c r="X31" s="10"/>
      <c r="Y31" s="10"/>
      <c r="Z31" s="10"/>
      <c r="AA31" s="10"/>
      <c r="AB31" s="1"/>
      <c r="AC31" s="1"/>
      <c r="AD31" s="1"/>
      <c r="AE31" s="1"/>
      <c r="AF31" s="1"/>
      <c r="AG31" s="1"/>
      <c r="AH31" s="1"/>
    </row>
    <row r="32" spans="1:4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4"/>
      <c r="X32" s="24"/>
      <c r="Y32" s="24"/>
      <c r="Z32" s="24"/>
      <c r="AA32" s="24"/>
      <c r="AB32" s="1"/>
      <c r="AC32" s="1"/>
      <c r="AD32" s="1"/>
    </row>
    <row r="33" spans="1:30" x14ac:dyDescent="0.25">
      <c r="A33" s="1" t="s">
        <v>3</v>
      </c>
      <c r="B33" s="1" t="s">
        <v>27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 t="s">
        <v>4</v>
      </c>
      <c r="B35" s="26" t="s">
        <v>28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</sheetData>
  <mergeCells count="6">
    <mergeCell ref="W19:AA31"/>
    <mergeCell ref="E1:G1"/>
    <mergeCell ref="J1:L1"/>
    <mergeCell ref="B19:B26"/>
    <mergeCell ref="K19:N26"/>
    <mergeCell ref="G28:P2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2020-05-18T10:32:08Z</dcterms:created>
  <dcterms:modified xsi:type="dcterms:W3CDTF">2020-05-21T13:02:41Z</dcterms:modified>
</cp:coreProperties>
</file>