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465" yWindow="3465" windowWidth="20730" windowHeight="11385"/>
  </bookViews>
  <sheets>
    <sheet name="ECSTAT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2" i="1" l="1"/>
  <c r="V12" i="1"/>
  <c r="G83" i="1" l="1"/>
  <c r="L90" i="1" l="1"/>
  <c r="G91" i="1" s="1"/>
  <c r="K90" i="1"/>
  <c r="F97" i="1" s="1"/>
  <c r="F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F61" i="1"/>
  <c r="G61" i="1"/>
  <c r="J52" i="1"/>
  <c r="J53" i="1"/>
  <c r="J54" i="1"/>
  <c r="J55" i="1"/>
  <c r="J56" i="1"/>
  <c r="J57" i="1"/>
  <c r="J58" i="1"/>
  <c r="J59" i="1"/>
  <c r="J60" i="1"/>
  <c r="J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I51" i="1"/>
  <c r="H51" i="1"/>
  <c r="J83" i="1" l="1"/>
  <c r="H83" i="1"/>
  <c r="I83" i="1"/>
  <c r="G98" i="1"/>
  <c r="H61" i="1"/>
  <c r="F90" i="1"/>
  <c r="G96" i="1"/>
  <c r="G90" i="1"/>
  <c r="G95" i="1"/>
  <c r="F100" i="1"/>
  <c r="F92" i="1"/>
  <c r="G94" i="1"/>
  <c r="F99" i="1"/>
  <c r="F91" i="1"/>
  <c r="G93" i="1"/>
  <c r="F95" i="1"/>
  <c r="F94" i="1"/>
  <c r="F93" i="1"/>
  <c r="F98" i="1"/>
  <c r="G100" i="1"/>
  <c r="G92" i="1"/>
  <c r="F96" i="1"/>
  <c r="G97" i="1"/>
  <c r="G99" i="1"/>
  <c r="J61" i="1"/>
  <c r="I61" i="1"/>
  <c r="D86" i="1" l="1"/>
  <c r="D64" i="1"/>
  <c r="D68" i="1" s="1"/>
  <c r="L12" i="1" l="1"/>
  <c r="K12" i="1"/>
  <c r="G17" i="1" l="1"/>
  <c r="I17" i="1" s="1"/>
  <c r="I98" i="1"/>
  <c r="I90" i="1"/>
  <c r="I100" i="1"/>
  <c r="I97" i="1"/>
  <c r="I94" i="1"/>
  <c r="I91" i="1"/>
  <c r="I99" i="1"/>
  <c r="I96" i="1"/>
  <c r="I93" i="1"/>
  <c r="I92" i="1"/>
  <c r="I95" i="1"/>
  <c r="F15" i="1"/>
  <c r="H15" i="1" s="1"/>
  <c r="F19" i="1"/>
  <c r="G21" i="1"/>
  <c r="I21" i="1" s="1"/>
  <c r="G13" i="1"/>
  <c r="I13" i="1" s="1"/>
  <c r="F12" i="1"/>
  <c r="F14" i="1"/>
  <c r="G16" i="1"/>
  <c r="I16" i="1" s="1"/>
  <c r="F21" i="1"/>
  <c r="F13" i="1"/>
  <c r="G15" i="1"/>
  <c r="I15" i="1" s="1"/>
  <c r="F20" i="1"/>
  <c r="G12" i="1"/>
  <c r="I12" i="1" s="1"/>
  <c r="G14" i="1"/>
  <c r="I14" i="1" s="1"/>
  <c r="F18" i="1"/>
  <c r="G20" i="1"/>
  <c r="I20" i="1" s="1"/>
  <c r="F17" i="1"/>
  <c r="G19" i="1"/>
  <c r="I19" i="1" s="1"/>
  <c r="F16" i="1"/>
  <c r="G18" i="1"/>
  <c r="I18" i="1" s="1"/>
  <c r="N90" i="1" l="1"/>
  <c r="P90" i="1" s="1"/>
  <c r="J96" i="1"/>
  <c r="H96" i="1"/>
  <c r="J92" i="1"/>
  <c r="H92" i="1"/>
  <c r="H98" i="1"/>
  <c r="J98" i="1"/>
  <c r="H93" i="1"/>
  <c r="J93" i="1"/>
  <c r="H95" i="1"/>
  <c r="J95" i="1"/>
  <c r="H100" i="1"/>
  <c r="J100" i="1"/>
  <c r="J99" i="1"/>
  <c r="H99" i="1"/>
  <c r="J91" i="1"/>
  <c r="H91" i="1"/>
  <c r="H97" i="1"/>
  <c r="J97" i="1"/>
  <c r="H94" i="1"/>
  <c r="J94" i="1"/>
  <c r="J90" i="1"/>
  <c r="H90" i="1"/>
  <c r="J15" i="1"/>
  <c r="H14" i="1"/>
  <c r="J14" i="1"/>
  <c r="H18" i="1"/>
  <c r="J18" i="1"/>
  <c r="H12" i="1"/>
  <c r="J12" i="1"/>
  <c r="H16" i="1"/>
  <c r="J16" i="1"/>
  <c r="H19" i="1"/>
  <c r="J19" i="1"/>
  <c r="H20" i="1"/>
  <c r="J20" i="1"/>
  <c r="H13" i="1"/>
  <c r="J13" i="1"/>
  <c r="H17" i="1"/>
  <c r="J17" i="1"/>
  <c r="H21" i="1"/>
  <c r="J21" i="1"/>
  <c r="N12" i="1"/>
  <c r="P12" i="1" s="1"/>
  <c r="M12" i="1" l="1"/>
  <c r="O12" i="1" s="1"/>
  <c r="M90" i="1"/>
  <c r="O90" i="1" s="1"/>
  <c r="Q90" i="1"/>
  <c r="Q12" i="1"/>
  <c r="N17" i="1" l="1"/>
  <c r="D44" i="1" s="1"/>
  <c r="N95" i="1"/>
  <c r="D105" i="1" s="1"/>
</calcChain>
</file>

<file path=xl/sharedStrings.xml><?xml version="1.0" encoding="utf-8"?>
<sst xmlns="http://schemas.openxmlformats.org/spreadsheetml/2006/main" count="93" uniqueCount="55">
  <si>
    <t>Expenditures</t>
  </si>
  <si>
    <t>Income</t>
  </si>
  <si>
    <t>Covariance</t>
  </si>
  <si>
    <t>Pearson</t>
  </si>
  <si>
    <t>St dev x</t>
  </si>
  <si>
    <t>St dev y</t>
  </si>
  <si>
    <t>Variance x</t>
  </si>
  <si>
    <t>Variance dev y</t>
  </si>
  <si>
    <t>Rank Income</t>
  </si>
  <si>
    <t>Total</t>
  </si>
  <si>
    <t>Expected grade</t>
  </si>
  <si>
    <t>Instructor rating</t>
  </si>
  <si>
    <t>T-statistic</t>
  </si>
  <si>
    <t>1)</t>
  </si>
  <si>
    <t>2)</t>
  </si>
  <si>
    <t>3)</t>
  </si>
  <si>
    <t>4)</t>
  </si>
  <si>
    <t>5)</t>
  </si>
  <si>
    <t>6)</t>
  </si>
  <si>
    <t>7)</t>
  </si>
  <si>
    <t>Statistical relationships between two variables</t>
  </si>
  <si>
    <t>for 1-3 there is linear dependence, for 4-5 dependence is non-linear</t>
  </si>
  <si>
    <t>correlation coefficient</t>
  </si>
  <si>
    <t>Pearson’s correlation coefficient and Spearman’s coefficient of rank correlation, non-linear correlation coefficient</t>
  </si>
  <si>
    <t>Pearson’s correlation coefficient and non-linear correlation coefficient</t>
  </si>
  <si>
    <t>-1; 0.8; 0 - 0.2; 0; 0</t>
  </si>
  <si>
    <t>fot г) and д)</t>
  </si>
  <si>
    <t>(x-x``)</t>
  </si>
  <si>
    <t>(y-y``)</t>
  </si>
  <si>
    <t>(x-x``)²</t>
  </si>
  <si>
    <t>(x-x``)(y-y``)</t>
  </si>
  <si>
    <t>(y-y``)²</t>
  </si>
  <si>
    <t>Average Income</t>
  </si>
  <si>
    <t>Average Exp</t>
  </si>
  <si>
    <t>Pearson's coefficient</t>
  </si>
  <si>
    <t>Positive correlation coefficient which almost equals 0. It means that with growth of one variable, another also grows and vice versa</t>
  </si>
  <si>
    <t>H0: p = 0</t>
  </si>
  <si>
    <t>H1: != 0</t>
  </si>
  <si>
    <t>t-value</t>
  </si>
  <si>
    <t>2.306</t>
  </si>
  <si>
    <t>At confidence interval 95% we reject H0</t>
  </si>
  <si>
    <t>2) and 3)</t>
  </si>
  <si>
    <t>Exp</t>
  </si>
  <si>
    <t>Rank Exp</t>
  </si>
  <si>
    <t>(Rank Income)^2</t>
  </si>
  <si>
    <t>(Rank Exp)^2</t>
  </si>
  <si>
    <t>Rank Income*Rank Exp</t>
  </si>
  <si>
    <t>Сoefficient of Spearman's Rank Correlation</t>
  </si>
  <si>
    <t>Average Instructor grade</t>
  </si>
  <si>
    <t>Average expected grade</t>
  </si>
  <si>
    <t>0.648</t>
  </si>
  <si>
    <t>At confidence interval 90% we reject H0</t>
  </si>
  <si>
    <t>Task №1</t>
  </si>
  <si>
    <t>Task №2</t>
  </si>
  <si>
    <t>Task №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</si>
</sst>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1" fillId="2" borderId="0" xfId="0" applyNumberFormat="1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ECSTAT!$E$11</c:f>
              <c:strCache>
                <c:ptCount val="1"/>
                <c:pt idx="0">
                  <c:v>Expenditures</c:v>
                </c:pt>
              </c:strCache>
            </c:strRef>
          </c:tx>
          <c:spPr>
            <a:ln w="44450">
              <a:noFill/>
            </a:ln>
          </c:spPr>
          <c:xVal>
            <c:numRef>
              <c:f>ECSTAT!$D$12:$D$21</c:f>
              <c:numCache>
                <c:formatCode>General</c:formatCode>
                <c:ptCount val="10"/>
                <c:pt idx="0">
                  <c:v>722</c:v>
                </c:pt>
                <c:pt idx="1">
                  <c:v>751</c:v>
                </c:pt>
                <c:pt idx="2">
                  <c:v>779</c:v>
                </c:pt>
                <c:pt idx="3">
                  <c:v>810</c:v>
                </c:pt>
                <c:pt idx="4">
                  <c:v>858</c:v>
                </c:pt>
                <c:pt idx="5">
                  <c:v>865</c:v>
                </c:pt>
                <c:pt idx="6">
                  <c:v>875</c:v>
                </c:pt>
                <c:pt idx="7">
                  <c:v>906</c:v>
                </c:pt>
                <c:pt idx="8">
                  <c:v>942</c:v>
                </c:pt>
                <c:pt idx="9">
                  <c:v>988</c:v>
                </c:pt>
              </c:numCache>
            </c:numRef>
          </c:xVal>
          <c:yVal>
            <c:numRef>
              <c:f>ECSTAT!$E$12:$E$21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24</c:v>
                </c:pt>
                <c:pt idx="3">
                  <c:v>25</c:v>
                </c:pt>
                <c:pt idx="4">
                  <c:v>24</c:v>
                </c:pt>
                <c:pt idx="5">
                  <c:v>26</c:v>
                </c:pt>
                <c:pt idx="6">
                  <c:v>25</c:v>
                </c:pt>
                <c:pt idx="7">
                  <c:v>26</c:v>
                </c:pt>
                <c:pt idx="8">
                  <c:v>27</c:v>
                </c:pt>
                <c:pt idx="9">
                  <c:v>28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05-4EB8-BCC4-AAE938610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03040"/>
        <c:axId val="171554304"/>
      </c:scatterChart>
      <c:valAx>
        <c:axId val="14010304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ru-RU"/>
          </a:p>
        </c:txPr>
        <c:crossAx val="171554304"/>
        <c:crosses val="autoZero"/>
        <c:crossBetween val="midCat"/>
      </c:valAx>
      <c:valAx>
        <c:axId val="171554304"/>
        <c:scaling>
          <c:orientation val="minMax"/>
          <c:min val="18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ru-RU"/>
          </a:p>
        </c:txPr>
        <c:crossAx val="140103040"/>
        <c:crosses val="autoZero"/>
        <c:crossBetween val="midCat"/>
      </c:valAx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23</xdr:row>
      <xdr:rowOff>138112</xdr:rowOff>
    </xdr:from>
    <xdr:to>
      <xdr:col>9</xdr:col>
      <xdr:colOff>1806465</xdr:colOff>
      <xdr:row>38</xdr:row>
      <xdr:rowOff>175173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E8A23B52-597E-40AE-887A-221C4A072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abSelected="1" zoomScale="87" workbookViewId="0">
      <selection activeCell="L19" sqref="L19"/>
    </sheetView>
  </sheetViews>
  <sheetFormatPr defaultRowHeight="15" x14ac:dyDescent="0.25"/>
  <cols>
    <col min="3" max="3" width="10.140625" bestFit="1" customWidth="1"/>
    <col min="4" max="4" width="16.28515625" bestFit="1" customWidth="1"/>
    <col min="5" max="5" width="14.7109375" bestFit="1" customWidth="1"/>
    <col min="6" max="6" width="12.7109375" bestFit="1" customWidth="1"/>
    <col min="7" max="7" width="16.7109375" bestFit="1" customWidth="1"/>
    <col min="8" max="8" width="16.28515625" bestFit="1" customWidth="1"/>
    <col min="9" max="9" width="19" bestFit="1" customWidth="1"/>
    <col min="10" max="10" width="21.85546875" customWidth="1"/>
    <col min="11" max="12" width="24.7109375" bestFit="1" customWidth="1"/>
    <col min="13" max="13" width="13.85546875" bestFit="1" customWidth="1"/>
    <col min="14" max="14" width="24.7109375" bestFit="1" customWidth="1"/>
    <col min="15" max="15" width="13.140625" bestFit="1" customWidth="1"/>
    <col min="16" max="16" width="17.7109375" bestFit="1" customWidth="1"/>
    <col min="17" max="17" width="13.7109375" bestFit="1" customWidth="1"/>
    <col min="18" max="18" width="10.7109375" bestFit="1" customWidth="1"/>
    <col min="19" max="19" width="10.7109375" customWidth="1"/>
    <col min="21" max="21" width="12" bestFit="1" customWidth="1"/>
  </cols>
  <sheetData>
    <row r="1" spans="1:23" s="7" customFormat="1" x14ac:dyDescent="0.25">
      <c r="A1" s="6"/>
      <c r="B1" s="6" t="s">
        <v>52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25">
      <c r="A2" s="1"/>
      <c r="B2" s="1"/>
      <c r="C2" s="2" t="s">
        <v>13</v>
      </c>
      <c r="D2" s="1" t="s">
        <v>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2" t="s">
        <v>14</v>
      </c>
      <c r="D3" s="1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2" t="s">
        <v>15</v>
      </c>
      <c r="D4" s="1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2" t="s">
        <v>16</v>
      </c>
      <c r="D5" s="1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2" t="s">
        <v>17</v>
      </c>
      <c r="D6" s="1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2" t="s">
        <v>18</v>
      </c>
      <c r="D7" s="3" t="s">
        <v>25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2" t="s">
        <v>19</v>
      </c>
      <c r="D8" s="1" t="s"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s="7" customFormat="1" x14ac:dyDescent="0.25">
      <c r="A10" s="6"/>
      <c r="B10" s="6" t="s">
        <v>53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x14ac:dyDescent="0.25">
      <c r="A11" s="1"/>
      <c r="B11" s="1"/>
      <c r="C11" s="10" t="s">
        <v>41</v>
      </c>
      <c r="D11" s="9" t="s">
        <v>1</v>
      </c>
      <c r="E11" s="9" t="s">
        <v>0</v>
      </c>
      <c r="F11" s="9" t="s">
        <v>27</v>
      </c>
      <c r="G11" s="9" t="s">
        <v>28</v>
      </c>
      <c r="H11" s="9" t="s">
        <v>29</v>
      </c>
      <c r="I11" s="9" t="s">
        <v>31</v>
      </c>
      <c r="J11" s="9" t="s">
        <v>30</v>
      </c>
      <c r="K11" s="9" t="s">
        <v>32</v>
      </c>
      <c r="L11" s="9" t="s">
        <v>33</v>
      </c>
      <c r="M11" s="9" t="s">
        <v>6</v>
      </c>
      <c r="N11" s="9" t="s">
        <v>7</v>
      </c>
      <c r="O11" s="9" t="s">
        <v>4</v>
      </c>
      <c r="P11" s="9" t="s">
        <v>5</v>
      </c>
      <c r="Q11" s="9" t="s">
        <v>2</v>
      </c>
      <c r="R11" s="1"/>
      <c r="S11" s="1"/>
      <c r="T11" s="1"/>
      <c r="U11" s="13" t="s">
        <v>2</v>
      </c>
      <c r="V11" s="13" t="s">
        <v>3</v>
      </c>
      <c r="W11" s="1"/>
    </row>
    <row r="12" spans="1:23" x14ac:dyDescent="0.25">
      <c r="A12" s="1"/>
      <c r="B12" s="1"/>
      <c r="C12" s="1"/>
      <c r="D12" s="1">
        <v>722</v>
      </c>
      <c r="E12" s="1">
        <v>21</v>
      </c>
      <c r="F12" s="1">
        <f t="shared" ref="F12:F21" si="0">D12-$K$12</f>
        <v>-127.60000000000002</v>
      </c>
      <c r="G12" s="1">
        <f t="shared" ref="G12:G21" si="1">E12-$L$12</f>
        <v>-3.8000000000000007</v>
      </c>
      <c r="H12" s="1">
        <f>F12^2</f>
        <v>16281.760000000006</v>
      </c>
      <c r="I12" s="1">
        <f>G12^2</f>
        <v>14.440000000000005</v>
      </c>
      <c r="J12" s="1">
        <f>F12*G12</f>
        <v>484.88000000000017</v>
      </c>
      <c r="K12" s="1">
        <f>AVERAGE(D12:D21)</f>
        <v>849.6</v>
      </c>
      <c r="L12" s="1">
        <f>AVERAGE(E12:E21)</f>
        <v>24.8</v>
      </c>
      <c r="M12" s="1">
        <f>SUM(H12:H21)/9</f>
        <v>7153.5999999999995</v>
      </c>
      <c r="N12" s="1">
        <f>SUM(I12:I21)/9</f>
        <v>4.6222222222222218</v>
      </c>
      <c r="O12" s="1">
        <f>SQRT(M12)</f>
        <v>84.57895719385526</v>
      </c>
      <c r="P12" s="1">
        <f>SQRT(N12)</f>
        <v>2.1499353995462798</v>
      </c>
      <c r="Q12" s="1">
        <f>SUM(J12:J21)/9</f>
        <v>171.13333333333333</v>
      </c>
      <c r="R12" s="1"/>
      <c r="S12" s="1"/>
      <c r="T12" s="1"/>
      <c r="U12" s="13">
        <f>_xlfn.COVARIANCE.S(D12:D21,E12:E21)</f>
        <v>171.13333333333333</v>
      </c>
      <c r="V12" s="13">
        <f>PEARSON(D12:D21,E12:E21)</f>
        <v>0.94112405217036066</v>
      </c>
      <c r="W12" s="1"/>
    </row>
    <row r="13" spans="1:23" x14ac:dyDescent="0.25">
      <c r="A13" s="1"/>
      <c r="B13" s="1"/>
      <c r="C13" s="1"/>
      <c r="D13" s="1">
        <v>751</v>
      </c>
      <c r="E13" s="1">
        <v>22</v>
      </c>
      <c r="F13" s="1">
        <f t="shared" si="0"/>
        <v>-98.600000000000023</v>
      </c>
      <c r="G13" s="1">
        <f t="shared" si="1"/>
        <v>-2.8000000000000007</v>
      </c>
      <c r="H13" s="1">
        <f t="shared" ref="H13:H21" si="2">F13^2</f>
        <v>9721.9600000000046</v>
      </c>
      <c r="I13" s="1">
        <f t="shared" ref="I13:I21" si="3">G13^2</f>
        <v>7.8400000000000043</v>
      </c>
      <c r="J13" s="1">
        <f t="shared" ref="J13:J21" si="4">F13*G13</f>
        <v>276.08000000000015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>
        <v>779</v>
      </c>
      <c r="E14" s="1">
        <v>24</v>
      </c>
      <c r="F14" s="1">
        <f t="shared" si="0"/>
        <v>-70.600000000000023</v>
      </c>
      <c r="G14" s="1">
        <f t="shared" si="1"/>
        <v>-0.80000000000000071</v>
      </c>
      <c r="H14" s="1">
        <f t="shared" si="2"/>
        <v>4984.3600000000033</v>
      </c>
      <c r="I14" s="1">
        <f t="shared" si="3"/>
        <v>0.64000000000000112</v>
      </c>
      <c r="J14" s="1">
        <f t="shared" si="4"/>
        <v>56.480000000000068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>
        <v>810</v>
      </c>
      <c r="E15" s="1">
        <v>25</v>
      </c>
      <c r="F15" s="1">
        <f t="shared" si="0"/>
        <v>-39.600000000000023</v>
      </c>
      <c r="G15" s="1">
        <f t="shared" si="1"/>
        <v>0.19999999999999929</v>
      </c>
      <c r="H15" s="1">
        <f t="shared" si="2"/>
        <v>1568.1600000000019</v>
      </c>
      <c r="I15" s="1">
        <f t="shared" si="3"/>
        <v>3.9999999999999716E-2</v>
      </c>
      <c r="J15" s="1">
        <f t="shared" si="4"/>
        <v>-7.9199999999999768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>
        <v>858</v>
      </c>
      <c r="E16" s="1">
        <v>24</v>
      </c>
      <c r="F16" s="1">
        <f t="shared" si="0"/>
        <v>8.3999999999999773</v>
      </c>
      <c r="G16" s="1">
        <f t="shared" si="1"/>
        <v>-0.80000000000000071</v>
      </c>
      <c r="H16" s="1">
        <f t="shared" si="2"/>
        <v>70.559999999999619</v>
      </c>
      <c r="I16" s="1">
        <f t="shared" si="3"/>
        <v>0.64000000000000112</v>
      </c>
      <c r="J16" s="1">
        <f t="shared" si="4"/>
        <v>-6.7199999999999882</v>
      </c>
      <c r="K16" s="1"/>
      <c r="L16" s="1"/>
      <c r="M16" s="6"/>
      <c r="N16" s="6" t="s">
        <v>34</v>
      </c>
      <c r="O16" s="6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>
        <v>865</v>
      </c>
      <c r="E17" s="1">
        <v>26</v>
      </c>
      <c r="F17" s="1">
        <f t="shared" si="0"/>
        <v>15.399999999999977</v>
      </c>
      <c r="G17" s="1">
        <f t="shared" si="1"/>
        <v>1.1999999999999993</v>
      </c>
      <c r="H17" s="1">
        <f t="shared" si="2"/>
        <v>237.15999999999929</v>
      </c>
      <c r="I17" s="1">
        <f t="shared" si="3"/>
        <v>1.4399999999999984</v>
      </c>
      <c r="J17" s="1">
        <f t="shared" si="4"/>
        <v>18.479999999999961</v>
      </c>
      <c r="K17" s="1"/>
      <c r="L17" s="1"/>
      <c r="M17" s="6"/>
      <c r="N17" s="11">
        <f>Q12/(O12*P12)</f>
        <v>0.94112405217036044</v>
      </c>
      <c r="O17" s="6"/>
      <c r="P17" s="1"/>
      <c r="Q17" s="1"/>
      <c r="R17" s="1"/>
      <c r="S17" s="1"/>
      <c r="T17" s="1"/>
      <c r="U17" s="1"/>
      <c r="V17" s="1"/>
      <c r="W17" s="1"/>
    </row>
    <row r="18" spans="1:23" ht="15" customHeight="1" x14ac:dyDescent="0.25">
      <c r="A18" s="1"/>
      <c r="B18" s="1"/>
      <c r="C18" s="1"/>
      <c r="D18" s="1">
        <v>875</v>
      </c>
      <c r="E18" s="1">
        <v>25</v>
      </c>
      <c r="F18" s="1">
        <f t="shared" si="0"/>
        <v>25.399999999999977</v>
      </c>
      <c r="G18" s="1">
        <f t="shared" si="1"/>
        <v>0.19999999999999929</v>
      </c>
      <c r="H18" s="1">
        <f t="shared" si="2"/>
        <v>645.15999999999883</v>
      </c>
      <c r="I18" s="1">
        <f t="shared" si="3"/>
        <v>3.9999999999999716E-2</v>
      </c>
      <c r="J18" s="1">
        <f t="shared" si="4"/>
        <v>5.079999999999977</v>
      </c>
      <c r="K18" s="1"/>
      <c r="L18" s="1"/>
      <c r="M18" s="12" t="s">
        <v>35</v>
      </c>
      <c r="N18" s="12"/>
      <c r="O18" s="12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>
        <v>906</v>
      </c>
      <c r="E19" s="1">
        <v>26</v>
      </c>
      <c r="F19" s="1">
        <f t="shared" si="0"/>
        <v>56.399999999999977</v>
      </c>
      <c r="G19" s="1">
        <f t="shared" si="1"/>
        <v>1.1999999999999993</v>
      </c>
      <c r="H19" s="1">
        <f t="shared" si="2"/>
        <v>3180.9599999999973</v>
      </c>
      <c r="I19" s="1">
        <f t="shared" si="3"/>
        <v>1.4399999999999984</v>
      </c>
      <c r="J19" s="1">
        <f t="shared" si="4"/>
        <v>67.679999999999936</v>
      </c>
      <c r="K19" s="1"/>
      <c r="L19" s="1"/>
      <c r="M19" s="12"/>
      <c r="N19" s="12"/>
      <c r="O19" s="12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>
        <v>942</v>
      </c>
      <c r="E20" s="1">
        <v>27</v>
      </c>
      <c r="F20" s="1">
        <f t="shared" si="0"/>
        <v>92.399999999999977</v>
      </c>
      <c r="G20" s="1">
        <f t="shared" si="1"/>
        <v>2.1999999999999993</v>
      </c>
      <c r="H20" s="1">
        <f t="shared" si="2"/>
        <v>8537.7599999999966</v>
      </c>
      <c r="I20" s="1">
        <f t="shared" si="3"/>
        <v>4.8399999999999972</v>
      </c>
      <c r="J20" s="1">
        <f t="shared" si="4"/>
        <v>203.27999999999989</v>
      </c>
      <c r="K20" s="1"/>
      <c r="L20" s="1"/>
      <c r="M20" s="12"/>
      <c r="N20" s="12"/>
      <c r="O20" s="12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>
        <v>988</v>
      </c>
      <c r="E21" s="1">
        <v>28</v>
      </c>
      <c r="F21" s="1">
        <f t="shared" si="0"/>
        <v>138.39999999999998</v>
      </c>
      <c r="G21" s="1">
        <f t="shared" si="1"/>
        <v>3.1999999999999993</v>
      </c>
      <c r="H21" s="1">
        <f t="shared" si="2"/>
        <v>19154.559999999994</v>
      </c>
      <c r="I21" s="1">
        <f t="shared" si="3"/>
        <v>10.239999999999995</v>
      </c>
      <c r="J21" s="1">
        <f t="shared" si="4"/>
        <v>442.87999999999982</v>
      </c>
      <c r="K21" s="1"/>
      <c r="L21" s="1"/>
      <c r="M21" s="4"/>
      <c r="N21" s="4"/>
      <c r="O21" s="4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 t="s">
        <v>16</v>
      </c>
      <c r="C42" s="6" t="s">
        <v>36</v>
      </c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6" t="s">
        <v>37</v>
      </c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6" t="s">
        <v>12</v>
      </c>
      <c r="D44" s="6">
        <f>N17*SQRT(8)/SQRT(1-N17^2)</f>
        <v>7.8740154917304244</v>
      </c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6" t="s">
        <v>38</v>
      </c>
      <c r="D45" s="6" t="s">
        <v>39</v>
      </c>
      <c r="E45" s="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6" t="s">
        <v>40</v>
      </c>
      <c r="D46" s="6"/>
      <c r="E46" s="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 t="s">
        <v>17</v>
      </c>
      <c r="C50" s="1"/>
      <c r="D50" s="9" t="s">
        <v>1</v>
      </c>
      <c r="E50" s="9" t="s">
        <v>42</v>
      </c>
      <c r="F50" s="9" t="s">
        <v>8</v>
      </c>
      <c r="G50" s="9" t="s">
        <v>43</v>
      </c>
      <c r="H50" s="9" t="s">
        <v>44</v>
      </c>
      <c r="I50" s="9" t="s">
        <v>45</v>
      </c>
      <c r="J50" s="9" t="s">
        <v>46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>
        <v>988</v>
      </c>
      <c r="E51" s="1">
        <v>28</v>
      </c>
      <c r="F51" s="1">
        <v>1</v>
      </c>
      <c r="G51" s="1">
        <v>1</v>
      </c>
      <c r="H51" s="1">
        <f>F51^2</f>
        <v>1</v>
      </c>
      <c r="I51" s="1">
        <f>G51^2</f>
        <v>1</v>
      </c>
      <c r="J51" s="1">
        <f>F51*G51</f>
        <v>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>
        <v>942</v>
      </c>
      <c r="E52" s="1">
        <v>27</v>
      </c>
      <c r="F52" s="1">
        <v>2</v>
      </c>
      <c r="G52" s="1">
        <v>2</v>
      </c>
      <c r="H52" s="1">
        <f t="shared" ref="H52:H60" si="5">F52^2</f>
        <v>4</v>
      </c>
      <c r="I52" s="1">
        <f t="shared" ref="I52:I60" si="6">G52^2</f>
        <v>4</v>
      </c>
      <c r="J52" s="1">
        <f t="shared" ref="J52:J60" si="7">F52*G52</f>
        <v>4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>
        <v>906</v>
      </c>
      <c r="E53" s="1">
        <v>26</v>
      </c>
      <c r="F53" s="1">
        <v>3</v>
      </c>
      <c r="G53" s="1">
        <v>3.5</v>
      </c>
      <c r="H53" s="1">
        <f t="shared" si="5"/>
        <v>9</v>
      </c>
      <c r="I53" s="1">
        <f t="shared" si="6"/>
        <v>12.25</v>
      </c>
      <c r="J53" s="1">
        <f t="shared" si="7"/>
        <v>10.5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>
        <v>875</v>
      </c>
      <c r="E54" s="1">
        <v>25</v>
      </c>
      <c r="F54" s="1">
        <v>4</v>
      </c>
      <c r="G54" s="1">
        <v>5.5</v>
      </c>
      <c r="H54" s="1">
        <f t="shared" si="5"/>
        <v>16</v>
      </c>
      <c r="I54" s="1">
        <f t="shared" si="6"/>
        <v>30.25</v>
      </c>
      <c r="J54" s="1">
        <f t="shared" si="7"/>
        <v>22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>
        <v>865</v>
      </c>
      <c r="E55" s="1">
        <v>26</v>
      </c>
      <c r="F55" s="1">
        <v>5</v>
      </c>
      <c r="G55" s="1">
        <v>3.5</v>
      </c>
      <c r="H55" s="1">
        <f t="shared" si="5"/>
        <v>25</v>
      </c>
      <c r="I55" s="1">
        <f t="shared" si="6"/>
        <v>12.25</v>
      </c>
      <c r="J55" s="1">
        <f t="shared" si="7"/>
        <v>17.5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>
        <v>858</v>
      </c>
      <c r="E56" s="1">
        <v>24</v>
      </c>
      <c r="F56" s="1">
        <v>6</v>
      </c>
      <c r="G56" s="1">
        <v>7.5</v>
      </c>
      <c r="H56" s="1">
        <f t="shared" si="5"/>
        <v>36</v>
      </c>
      <c r="I56" s="1">
        <f t="shared" si="6"/>
        <v>56.25</v>
      </c>
      <c r="J56" s="1">
        <f t="shared" si="7"/>
        <v>45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>
        <v>810</v>
      </c>
      <c r="E57" s="1">
        <v>25</v>
      </c>
      <c r="F57" s="1">
        <v>7</v>
      </c>
      <c r="G57" s="1">
        <v>5.5</v>
      </c>
      <c r="H57" s="1">
        <f t="shared" si="5"/>
        <v>49</v>
      </c>
      <c r="I57" s="1">
        <f t="shared" si="6"/>
        <v>30.25</v>
      </c>
      <c r="J57" s="1">
        <f t="shared" si="7"/>
        <v>38.5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>
        <v>779</v>
      </c>
      <c r="E58" s="1">
        <v>24</v>
      </c>
      <c r="F58" s="1">
        <v>8</v>
      </c>
      <c r="G58" s="1">
        <v>7.5</v>
      </c>
      <c r="H58" s="1">
        <f t="shared" si="5"/>
        <v>64</v>
      </c>
      <c r="I58" s="1">
        <f t="shared" si="6"/>
        <v>56.25</v>
      </c>
      <c r="J58" s="1">
        <f t="shared" si="7"/>
        <v>60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>
        <v>751</v>
      </c>
      <c r="E59" s="1">
        <v>22</v>
      </c>
      <c r="F59" s="1">
        <v>9</v>
      </c>
      <c r="G59" s="1">
        <v>9</v>
      </c>
      <c r="H59" s="1">
        <f t="shared" si="5"/>
        <v>81</v>
      </c>
      <c r="I59" s="1">
        <f t="shared" si="6"/>
        <v>81</v>
      </c>
      <c r="J59" s="1">
        <f t="shared" si="7"/>
        <v>81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>
        <v>722</v>
      </c>
      <c r="E60" s="1">
        <v>21</v>
      </c>
      <c r="F60" s="1">
        <v>10</v>
      </c>
      <c r="G60" s="1">
        <v>10</v>
      </c>
      <c r="H60" s="1">
        <f t="shared" si="5"/>
        <v>100</v>
      </c>
      <c r="I60" s="1">
        <f t="shared" si="6"/>
        <v>100</v>
      </c>
      <c r="J60" s="1">
        <f t="shared" si="7"/>
        <v>100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6" t="s">
        <v>9</v>
      </c>
      <c r="D61" s="1"/>
      <c r="E61" s="1"/>
      <c r="F61" s="6">
        <f t="shared" ref="F61:G61" si="8">SUM(F51:F60)</f>
        <v>55</v>
      </c>
      <c r="G61" s="6">
        <f t="shared" si="8"/>
        <v>55</v>
      </c>
      <c r="H61" s="6">
        <f>SUM(H51:H60)</f>
        <v>385</v>
      </c>
      <c r="I61" s="6">
        <f>SUM(I51:I60)</f>
        <v>383.5</v>
      </c>
      <c r="J61" s="6">
        <f>SUM(J51:J60)</f>
        <v>379.5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6" t="s">
        <v>47</v>
      </c>
      <c r="E63" s="6"/>
      <c r="F63" s="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6">
        <f>(10*J61-F61*G61)/SQRT((10*H61-(G61^2))*(10*I61-(F61^2)))</f>
        <v>0.94193566571921961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 t="s">
        <v>18</v>
      </c>
      <c r="C66" s="6" t="s">
        <v>36</v>
      </c>
      <c r="D66" s="6"/>
      <c r="E66" s="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6" t="s">
        <v>37</v>
      </c>
      <c r="D67" s="6"/>
      <c r="E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6" t="s">
        <v>12</v>
      </c>
      <c r="D68" s="6">
        <f>D64</f>
        <v>0.94193566571921961</v>
      </c>
      <c r="E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6" t="s">
        <v>38</v>
      </c>
      <c r="D69" s="6" t="s">
        <v>50</v>
      </c>
      <c r="E69" s="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6" t="s">
        <v>40</v>
      </c>
      <c r="D70" s="6"/>
      <c r="E70" s="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 t="s">
        <v>19</v>
      </c>
      <c r="C72" s="1"/>
      <c r="D72" s="9" t="s">
        <v>1</v>
      </c>
      <c r="E72" s="9" t="s">
        <v>42</v>
      </c>
      <c r="F72" s="9" t="s">
        <v>8</v>
      </c>
      <c r="G72" s="9" t="s">
        <v>43</v>
      </c>
      <c r="H72" s="9" t="s">
        <v>44</v>
      </c>
      <c r="I72" s="9" t="s">
        <v>45</v>
      </c>
      <c r="J72" s="9" t="s">
        <v>46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/>
      <c r="C73" s="1"/>
      <c r="D73" s="1">
        <v>988</v>
      </c>
      <c r="E73" s="1">
        <v>28</v>
      </c>
      <c r="F73" s="1">
        <v>10</v>
      </c>
      <c r="G73" s="1">
        <v>10</v>
      </c>
      <c r="H73" s="1">
        <f>F73^2</f>
        <v>100</v>
      </c>
      <c r="I73" s="1">
        <f>G73^2</f>
        <v>100</v>
      </c>
      <c r="J73" s="1">
        <f>F73*G73</f>
        <v>100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/>
      <c r="C74" s="1"/>
      <c r="D74" s="1">
        <v>942</v>
      </c>
      <c r="E74" s="1">
        <v>27</v>
      </c>
      <c r="F74" s="1">
        <v>9</v>
      </c>
      <c r="G74" s="1">
        <v>9</v>
      </c>
      <c r="H74" s="1">
        <f t="shared" ref="H74:H82" si="9">F74^2</f>
        <v>81</v>
      </c>
      <c r="I74" s="1">
        <f t="shared" ref="I74:I82" si="10">G74^2</f>
        <v>81</v>
      </c>
      <c r="J74" s="1">
        <f t="shared" ref="J74:J82" si="11">F74*G74</f>
        <v>81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/>
      <c r="C75" s="1"/>
      <c r="D75" s="1">
        <v>906</v>
      </c>
      <c r="E75" s="1">
        <v>26</v>
      </c>
      <c r="F75" s="1">
        <v>8</v>
      </c>
      <c r="G75" s="1">
        <v>7.5</v>
      </c>
      <c r="H75" s="1">
        <f t="shared" si="9"/>
        <v>64</v>
      </c>
      <c r="I75" s="1">
        <f t="shared" si="10"/>
        <v>56.25</v>
      </c>
      <c r="J75" s="1">
        <f t="shared" si="11"/>
        <v>60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/>
      <c r="C76" s="1"/>
      <c r="D76" s="1">
        <v>875</v>
      </c>
      <c r="E76" s="1">
        <v>25</v>
      </c>
      <c r="F76" s="1">
        <v>7</v>
      </c>
      <c r="G76" s="1">
        <v>5.5</v>
      </c>
      <c r="H76" s="1">
        <f t="shared" si="9"/>
        <v>49</v>
      </c>
      <c r="I76" s="1">
        <f t="shared" si="10"/>
        <v>30.25</v>
      </c>
      <c r="J76" s="1">
        <f t="shared" si="11"/>
        <v>38.5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1"/>
      <c r="C77" s="1"/>
      <c r="D77" s="1">
        <v>865</v>
      </c>
      <c r="E77" s="1">
        <v>26</v>
      </c>
      <c r="F77" s="1">
        <v>6</v>
      </c>
      <c r="G77" s="1">
        <v>7.5</v>
      </c>
      <c r="H77" s="1">
        <f t="shared" si="9"/>
        <v>36</v>
      </c>
      <c r="I77" s="1">
        <f t="shared" si="10"/>
        <v>56.25</v>
      </c>
      <c r="J77" s="1">
        <f t="shared" si="11"/>
        <v>45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1"/>
      <c r="C78" s="1"/>
      <c r="D78" s="1">
        <v>858</v>
      </c>
      <c r="E78" s="1">
        <v>24</v>
      </c>
      <c r="F78" s="1">
        <v>5</v>
      </c>
      <c r="G78" s="1">
        <v>3.5</v>
      </c>
      <c r="H78" s="1">
        <f t="shared" si="9"/>
        <v>25</v>
      </c>
      <c r="I78" s="1">
        <f t="shared" si="10"/>
        <v>12.25</v>
      </c>
      <c r="J78" s="1">
        <f t="shared" si="11"/>
        <v>17.5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1"/>
      <c r="B79" s="1"/>
      <c r="C79" s="1"/>
      <c r="D79" s="1">
        <v>810</v>
      </c>
      <c r="E79" s="1">
        <v>25</v>
      </c>
      <c r="F79" s="1">
        <v>4</v>
      </c>
      <c r="G79" s="1">
        <v>5.5</v>
      </c>
      <c r="H79" s="1">
        <f t="shared" si="9"/>
        <v>16</v>
      </c>
      <c r="I79" s="1">
        <f t="shared" si="10"/>
        <v>30.25</v>
      </c>
      <c r="J79" s="1">
        <f t="shared" si="11"/>
        <v>22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1"/>
      <c r="B80" s="1"/>
      <c r="C80" s="1"/>
      <c r="D80" s="1">
        <v>779</v>
      </c>
      <c r="E80" s="1">
        <v>24</v>
      </c>
      <c r="F80" s="1">
        <v>3</v>
      </c>
      <c r="G80" s="1">
        <v>3.5</v>
      </c>
      <c r="H80" s="1">
        <f t="shared" si="9"/>
        <v>9</v>
      </c>
      <c r="I80" s="1">
        <f t="shared" si="10"/>
        <v>12.25</v>
      </c>
      <c r="J80" s="1">
        <f t="shared" si="11"/>
        <v>10.5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/>
      <c r="B81" s="1"/>
      <c r="C81" s="1"/>
      <c r="D81" s="1">
        <v>751</v>
      </c>
      <c r="E81" s="1">
        <v>22</v>
      </c>
      <c r="F81" s="1">
        <v>2</v>
      </c>
      <c r="G81" s="1">
        <v>2</v>
      </c>
      <c r="H81" s="1">
        <f t="shared" si="9"/>
        <v>4</v>
      </c>
      <c r="I81" s="1">
        <f t="shared" si="10"/>
        <v>4</v>
      </c>
      <c r="J81" s="1">
        <f t="shared" si="11"/>
        <v>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1"/>
      <c r="B82" s="1"/>
      <c r="C82" s="1"/>
      <c r="D82" s="1">
        <v>722</v>
      </c>
      <c r="E82" s="1">
        <v>21</v>
      </c>
      <c r="F82" s="1">
        <v>1</v>
      </c>
      <c r="G82" s="1">
        <v>1</v>
      </c>
      <c r="H82" s="1">
        <f t="shared" si="9"/>
        <v>1</v>
      </c>
      <c r="I82" s="1">
        <f t="shared" si="10"/>
        <v>1</v>
      </c>
      <c r="J82" s="1">
        <f t="shared" si="11"/>
        <v>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5">
      <c r="A83" s="1"/>
      <c r="B83" s="1"/>
      <c r="C83" s="6" t="s">
        <v>9</v>
      </c>
      <c r="D83" s="1"/>
      <c r="E83" s="1"/>
      <c r="F83" s="6">
        <f t="shared" ref="F83:J83" si="12">SUM(F73:F82)</f>
        <v>55</v>
      </c>
      <c r="G83" s="6">
        <f t="shared" si="12"/>
        <v>55</v>
      </c>
      <c r="H83" s="6">
        <f t="shared" si="12"/>
        <v>385</v>
      </c>
      <c r="I83" s="6">
        <f t="shared" si="12"/>
        <v>383.5</v>
      </c>
      <c r="J83" s="6">
        <f t="shared" si="12"/>
        <v>379.5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5">
      <c r="A85" s="1"/>
      <c r="B85" s="1"/>
      <c r="C85" s="1"/>
      <c r="D85" s="6" t="s">
        <v>47</v>
      </c>
      <c r="E85" s="6"/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1"/>
      <c r="B86" s="1"/>
      <c r="C86" s="1"/>
      <c r="D86" s="6">
        <f>(10*J83-F83*G83)/SQRT((10*H83-(G83^2))*(10*I83-(F83^2)))</f>
        <v>0.94193566571921961</v>
      </c>
      <c r="E86" s="6"/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s="7" customFormat="1" x14ac:dyDescent="0.25">
      <c r="A88" s="6"/>
      <c r="B88" s="6" t="s">
        <v>54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 x14ac:dyDescent="0.25">
      <c r="A89" s="1"/>
      <c r="B89" s="1" t="s">
        <v>13</v>
      </c>
      <c r="C89" s="1"/>
      <c r="D89" s="9" t="s">
        <v>11</v>
      </c>
      <c r="E89" s="9" t="s">
        <v>10</v>
      </c>
      <c r="F89" s="9" t="s">
        <v>27</v>
      </c>
      <c r="G89" s="9" t="s">
        <v>28</v>
      </c>
      <c r="H89" s="9" t="s">
        <v>29</v>
      </c>
      <c r="I89" s="9" t="s">
        <v>31</v>
      </c>
      <c r="J89" s="9" t="s">
        <v>30</v>
      </c>
      <c r="K89" s="9" t="s">
        <v>48</v>
      </c>
      <c r="L89" s="9" t="s">
        <v>49</v>
      </c>
      <c r="M89" s="9" t="s">
        <v>6</v>
      </c>
      <c r="N89" s="9" t="s">
        <v>7</v>
      </c>
      <c r="O89" s="9" t="s">
        <v>4</v>
      </c>
      <c r="P89" s="9" t="s">
        <v>5</v>
      </c>
      <c r="Q89" s="9" t="s">
        <v>2</v>
      </c>
      <c r="R89" s="1"/>
      <c r="S89" s="1"/>
      <c r="T89" s="1"/>
      <c r="U89" s="1"/>
      <c r="V89" s="1"/>
      <c r="W89" s="1"/>
    </row>
    <row r="90" spans="1:23" x14ac:dyDescent="0.25">
      <c r="A90" s="1"/>
      <c r="B90" s="1"/>
      <c r="C90" s="1"/>
      <c r="D90" s="1">
        <v>2.8</v>
      </c>
      <c r="E90" s="1">
        <v>2.6</v>
      </c>
      <c r="F90" s="1">
        <f t="shared" ref="F90:F100" si="13">D90-$K$90</f>
        <v>-1.1000000000000001</v>
      </c>
      <c r="G90" s="5">
        <f t="shared" ref="G90:G100" si="14">E90-$L$90</f>
        <v>-0.39090909090909065</v>
      </c>
      <c r="H90" s="1">
        <f>F90^2</f>
        <v>1.2100000000000002</v>
      </c>
      <c r="I90" s="1">
        <f>G90^2</f>
        <v>0.15280991735537169</v>
      </c>
      <c r="J90" s="1">
        <f>F90*G90</f>
        <v>0.42999999999999977</v>
      </c>
      <c r="K90" s="1">
        <f>AVERAGE(D90:D100)</f>
        <v>3.9</v>
      </c>
      <c r="L90" s="1">
        <f>AVERAGE(E90:E100)</f>
        <v>2.9909090909090907</v>
      </c>
      <c r="M90" s="1">
        <f>SUM(H90:H100)/10</f>
        <v>0.40200000000000014</v>
      </c>
      <c r="N90" s="1">
        <f>SUM(I90:I100)/10</f>
        <v>0.1209090909090909</v>
      </c>
      <c r="O90" s="1">
        <f>SQRT(M90)</f>
        <v>0.63403469936589441</v>
      </c>
      <c r="P90" s="1">
        <f>SQRT(N90)</f>
        <v>0.34771984543464141</v>
      </c>
      <c r="Q90" s="1">
        <f>SUM(J90:J100)/10</f>
        <v>0.15300000000000002</v>
      </c>
      <c r="R90" s="1"/>
      <c r="S90" s="1"/>
      <c r="T90" s="1"/>
      <c r="U90" s="1"/>
      <c r="V90" s="1"/>
      <c r="W90" s="1"/>
    </row>
    <row r="91" spans="1:23" x14ac:dyDescent="0.25">
      <c r="A91" s="1"/>
      <c r="B91" s="1"/>
      <c r="C91" s="1"/>
      <c r="D91" s="1">
        <v>3.7</v>
      </c>
      <c r="E91" s="1">
        <v>2.9</v>
      </c>
      <c r="F91" s="1">
        <f t="shared" si="13"/>
        <v>-0.19999999999999973</v>
      </c>
      <c r="G91" s="5">
        <f t="shared" si="14"/>
        <v>-9.0909090909090828E-2</v>
      </c>
      <c r="H91" s="1">
        <f t="shared" ref="H91:H99" si="15">F91^2</f>
        <v>3.9999999999999897E-2</v>
      </c>
      <c r="I91" s="1">
        <f t="shared" ref="I91:I99" si="16">G91^2</f>
        <v>8.26446280991734E-3</v>
      </c>
      <c r="J91" s="1">
        <f t="shared" ref="J91:J99" si="17">F91*G91</f>
        <v>1.8181818181818143E-2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5">
      <c r="A92" s="1"/>
      <c r="B92" s="1"/>
      <c r="C92" s="1"/>
      <c r="D92" s="1">
        <v>4.4000000000000004</v>
      </c>
      <c r="E92" s="1">
        <v>3.3</v>
      </c>
      <c r="F92" s="1">
        <f t="shared" si="13"/>
        <v>0.50000000000000044</v>
      </c>
      <c r="G92" s="5">
        <f t="shared" si="14"/>
        <v>0.30909090909090908</v>
      </c>
      <c r="H92" s="1">
        <f t="shared" si="15"/>
        <v>0.25000000000000044</v>
      </c>
      <c r="I92" s="1">
        <f t="shared" si="16"/>
        <v>9.5537190082644621E-2</v>
      </c>
      <c r="J92" s="1">
        <f t="shared" si="17"/>
        <v>0.15454545454545468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5">
      <c r="A93" s="1"/>
      <c r="B93" s="1"/>
      <c r="C93" s="1"/>
      <c r="D93" s="1">
        <v>3.6</v>
      </c>
      <c r="E93" s="1">
        <v>3.2</v>
      </c>
      <c r="F93" s="1">
        <f t="shared" si="13"/>
        <v>-0.29999999999999982</v>
      </c>
      <c r="G93" s="5">
        <f t="shared" si="14"/>
        <v>0.20909090909090944</v>
      </c>
      <c r="H93" s="1">
        <f t="shared" si="15"/>
        <v>8.99999999999999E-2</v>
      </c>
      <c r="I93" s="1">
        <f t="shared" si="16"/>
        <v>4.3719008264462955E-2</v>
      </c>
      <c r="J93" s="1">
        <f t="shared" si="17"/>
        <v>-6.2727272727272798E-2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5">
      <c r="A94" s="1"/>
      <c r="B94" s="1"/>
      <c r="C94" s="1"/>
      <c r="D94" s="1">
        <v>4.7</v>
      </c>
      <c r="E94" s="1">
        <v>3.1</v>
      </c>
      <c r="F94" s="1">
        <f t="shared" si="13"/>
        <v>0.80000000000000027</v>
      </c>
      <c r="G94" s="5">
        <f t="shared" si="14"/>
        <v>0.10909090909090935</v>
      </c>
      <c r="H94" s="1">
        <f t="shared" si="15"/>
        <v>0.64000000000000046</v>
      </c>
      <c r="I94" s="1">
        <f t="shared" si="16"/>
        <v>1.1900826446281048E-2</v>
      </c>
      <c r="J94" s="1">
        <f t="shared" si="17"/>
        <v>8.7272727272727502E-2</v>
      </c>
      <c r="K94" s="1"/>
      <c r="L94" s="1"/>
      <c r="M94" s="1"/>
      <c r="N94" s="6" t="s">
        <v>3</v>
      </c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A95" s="1"/>
      <c r="B95" s="1"/>
      <c r="C95" s="1"/>
      <c r="D95" s="1">
        <v>3.5</v>
      </c>
      <c r="E95" s="1">
        <v>2.8</v>
      </c>
      <c r="F95" s="1">
        <f t="shared" si="13"/>
        <v>-0.39999999999999991</v>
      </c>
      <c r="G95" s="5">
        <f t="shared" si="14"/>
        <v>-0.19090909090909092</v>
      </c>
      <c r="H95" s="1">
        <f t="shared" si="15"/>
        <v>0.15999999999999992</v>
      </c>
      <c r="I95" s="1">
        <f t="shared" si="16"/>
        <v>3.6446280991735538E-2</v>
      </c>
      <c r="J95" s="1">
        <f t="shared" si="17"/>
        <v>7.6363636363636356E-2</v>
      </c>
      <c r="K95" s="1"/>
      <c r="L95" s="1"/>
      <c r="M95" s="1"/>
      <c r="N95" s="6">
        <f>Q90/(O90*P90)</f>
        <v>0.69398315082112139</v>
      </c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1"/>
      <c r="B96" s="1"/>
      <c r="C96" s="1"/>
      <c r="D96" s="1">
        <v>4.0999999999999996</v>
      </c>
      <c r="E96" s="1">
        <v>2.7</v>
      </c>
      <c r="F96" s="1">
        <f t="shared" si="13"/>
        <v>0.19999999999999973</v>
      </c>
      <c r="G96" s="5">
        <f t="shared" si="14"/>
        <v>-0.29090909090909056</v>
      </c>
      <c r="H96" s="1">
        <f t="shared" si="15"/>
        <v>3.9999999999999897E-2</v>
      </c>
      <c r="I96" s="1">
        <f t="shared" si="16"/>
        <v>8.4628099173553517E-2</v>
      </c>
      <c r="J96" s="1">
        <f t="shared" si="17"/>
        <v>-5.8181818181818036E-2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5">
      <c r="A97" s="1"/>
      <c r="B97" s="1"/>
      <c r="C97" s="1"/>
      <c r="D97" s="1">
        <v>3.2</v>
      </c>
      <c r="E97" s="1">
        <v>2.4</v>
      </c>
      <c r="F97" s="1">
        <f t="shared" si="13"/>
        <v>-0.69999999999999973</v>
      </c>
      <c r="G97" s="5">
        <f t="shared" si="14"/>
        <v>-0.59090909090909083</v>
      </c>
      <c r="H97" s="1">
        <f t="shared" si="15"/>
        <v>0.4899999999999996</v>
      </c>
      <c r="I97" s="1">
        <f t="shared" si="16"/>
        <v>0.34917355371900816</v>
      </c>
      <c r="J97" s="1">
        <f t="shared" si="17"/>
        <v>0.41363636363636341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5">
      <c r="A98" s="1"/>
      <c r="B98" s="1"/>
      <c r="C98" s="1"/>
      <c r="D98" s="1">
        <v>4.9000000000000004</v>
      </c>
      <c r="E98" s="1">
        <v>3.5</v>
      </c>
      <c r="F98" s="1">
        <f t="shared" si="13"/>
        <v>1.0000000000000004</v>
      </c>
      <c r="G98" s="5">
        <f t="shared" si="14"/>
        <v>0.50909090909090926</v>
      </c>
      <c r="H98" s="1">
        <f t="shared" si="15"/>
        <v>1.0000000000000009</v>
      </c>
      <c r="I98" s="1">
        <f t="shared" si="16"/>
        <v>0.25917355371900846</v>
      </c>
      <c r="J98" s="1">
        <f t="shared" si="17"/>
        <v>0.50909090909090948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5">
      <c r="A99" s="1"/>
      <c r="B99" s="1"/>
      <c r="C99" s="1"/>
      <c r="D99" s="1">
        <v>4.2</v>
      </c>
      <c r="E99" s="1">
        <v>3</v>
      </c>
      <c r="F99" s="1">
        <f t="shared" si="13"/>
        <v>0.30000000000000027</v>
      </c>
      <c r="G99" s="5">
        <f t="shared" si="14"/>
        <v>9.0909090909092605E-3</v>
      </c>
      <c r="H99" s="1">
        <f t="shared" si="15"/>
        <v>9.0000000000000163E-2</v>
      </c>
      <c r="I99" s="1">
        <f t="shared" si="16"/>
        <v>8.2644628099176636E-5</v>
      </c>
      <c r="J99" s="1">
        <f t="shared" si="17"/>
        <v>2.7272727272727804E-3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5">
      <c r="A100" s="1"/>
      <c r="B100" s="1"/>
      <c r="C100" s="1"/>
      <c r="D100" s="1">
        <v>3.8</v>
      </c>
      <c r="E100" s="1">
        <v>3.4</v>
      </c>
      <c r="F100" s="1">
        <f t="shared" si="13"/>
        <v>-0.10000000000000009</v>
      </c>
      <c r="G100" s="5">
        <f t="shared" si="14"/>
        <v>0.40909090909090917</v>
      </c>
      <c r="H100" s="1">
        <f t="shared" ref="H100" si="18">F100^2</f>
        <v>1.0000000000000018E-2</v>
      </c>
      <c r="I100" s="1">
        <f t="shared" ref="I100" si="19">G100^2</f>
        <v>0.1673553719008265</v>
      </c>
      <c r="J100" s="1">
        <f t="shared" ref="J100" si="20">F100*G100</f>
        <v>-4.090909090909095E-2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5">
      <c r="A103" s="1"/>
      <c r="B103" s="1" t="s">
        <v>14</v>
      </c>
      <c r="C103" s="6" t="s">
        <v>36</v>
      </c>
      <c r="D103" s="6"/>
      <c r="E103" s="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5">
      <c r="A104" s="1"/>
      <c r="B104" s="1"/>
      <c r="C104" s="6" t="s">
        <v>37</v>
      </c>
      <c r="D104" s="6"/>
      <c r="E104" s="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1"/>
      <c r="B105" s="1"/>
      <c r="C105" s="6" t="s">
        <v>12</v>
      </c>
      <c r="D105" s="6">
        <f>N95*SQRT(9)/SQRT(1-N95^2)</f>
        <v>2.8916316413216272</v>
      </c>
      <c r="E105" s="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5">
      <c r="A106" s="1"/>
      <c r="B106" s="1"/>
      <c r="C106" s="6" t="s">
        <v>38</v>
      </c>
      <c r="D106" s="8">
        <v>1.833</v>
      </c>
      <c r="E106" s="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5">
      <c r="A107" s="1"/>
      <c r="B107" s="1"/>
      <c r="C107" s="6" t="s">
        <v>51</v>
      </c>
      <c r="D107" s="6"/>
      <c r="E107" s="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</sheetData>
  <mergeCells count="1">
    <mergeCell ref="M18:O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ECSTAT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avangelov@edu.hse.ru</dc:creator>
  <cp:lastModifiedBy>Kirill</cp:lastModifiedBy>
  <dcterms:created xsi:type="dcterms:W3CDTF">2020-03-20T11:43:37Z</dcterms:created>
  <dcterms:modified xsi:type="dcterms:W3CDTF">2020-03-20T18:39:09Z</dcterms:modified>
</cp:coreProperties>
</file>