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85ca3629b61d4b/Desktop/"/>
    </mc:Choice>
  </mc:AlternateContent>
  <xr:revisionPtr revIDLastSave="0" documentId="8_{11BE2030-07AA-41DC-ADD1-778F0B08CABD}" xr6:coauthVersionLast="47" xr6:coauthVersionMax="47" xr10:uidLastSave="{00000000-0000-0000-0000-000000000000}"/>
  <bookViews>
    <workbookView xWindow="-98" yWindow="-98" windowWidth="21795" windowHeight="12975" xr2:uid="{91F19B75-2232-4C82-8F97-7BAF21BB7B15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4" i="1" l="1"/>
  <c r="C164" i="1"/>
  <c r="G163" i="1"/>
  <c r="C163" i="1"/>
  <c r="G162" i="1"/>
  <c r="C162" i="1"/>
  <c r="M142" i="1" s="1"/>
  <c r="I158" i="1"/>
  <c r="O164" i="1" s="1"/>
  <c r="H158" i="1"/>
  <c r="G158" i="1"/>
  <c r="F158" i="1"/>
  <c r="M164" i="1" s="1"/>
  <c r="C158" i="1"/>
  <c r="B158" i="1"/>
  <c r="M157" i="1"/>
  <c r="Q157" i="1" s="1"/>
  <c r="I157" i="1"/>
  <c r="O151" i="1" s="1"/>
  <c r="H157" i="1"/>
  <c r="G157" i="1"/>
  <c r="F157" i="1"/>
  <c r="C157" i="1"/>
  <c r="B157" i="1"/>
  <c r="I156" i="1"/>
  <c r="H156" i="1"/>
  <c r="G156" i="1"/>
  <c r="F156" i="1"/>
  <c r="C156" i="1"/>
  <c r="B156" i="1"/>
  <c r="M155" i="1"/>
  <c r="Q155" i="1" s="1"/>
  <c r="U150" i="1" s="1"/>
  <c r="I155" i="1"/>
  <c r="H155" i="1"/>
  <c r="G155" i="1"/>
  <c r="F155" i="1"/>
  <c r="C155" i="1"/>
  <c r="B155" i="1"/>
  <c r="M156" i="1" s="1"/>
  <c r="T154" i="1"/>
  <c r="I154" i="1"/>
  <c r="H154" i="1"/>
  <c r="G154" i="1"/>
  <c r="F154" i="1"/>
  <c r="C154" i="1"/>
  <c r="B154" i="1"/>
  <c r="M146" i="1" s="1"/>
  <c r="T153" i="1"/>
  <c r="I153" i="1"/>
  <c r="H153" i="1"/>
  <c r="G153" i="1"/>
  <c r="F153" i="1"/>
  <c r="C153" i="1"/>
  <c r="B153" i="1"/>
  <c r="T152" i="1"/>
  <c r="S151" i="1" s="1"/>
  <c r="T151" i="1" s="1"/>
  <c r="M152" i="1"/>
  <c r="Q152" i="1" s="1"/>
  <c r="I152" i="1"/>
  <c r="O162" i="1" s="1"/>
  <c r="H152" i="1"/>
  <c r="G152" i="1"/>
  <c r="F152" i="1"/>
  <c r="M162" i="1" s="1"/>
  <c r="C152" i="1"/>
  <c r="B152" i="1"/>
  <c r="I151" i="1"/>
  <c r="H151" i="1"/>
  <c r="G151" i="1"/>
  <c r="F151" i="1"/>
  <c r="C151" i="1"/>
  <c r="B151" i="1"/>
  <c r="N150" i="1"/>
  <c r="M150" i="1"/>
  <c r="Q150" i="1" s="1"/>
  <c r="U148" i="1" s="1"/>
  <c r="I150" i="1"/>
  <c r="H150" i="1"/>
  <c r="G150" i="1"/>
  <c r="F150" i="1"/>
  <c r="C150" i="1"/>
  <c r="B150" i="1"/>
  <c r="I149" i="1"/>
  <c r="H149" i="1"/>
  <c r="G149" i="1"/>
  <c r="F149" i="1"/>
  <c r="C149" i="1"/>
  <c r="B149" i="1"/>
  <c r="Q148" i="1"/>
  <c r="M148" i="1"/>
  <c r="I148" i="1"/>
  <c r="H148" i="1"/>
  <c r="G148" i="1"/>
  <c r="F148" i="1"/>
  <c r="C148" i="1"/>
  <c r="B148" i="1"/>
  <c r="U147" i="1"/>
  <c r="I147" i="1"/>
  <c r="H147" i="1"/>
  <c r="G147" i="1"/>
  <c r="F147" i="1"/>
  <c r="C147" i="1"/>
  <c r="B147" i="1"/>
  <c r="O146" i="1"/>
  <c r="I146" i="1"/>
  <c r="H146" i="1"/>
  <c r="G146" i="1"/>
  <c r="F146" i="1"/>
  <c r="C146" i="1"/>
  <c r="B146" i="1"/>
  <c r="I145" i="1"/>
  <c r="H145" i="1"/>
  <c r="G145" i="1"/>
  <c r="F145" i="1"/>
  <c r="C145" i="1"/>
  <c r="B145" i="1"/>
  <c r="I144" i="1"/>
  <c r="H144" i="1"/>
  <c r="G144" i="1"/>
  <c r="F144" i="1"/>
  <c r="C144" i="1"/>
  <c r="B144" i="1"/>
  <c r="M143" i="1"/>
  <c r="I143" i="1"/>
  <c r="H143" i="1"/>
  <c r="G143" i="1"/>
  <c r="F143" i="1"/>
  <c r="C143" i="1"/>
  <c r="B143" i="1"/>
  <c r="I142" i="1"/>
  <c r="H142" i="1"/>
  <c r="G142" i="1"/>
  <c r="F142" i="1"/>
  <c r="C142" i="1"/>
  <c r="B142" i="1"/>
  <c r="M141" i="1"/>
  <c r="I141" i="1"/>
  <c r="H141" i="1"/>
  <c r="G141" i="1"/>
  <c r="F141" i="1"/>
  <c r="C141" i="1"/>
  <c r="B141" i="1"/>
  <c r="G136" i="1"/>
  <c r="F136" i="1"/>
  <c r="E136" i="1"/>
  <c r="D136" i="1"/>
  <c r="C136" i="1"/>
  <c r="B136" i="1"/>
  <c r="K95" i="1" s="1"/>
  <c r="L112" i="1" s="1"/>
  <c r="G135" i="1"/>
  <c r="L97" i="1" s="1"/>
  <c r="M103" i="1" s="1"/>
  <c r="F135" i="1"/>
  <c r="E135" i="1"/>
  <c r="D135" i="1"/>
  <c r="C135" i="1"/>
  <c r="B135" i="1"/>
  <c r="G134" i="1"/>
  <c r="L96" i="1" s="1"/>
  <c r="M101" i="1" s="1"/>
  <c r="F134" i="1"/>
  <c r="E134" i="1"/>
  <c r="D134" i="1"/>
  <c r="C134" i="1"/>
  <c r="B134" i="1"/>
  <c r="O118" i="1"/>
  <c r="M118" i="1"/>
  <c r="L118" i="1"/>
  <c r="N118" i="1" s="1"/>
  <c r="O117" i="1"/>
  <c r="R116" i="1" s="1"/>
  <c r="L117" i="1"/>
  <c r="N116" i="1"/>
  <c r="M116" i="1"/>
  <c r="L116" i="1"/>
  <c r="O116" i="1" s="1"/>
  <c r="O115" i="1"/>
  <c r="R115" i="1" s="1"/>
  <c r="L115" i="1"/>
  <c r="O111" i="1"/>
  <c r="M111" i="1"/>
  <c r="L111" i="1"/>
  <c r="N111" i="1" s="1"/>
  <c r="O110" i="1"/>
  <c r="M110" i="1"/>
  <c r="L110" i="1"/>
  <c r="N110" i="1" s="1"/>
  <c r="M109" i="1"/>
  <c r="L109" i="1"/>
  <c r="O109" i="1" s="1"/>
  <c r="S104" i="1" s="1"/>
  <c r="O108" i="1"/>
  <c r="L108" i="1"/>
  <c r="L106" i="1"/>
  <c r="O106" i="1" s="1"/>
  <c r="O105" i="1"/>
  <c r="N105" i="1"/>
  <c r="M105" i="1"/>
  <c r="L105" i="1"/>
  <c r="M104" i="1"/>
  <c r="N104" i="1" s="1"/>
  <c r="Q102" i="1" s="1"/>
  <c r="L104" i="1"/>
  <c r="O104" i="1" s="1"/>
  <c r="S102" i="1" s="1"/>
  <c r="O102" i="1"/>
  <c r="S101" i="1" s="1"/>
  <c r="M102" i="1"/>
  <c r="L102" i="1"/>
  <c r="N102" i="1" s="1"/>
  <c r="Q101" i="1" s="1"/>
  <c r="M100" i="1"/>
  <c r="N100" i="1" s="1"/>
  <c r="Q100" i="1" s="1"/>
  <c r="L100" i="1"/>
  <c r="O100" i="1" s="1"/>
  <c r="S100" i="1" s="1"/>
  <c r="M97" i="1"/>
  <c r="K97" i="1"/>
  <c r="L103" i="1" s="1"/>
  <c r="M96" i="1"/>
  <c r="K96" i="1"/>
  <c r="L107" i="1" s="1"/>
  <c r="M95" i="1"/>
  <c r="M117" i="1" s="1"/>
  <c r="L95" i="1"/>
  <c r="M108" i="1" s="1"/>
  <c r="G90" i="1"/>
  <c r="M49" i="1" s="1"/>
  <c r="F90" i="1"/>
  <c r="E90" i="1"/>
  <c r="D90" i="1"/>
  <c r="C90" i="1"/>
  <c r="B90" i="1"/>
  <c r="G89" i="1"/>
  <c r="F89" i="1"/>
  <c r="E89" i="1"/>
  <c r="D89" i="1"/>
  <c r="C89" i="1"/>
  <c r="B89" i="1"/>
  <c r="G88" i="1"/>
  <c r="M50" i="1" s="1"/>
  <c r="F88" i="1"/>
  <c r="E88" i="1"/>
  <c r="D88" i="1"/>
  <c r="C88" i="1"/>
  <c r="B88" i="1"/>
  <c r="M72" i="1"/>
  <c r="L72" i="1"/>
  <c r="O72" i="1" s="1"/>
  <c r="L71" i="1"/>
  <c r="O71" i="1" s="1"/>
  <c r="R70" i="1" s="1"/>
  <c r="O70" i="1"/>
  <c r="M70" i="1"/>
  <c r="L70" i="1"/>
  <c r="N70" i="1" s="1"/>
  <c r="L69" i="1"/>
  <c r="O69" i="1" s="1"/>
  <c r="R69" i="1" s="1"/>
  <c r="M65" i="1"/>
  <c r="L65" i="1"/>
  <c r="O65" i="1" s="1"/>
  <c r="M64" i="1"/>
  <c r="L64" i="1"/>
  <c r="O64" i="1" s="1"/>
  <c r="N63" i="1"/>
  <c r="M63" i="1"/>
  <c r="L63" i="1"/>
  <c r="O63" i="1" s="1"/>
  <c r="S58" i="1" s="1"/>
  <c r="L62" i="1"/>
  <c r="O62" i="1" s="1"/>
  <c r="L61" i="1"/>
  <c r="O61" i="1" s="1"/>
  <c r="L60" i="1"/>
  <c r="O60" i="1" s="1"/>
  <c r="O59" i="1"/>
  <c r="M59" i="1"/>
  <c r="L59" i="1"/>
  <c r="N59" i="1" s="1"/>
  <c r="M58" i="1"/>
  <c r="L58" i="1"/>
  <c r="O58" i="1" s="1"/>
  <c r="S56" i="1" s="1"/>
  <c r="M56" i="1"/>
  <c r="L56" i="1"/>
  <c r="O56" i="1" s="1"/>
  <c r="S55" i="1" s="1"/>
  <c r="O54" i="1"/>
  <c r="S54" i="1" s="1"/>
  <c r="M54" i="1"/>
  <c r="N54" i="1" s="1"/>
  <c r="Q54" i="1" s="1"/>
  <c r="L54" i="1"/>
  <c r="M51" i="1"/>
  <c r="L51" i="1"/>
  <c r="M57" i="1" s="1"/>
  <c r="K51" i="1"/>
  <c r="L57" i="1" s="1"/>
  <c r="K50" i="1"/>
  <c r="R60" i="1" s="1"/>
  <c r="Q59" i="1" s="1"/>
  <c r="R59" i="1" s="1"/>
  <c r="K49" i="1"/>
  <c r="L66" i="1" s="1"/>
  <c r="G44" i="1"/>
  <c r="I164" i="1" s="1"/>
  <c r="N141" i="1" s="1"/>
  <c r="F44" i="1"/>
  <c r="H164" i="1" s="1"/>
  <c r="E44" i="1"/>
  <c r="D44" i="1"/>
  <c r="C44" i="1"/>
  <c r="L25" i="1" s="1"/>
  <c r="B44" i="1"/>
  <c r="B164" i="1" s="1"/>
  <c r="L141" i="1" s="1"/>
  <c r="M158" i="1" s="1"/>
  <c r="G43" i="1"/>
  <c r="I163" i="1" s="1"/>
  <c r="N143" i="1" s="1"/>
  <c r="F43" i="1"/>
  <c r="H163" i="1" s="1"/>
  <c r="E43" i="1"/>
  <c r="D43" i="1"/>
  <c r="C43" i="1"/>
  <c r="F163" i="1" s="1"/>
  <c r="B43" i="1"/>
  <c r="K5" i="1" s="1"/>
  <c r="G42" i="1"/>
  <c r="I162" i="1" s="1"/>
  <c r="N142" i="1" s="1"/>
  <c r="F42" i="1"/>
  <c r="H162" i="1" s="1"/>
  <c r="E42" i="1"/>
  <c r="D42" i="1"/>
  <c r="C42" i="1"/>
  <c r="F162" i="1" s="1"/>
  <c r="B42" i="1"/>
  <c r="B162" i="1" s="1"/>
  <c r="L142" i="1" s="1"/>
  <c r="M26" i="1"/>
  <c r="L26" i="1"/>
  <c r="O26" i="1" s="1"/>
  <c r="O24" i="1"/>
  <c r="M24" i="1"/>
  <c r="L24" i="1"/>
  <c r="N24" i="1" s="1"/>
  <c r="O19" i="1"/>
  <c r="M19" i="1"/>
  <c r="L19" i="1"/>
  <c r="N19" i="1" s="1"/>
  <c r="M18" i="1"/>
  <c r="L18" i="1"/>
  <c r="N18" i="1" s="1"/>
  <c r="M17" i="1"/>
  <c r="N17" i="1" s="1"/>
  <c r="L17" i="1"/>
  <c r="O17" i="1" s="1"/>
  <c r="S12" i="1" s="1"/>
  <c r="L15" i="1"/>
  <c r="O15" i="1" s="1"/>
  <c r="O14" i="1"/>
  <c r="L14" i="1"/>
  <c r="M13" i="1"/>
  <c r="L13" i="1"/>
  <c r="O13" i="1" s="1"/>
  <c r="O12" i="1"/>
  <c r="S10" i="1" s="1"/>
  <c r="M12" i="1"/>
  <c r="L12" i="1"/>
  <c r="N12" i="1" s="1"/>
  <c r="Q10" i="1" s="1"/>
  <c r="R10" i="1" s="1"/>
  <c r="O10" i="1"/>
  <c r="S9" i="1" s="1"/>
  <c r="M10" i="1"/>
  <c r="L10" i="1"/>
  <c r="N10" i="1" s="1"/>
  <c r="Q9" i="1" s="1"/>
  <c r="R9" i="1" s="1"/>
  <c r="L9" i="1"/>
  <c r="O9" i="1" s="1"/>
  <c r="M8" i="1"/>
  <c r="L8" i="1"/>
  <c r="O8" i="1" s="1"/>
  <c r="S8" i="1" s="1"/>
  <c r="M5" i="1"/>
  <c r="L5" i="1"/>
  <c r="M11" i="1" s="1"/>
  <c r="M4" i="1"/>
  <c r="L4" i="1"/>
  <c r="M9" i="1" s="1"/>
  <c r="K4" i="1"/>
  <c r="R14" i="1" s="1"/>
  <c r="Q13" i="1" s="1"/>
  <c r="R13" i="1" s="1"/>
  <c r="M3" i="1"/>
  <c r="M25" i="1" s="1"/>
  <c r="K3" i="1"/>
  <c r="L20" i="1" s="1"/>
  <c r="O103" i="1" l="1"/>
  <c r="N103" i="1"/>
  <c r="O107" i="1"/>
  <c r="O112" i="1"/>
  <c r="Q158" i="1"/>
  <c r="N158" i="1"/>
  <c r="P158" i="1" s="1"/>
  <c r="O25" i="1"/>
  <c r="R24" i="1" s="1"/>
  <c r="N25" i="1"/>
  <c r="Q24" i="1" s="1"/>
  <c r="S103" i="1"/>
  <c r="N108" i="1"/>
  <c r="Q164" i="1"/>
  <c r="P164" i="1"/>
  <c r="N164" i="1"/>
  <c r="M147" i="1"/>
  <c r="M153" i="1"/>
  <c r="Q156" i="1"/>
  <c r="N156" i="1"/>
  <c r="P156" i="1" s="1"/>
  <c r="S150" i="1" s="1"/>
  <c r="T150" i="1" s="1"/>
  <c r="O149" i="1"/>
  <c r="O154" i="1"/>
  <c r="O153" i="1"/>
  <c r="O152" i="1"/>
  <c r="N117" i="1"/>
  <c r="Q116" i="1" s="1"/>
  <c r="R54" i="1"/>
  <c r="O20" i="1"/>
  <c r="Q12" i="1"/>
  <c r="R12" i="1" s="1"/>
  <c r="L11" i="1"/>
  <c r="L16" i="1"/>
  <c r="O66" i="1"/>
  <c r="M71" i="1"/>
  <c r="M69" i="1"/>
  <c r="O57" i="1"/>
  <c r="N57" i="1"/>
  <c r="Q162" i="1"/>
  <c r="N162" i="1"/>
  <c r="P162" i="1" s="1"/>
  <c r="S57" i="1"/>
  <c r="Q146" i="1"/>
  <c r="U146" i="1" s="1"/>
  <c r="N146" i="1"/>
  <c r="P146" i="1" s="1"/>
  <c r="M106" i="1"/>
  <c r="N106" i="1" s="1"/>
  <c r="Q103" i="1" s="1"/>
  <c r="R103" i="1" s="1"/>
  <c r="B163" i="1"/>
  <c r="L143" i="1" s="1"/>
  <c r="N13" i="1"/>
  <c r="O18" i="1"/>
  <c r="L49" i="1"/>
  <c r="N56" i="1"/>
  <c r="Q55" i="1" s="1"/>
  <c r="R55" i="1" s="1"/>
  <c r="N65" i="1"/>
  <c r="N72" i="1"/>
  <c r="L101" i="1"/>
  <c r="M112" i="1"/>
  <c r="N112" i="1" s="1"/>
  <c r="O150" i="1"/>
  <c r="P150" i="1" s="1"/>
  <c r="M151" i="1"/>
  <c r="N157" i="1"/>
  <c r="O158" i="1"/>
  <c r="O157" i="1"/>
  <c r="F164" i="1"/>
  <c r="M23" i="1"/>
  <c r="N8" i="1"/>
  <c r="Q8" i="1" s="1"/>
  <c r="R8" i="1" s="1"/>
  <c r="Q104" i="1"/>
  <c r="N109" i="1"/>
  <c r="N58" i="1"/>
  <c r="Q56" i="1" s="1"/>
  <c r="R56" i="1" s="1"/>
  <c r="R106" i="1"/>
  <c r="Q105" i="1" s="1"/>
  <c r="R105" i="1" s="1"/>
  <c r="N152" i="1"/>
  <c r="P152" i="1" s="1"/>
  <c r="N155" i="1"/>
  <c r="O156" i="1"/>
  <c r="P157" i="1"/>
  <c r="L3" i="1"/>
  <c r="N26" i="1"/>
  <c r="L50" i="1"/>
  <c r="M55" i="1" s="1"/>
  <c r="L55" i="1"/>
  <c r="O155" i="1"/>
  <c r="P155" i="1" s="1"/>
  <c r="M107" i="1"/>
  <c r="N107" i="1" s="1"/>
  <c r="M115" i="1"/>
  <c r="N115" i="1" s="1"/>
  <c r="Q115" i="1" s="1"/>
  <c r="Q58" i="1"/>
  <c r="R58" i="1" s="1"/>
  <c r="O161" i="1"/>
  <c r="O147" i="1"/>
  <c r="N148" i="1"/>
  <c r="P148" i="1" s="1"/>
  <c r="O163" i="1"/>
  <c r="N9" i="1"/>
  <c r="N64" i="1"/>
  <c r="N69" i="1"/>
  <c r="Q69" i="1" s="1"/>
  <c r="N71" i="1"/>
  <c r="Q70" i="1" s="1"/>
  <c r="O148" i="1"/>
  <c r="L23" i="1"/>
  <c r="O16" i="1" l="1"/>
  <c r="S11" i="1" s="1"/>
  <c r="S164" i="1"/>
  <c r="S163" i="1" s="1"/>
  <c r="M161" i="1"/>
  <c r="O11" i="1"/>
  <c r="N11" i="1"/>
  <c r="M163" i="1"/>
  <c r="M14" i="1"/>
  <c r="N14" i="1" s="1"/>
  <c r="Q11" i="1" s="1"/>
  <c r="R11" i="1" s="1"/>
  <c r="M16" i="1"/>
  <c r="N16" i="1" s="1"/>
  <c r="M15" i="1"/>
  <c r="N15" i="1" s="1"/>
  <c r="M20" i="1"/>
  <c r="N20" i="1" s="1"/>
  <c r="M61" i="1"/>
  <c r="N61" i="1" s="1"/>
  <c r="M66" i="1"/>
  <c r="N66" i="1" s="1"/>
  <c r="M60" i="1"/>
  <c r="N60" i="1" s="1"/>
  <c r="Q57" i="1" s="1"/>
  <c r="R57" i="1" s="1"/>
  <c r="M62" i="1"/>
  <c r="N62" i="1" s="1"/>
  <c r="R100" i="1"/>
  <c r="N23" i="1"/>
  <c r="Q23" i="1" s="1"/>
  <c r="O23" i="1"/>
  <c r="R23" i="1" s="1"/>
  <c r="R101" i="1"/>
  <c r="Q151" i="1"/>
  <c r="N151" i="1"/>
  <c r="P151" i="1" s="1"/>
  <c r="S148" i="1" s="1"/>
  <c r="T148" i="1" s="1"/>
  <c r="R102" i="1"/>
  <c r="Q153" i="1"/>
  <c r="P153" i="1"/>
  <c r="N153" i="1"/>
  <c r="M149" i="1"/>
  <c r="M154" i="1"/>
  <c r="Q147" i="1"/>
  <c r="N147" i="1"/>
  <c r="P147" i="1" s="1"/>
  <c r="S146" i="1" s="1"/>
  <c r="T146" i="1" s="1"/>
  <c r="O101" i="1"/>
  <c r="N101" i="1"/>
  <c r="R104" i="1"/>
  <c r="O55" i="1"/>
  <c r="N55" i="1"/>
  <c r="Q163" i="1" l="1"/>
  <c r="T162" i="1" s="1"/>
  <c r="N163" i="1"/>
  <c r="P163" i="1" s="1"/>
  <c r="S162" i="1" s="1"/>
  <c r="Q154" i="1"/>
  <c r="U149" i="1" s="1"/>
  <c r="N154" i="1"/>
  <c r="P154" i="1" s="1"/>
  <c r="S149" i="1" s="1"/>
  <c r="T149" i="1" s="1"/>
  <c r="Q161" i="1"/>
  <c r="T161" i="1" s="1"/>
  <c r="N161" i="1"/>
  <c r="P161" i="1" s="1"/>
  <c r="S161" i="1" s="1"/>
  <c r="N149" i="1"/>
  <c r="P149" i="1" s="1"/>
  <c r="S147" i="1" s="1"/>
  <c r="T147" i="1" s="1"/>
  <c r="Q149" i="1"/>
</calcChain>
</file>

<file path=xl/sharedStrings.xml><?xml version="1.0" encoding="utf-8"?>
<sst xmlns="http://schemas.openxmlformats.org/spreadsheetml/2006/main" count="532" uniqueCount="61">
  <si>
    <t xml:space="preserve"> 2-1</t>
  </si>
  <si>
    <t>Enforced_Symmetry</t>
  </si>
  <si>
    <t>FC_RSS</t>
  </si>
  <si>
    <t>Amplitude_RSS</t>
  </si>
  <si>
    <t>R_sym</t>
  </si>
  <si>
    <t>Phi_Res</t>
  </si>
  <si>
    <t>Minimum_Amplitude</t>
  </si>
  <si>
    <t>Number_data_points</t>
  </si>
  <si>
    <t>File_Name</t>
  </si>
  <si>
    <t>Std Dev</t>
  </si>
  <si>
    <t>Num_data_pts</t>
  </si>
  <si>
    <t>p1</t>
  </si>
  <si>
    <t>c2mm</t>
  </si>
  <si>
    <t>p2</t>
  </si>
  <si>
    <t>c1m1</t>
  </si>
  <si>
    <t>pm m_|_x</t>
  </si>
  <si>
    <t>c11m</t>
  </si>
  <si>
    <t>pm m_|_y</t>
  </si>
  <si>
    <t>pg g_|_x</t>
  </si>
  <si>
    <t>Supergroup</t>
  </si>
  <si>
    <t>Subgroup</t>
  </si>
  <si>
    <t>Ratio</t>
  </si>
  <si>
    <t>Maximum</t>
  </si>
  <si>
    <t>Climb?</t>
  </si>
  <si>
    <t>Confidence</t>
  </si>
  <si>
    <t>Group</t>
  </si>
  <si>
    <t>Reach?</t>
  </si>
  <si>
    <t>Anchored?</t>
  </si>
  <si>
    <t>pg g_|_y</t>
  </si>
  <si>
    <t>p3m1</t>
  </si>
  <si>
    <t>p3</t>
  </si>
  <si>
    <t>p2mm</t>
  </si>
  <si>
    <t>p31m</t>
  </si>
  <si>
    <t>p2mg m_|_x</t>
  </si>
  <si>
    <t>p6</t>
  </si>
  <si>
    <t>p2mg m_|_y</t>
  </si>
  <si>
    <t>p2gg</t>
  </si>
  <si>
    <t>p6mm</t>
  </si>
  <si>
    <t>p4</t>
  </si>
  <si>
    <t>Anchor</t>
  </si>
  <si>
    <t>p4mm</t>
  </si>
  <si>
    <t>p4gm</t>
  </si>
  <si>
    <t>Angle</t>
  </si>
  <si>
    <t>A*</t>
  </si>
  <si>
    <t>B*</t>
  </si>
  <si>
    <t>Class</t>
  </si>
  <si>
    <t>4mm</t>
  </si>
  <si>
    <t>2mm</t>
  </si>
  <si>
    <t>cm m_|_x</t>
  </si>
  <si>
    <t>6mm</t>
  </si>
  <si>
    <t>cm m_|_y</t>
  </si>
  <si>
    <t>avg</t>
  </si>
  <si>
    <t xml:space="preserve"> 3-2</t>
  </si>
  <si>
    <t xml:space="preserve"> 4-3</t>
  </si>
  <si>
    <t>AVERAGE</t>
  </si>
  <si>
    <t xml:space="preserve"> AVG</t>
  </si>
  <si>
    <t>Standard Dev</t>
  </si>
  <si>
    <t>Error (+/-)</t>
  </si>
  <si>
    <t>Angle Deviation</t>
  </si>
  <si>
    <t>Mean % Length Dif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</si>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</sst>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36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0" fillId="0" borderId="1" xfId="0" applyBorder="1"/>
    <xf numFmtId="0" fontId="2" fillId="0" borderId="1" xfId="2" applyBorder="1"/>
    <xf numFmtId="10" fontId="2" fillId="0" borderId="1" xfId="2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2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2" fillId="2" borderId="5" xfId="2" applyFill="1" applyBorder="1" applyAlignment="1">
      <alignment horizontal="center"/>
    </xf>
    <xf numFmtId="0" fontId="2" fillId="0" borderId="0" xfId="2" applyAlignment="1">
      <alignment horizontal="center"/>
    </xf>
    <xf numFmtId="0" fontId="2" fillId="0" borderId="0" xfId="2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0" fontId="2" fillId="0" borderId="0" xfId="2" applyNumberFormat="1" applyAlignment="1">
      <alignment horizontal="center"/>
    </xf>
    <xf numFmtId="164" fontId="2" fillId="0" borderId="0" xfId="2" applyNumberFormat="1" applyAlignment="1">
      <alignment horizontal="center"/>
    </xf>
    <xf numFmtId="10" fontId="4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2" applyBorder="1" applyAlignment="1">
      <alignment horizontal="center"/>
    </xf>
    <xf numFmtId="0" fontId="2" fillId="2" borderId="0" xfId="2" applyFill="1" applyAlignment="1">
      <alignment horizontal="center"/>
    </xf>
    <xf numFmtId="0" fontId="2" fillId="5" borderId="0" xfId="2" applyFill="1"/>
    <xf numFmtId="0" fontId="2" fillId="5" borderId="0" xfId="2" applyFill="1" applyAlignment="1">
      <alignment horizontal="center"/>
    </xf>
    <xf numFmtId="0" fontId="2" fillId="4" borderId="0" xfId="2" applyFill="1"/>
    <xf numFmtId="0" fontId="2" fillId="4" borderId="0" xfId="2" applyFill="1" applyAlignment="1">
      <alignment horizontal="center"/>
    </xf>
    <xf numFmtId="10" fontId="2" fillId="4" borderId="0" xfId="2" applyNumberFormat="1" applyFill="1"/>
    <xf numFmtId="0" fontId="2" fillId="0" borderId="2" xfId="2" applyBorder="1" applyAlignment="1">
      <alignment horizontal="center"/>
    </xf>
    <xf numFmtId="0" fontId="2" fillId="2" borderId="6" xfId="2" applyFill="1" applyBorder="1" applyAlignment="1">
      <alignment horizontal="center"/>
    </xf>
  </cellXfs>
  <cellStyles count="3">
    <cellStyle name="Normal" xfId="0" builtinId="0"/>
    <cellStyle name="Normal 2" xfId="2" xr:uid="{672578DC-D880-4E15-AB5F-0222172AACA9}"/>
    <cellStyle name="Percent" xfId="1" builtinId="5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1F59-1152-410D-AF2A-EAD14172928B}">
  <sheetPr>
    <pageSetUpPr fitToPage="1"/>
  </sheetPr>
  <dimension ref="A1:U164"/>
  <sheetViews>
    <sheetView tabSelected="1" zoomScale="60" zoomScaleNormal="92" zoomScaleSheetLayoutView="98" workbookViewId="0">
      <selection activeCell="L40" sqref="L40"/>
    </sheetView>
  </sheetViews>
  <sheetFormatPr defaultRowHeight="12.75" x14ac:dyDescent="0.35"/>
  <cols>
    <col min="1" max="1" width="17.265625" bestFit="1" customWidth="1"/>
    <col min="2" max="2" width="11.796875" bestFit="1" customWidth="1"/>
    <col min="3" max="3" width="13.33203125" bestFit="1" customWidth="1"/>
    <col min="4" max="4" width="6.9296875" hidden="1" customWidth="1"/>
    <col min="5" max="5" width="7.59765625" hidden="1" customWidth="1"/>
    <col min="6" max="6" width="16.73046875" bestFit="1" customWidth="1"/>
    <col min="7" max="7" width="17.46484375" bestFit="1" customWidth="1"/>
    <col min="8" max="8" width="28" hidden="1" customWidth="1"/>
    <col min="9" max="9" width="17.265625" customWidth="1"/>
    <col min="10" max="10" width="12" customWidth="1"/>
    <col min="11" max="11" width="11.33203125" customWidth="1"/>
    <col min="12" max="12" width="9.19921875" customWidth="1"/>
    <col min="13" max="13" width="10.06640625" customWidth="1"/>
    <col min="14" max="14" width="9.19921875" customWidth="1"/>
    <col min="15" max="15" width="10.53125" customWidth="1"/>
    <col min="17" max="17" width="11" customWidth="1"/>
    <col min="18" max="18" width="10.73046875" customWidth="1"/>
    <col min="19" max="19" width="11" customWidth="1"/>
    <col min="20" max="20" width="10.73046875" customWidth="1"/>
  </cols>
  <sheetData>
    <row r="1" spans="1:19" ht="45" x14ac:dyDescent="1.1499999999999999">
      <c r="A1" s="1" t="s">
        <v>0</v>
      </c>
      <c r="J1" s="2" t="s">
        <v>0</v>
      </c>
    </row>
    <row r="2" spans="1:1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K2" s="1" t="s">
        <v>2</v>
      </c>
      <c r="L2" s="1" t="s">
        <v>9</v>
      </c>
      <c r="M2" s="1" t="s">
        <v>10</v>
      </c>
    </row>
    <row r="3" spans="1:19" x14ac:dyDescent="0.35">
      <c r="A3" t="s">
        <v>11</v>
      </c>
      <c r="J3" t="s">
        <v>12</v>
      </c>
      <c r="K3" t="e">
        <f>B44</f>
        <v>#DIV/0!</v>
      </c>
      <c r="L3" t="e">
        <f>G44</f>
        <v>#DIV/0!</v>
      </c>
      <c r="M3" t="e">
        <f>G44</f>
        <v>#DIV/0!</v>
      </c>
    </row>
    <row r="4" spans="1:19" x14ac:dyDescent="0.35">
      <c r="A4" t="s">
        <v>13</v>
      </c>
      <c r="J4" t="s">
        <v>14</v>
      </c>
      <c r="K4" t="e">
        <f>B42</f>
        <v>#DIV/0!</v>
      </c>
      <c r="L4" t="e">
        <f>G42</f>
        <v>#DIV/0!</v>
      </c>
      <c r="M4" t="e">
        <f>G42</f>
        <v>#DIV/0!</v>
      </c>
      <c r="O4" s="1"/>
    </row>
    <row r="5" spans="1:19" x14ac:dyDescent="0.35">
      <c r="A5" t="s">
        <v>15</v>
      </c>
      <c r="J5" t="s">
        <v>16</v>
      </c>
      <c r="K5" t="e">
        <f>B43</f>
        <v>#DIV/0!</v>
      </c>
      <c r="L5" t="e">
        <f>G43</f>
        <v>#DIV/0!</v>
      </c>
      <c r="M5" s="1" t="e">
        <f>G43</f>
        <v>#DIV/0!</v>
      </c>
    </row>
    <row r="6" spans="1:19" x14ac:dyDescent="0.35">
      <c r="A6" t="s">
        <v>17</v>
      </c>
    </row>
    <row r="7" spans="1:19" ht="13.15" x14ac:dyDescent="0.4">
      <c r="A7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4" t="s">
        <v>24</v>
      </c>
      <c r="P7" s="3" t="s">
        <v>25</v>
      </c>
      <c r="Q7" s="3" t="s">
        <v>26</v>
      </c>
      <c r="R7" s="4" t="s">
        <v>27</v>
      </c>
      <c r="S7" s="4" t="s">
        <v>24</v>
      </c>
    </row>
    <row r="8" spans="1:19" x14ac:dyDescent="0.35">
      <c r="A8" t="s">
        <v>28</v>
      </c>
      <c r="J8" s="5" t="s">
        <v>29</v>
      </c>
      <c r="K8" s="5" t="s">
        <v>30</v>
      </c>
      <c r="L8" s="5" t="str">
        <f>IF(B16=0,"n/a",ROUND(B17/B16,4))</f>
        <v>n/a</v>
      </c>
      <c r="M8" s="5" t="e">
        <f>ROUND(1+2*((6-(G17/G16)*3)/(6*(3-1))),4)</f>
        <v>#DIV/0!</v>
      </c>
      <c r="N8" s="5" t="e">
        <f t="shared" ref="N8:N20" si="0">IF(L8&lt;M8,TRUE,FALSE)</f>
        <v>#DIV/0!</v>
      </c>
      <c r="O8" s="6" t="e">
        <f>MIN(1,MAX((1-SQRT(((1-(1/3))/(1+(1/3)))*(L8+((2/6)/(1-(1/3))))))/(1-SQRT(((1-(1/3))/(1+(1/3)))*(1+((2/6)/(1-(1/3)))))),0))</f>
        <v>#VALUE!</v>
      </c>
      <c r="P8" s="5" t="s">
        <v>29</v>
      </c>
      <c r="Q8" s="7" t="e">
        <f>IF(AND(N8,N9), TRUE, FALSE)</f>
        <v>#DIV/0!</v>
      </c>
      <c r="R8" s="8" t="e">
        <f>IF(AND(Q8=TRUE,OR(R14=B16,R14=K4)),TRUE,FALSE)</f>
        <v>#DIV/0!</v>
      </c>
      <c r="S8" s="9" t="e">
        <f>ROUND(PRODUCT(O8,O9),4)</f>
        <v>#VALUE!</v>
      </c>
    </row>
    <row r="9" spans="1:19" x14ac:dyDescent="0.35">
      <c r="A9" t="s">
        <v>31</v>
      </c>
      <c r="J9" s="5" t="s">
        <v>29</v>
      </c>
      <c r="K9" s="5" t="s">
        <v>14</v>
      </c>
      <c r="L9" s="5" t="e">
        <f>IF(K4=0,"n/a",ROUND(B17/K4,4))</f>
        <v>#DIV/0!</v>
      </c>
      <c r="M9" s="5" t="e">
        <f>ROUND(1+2*((6-(G18/L4)*2)/(6*(2-1))),4)</f>
        <v>#DIV/0!</v>
      </c>
      <c r="N9" s="5" t="e">
        <f t="shared" si="0"/>
        <v>#DIV/0!</v>
      </c>
      <c r="O9" s="6" t="e">
        <f>MIN(1,MAX((1-SQRT(((1-(1/2))/(1+(1/2)))*(L9+((2/6)/(1-(1/2))))))/(1-SQRT(((1-(1/2))/(1+(1/2)))*(1+((2/6)/(1-(1/2)))))),0))</f>
        <v>#DIV/0!</v>
      </c>
      <c r="P9" s="5" t="s">
        <v>32</v>
      </c>
      <c r="Q9" s="7" t="e">
        <f>IF(AND(N10,N11), TRUE, FALSE)</f>
        <v>#DIV/0!</v>
      </c>
      <c r="R9" s="8" t="e">
        <f>IF(AND(Q9=TRUE,R14=OR(B16,K5)),TRUE,FALSE)</f>
        <v>#DIV/0!</v>
      </c>
      <c r="S9" s="9" t="e">
        <f>ROUND(PRODUCT(O10,O11),4)</f>
        <v>#VALUE!</v>
      </c>
    </row>
    <row r="10" spans="1:19" x14ac:dyDescent="0.35">
      <c r="A10" t="s">
        <v>33</v>
      </c>
      <c r="J10" s="5" t="s">
        <v>32</v>
      </c>
      <c r="K10" s="5" t="s">
        <v>30</v>
      </c>
      <c r="L10" s="5" t="str">
        <f>IF(B16=0,"n/a",ROUND(B18/B16,4))</f>
        <v>n/a</v>
      </c>
      <c r="M10" s="5" t="e">
        <f>ROUND(1+2*((6-(G18/G16)*3)/(6*(3-1))),4)</f>
        <v>#DIV/0!</v>
      </c>
      <c r="N10" s="5" t="e">
        <f t="shared" si="0"/>
        <v>#DIV/0!</v>
      </c>
      <c r="O10" s="6" t="e">
        <f>MIN(1,MAX((1-SQRT(((1-(1/3))/(1+(1/3)))*(L10+((2/6)/(1-(1/3))))))/(1-SQRT(((1-(1/3))/(1+(1/3)))*(1+((2/6)/(1-(1/3)))))),0))</f>
        <v>#VALUE!</v>
      </c>
      <c r="P10" s="5" t="s">
        <v>34</v>
      </c>
      <c r="Q10" s="7" t="e">
        <f>IF(AND(N12,N13), TRUE, FALSE)</f>
        <v>#DIV/0!</v>
      </c>
      <c r="R10" s="8" t="e">
        <f>IF(AND(Q10=TRUE,OR(R14=B4,R14=B16)),TRUE,FALSE)</f>
        <v>#DIV/0!</v>
      </c>
      <c r="S10" s="9" t="e">
        <f>ROUND(PRODUCT(O12,O13),4)</f>
        <v>#VALUE!</v>
      </c>
    </row>
    <row r="11" spans="1:19" x14ac:dyDescent="0.35">
      <c r="A11" t="s">
        <v>35</v>
      </c>
      <c r="J11" s="5" t="s">
        <v>32</v>
      </c>
      <c r="K11" s="5" t="s">
        <v>16</v>
      </c>
      <c r="L11" s="5" t="e">
        <f>IF(K5=0,"n/a",ROUND(B18/K5,4))</f>
        <v>#DIV/0!</v>
      </c>
      <c r="M11" s="5" t="e">
        <f>ROUND(1+2*((6-(G18/L5)*2)/(6*(2-1))),4)</f>
        <v>#DIV/0!</v>
      </c>
      <c r="N11" s="5" t="e">
        <f t="shared" si="0"/>
        <v>#DIV/0!</v>
      </c>
      <c r="O11" s="6" t="e">
        <f>MIN(1,MAX((1-SQRT(((1-(1/2))/(1+(1/2)))*(L11+((2/6)/(1-(1/2))))))/(1-SQRT(((1-(1/2))/(1+(1/2)))*(1+((2/6)/(1-(1/2)))))),0))</f>
        <v>#DIV/0!</v>
      </c>
      <c r="P11" s="5" t="s">
        <v>12</v>
      </c>
      <c r="Q11" s="7" t="e">
        <f>IF(AND(N14,N15,N16), TRUE, FALSE)</f>
        <v>#DIV/0!</v>
      </c>
      <c r="R11" s="8" t="e">
        <f>IF(AND(Q11=TRUE,OR(R14=B4,R14=B23,R14=B24)),TRUE,FALSE)</f>
        <v>#DIV/0!</v>
      </c>
      <c r="S11" s="9" t="e">
        <f>ROUND(O14*O15*O16,4)</f>
        <v>#VALUE!</v>
      </c>
    </row>
    <row r="12" spans="1:19" x14ac:dyDescent="0.35">
      <c r="A12" t="s">
        <v>36</v>
      </c>
      <c r="J12" s="5" t="s">
        <v>34</v>
      </c>
      <c r="K12" s="5" t="s">
        <v>13</v>
      </c>
      <c r="L12" s="5" t="str">
        <f>IF(B4=0,"n/a",ROUND(B19/B4,4))</f>
        <v>n/a</v>
      </c>
      <c r="M12" s="5" t="e">
        <f>ROUND(1+2*((6-(G19/G4)*2)/(6*(2-1))),4)</f>
        <v>#DIV/0!</v>
      </c>
      <c r="N12" s="5" t="e">
        <f t="shared" si="0"/>
        <v>#DIV/0!</v>
      </c>
      <c r="O12" s="6" t="e">
        <f>MIN(1,MAX((1-SQRT(((1-(1/2))/(1+(1/2)))*(L12+((2/6)/(1-(1/2))))))/(1-SQRT(((1-(1/2))/(1+(1/2)))*(1+((2/6)/(1-(1/2)))))),0))</f>
        <v>#VALUE!</v>
      </c>
      <c r="P12" s="10" t="s">
        <v>37</v>
      </c>
      <c r="Q12" s="11" t="e">
        <f>IF(AND(L17:L20,Q8:Q11), TRUE, FALSE)</f>
        <v>#DIV/0!</v>
      </c>
      <c r="R12" s="12" t="e">
        <f>IF(AND(Q12=TRUE,OR(R14=B4,R14=B16,R14=B23,R14=B24)),TRUE,FALSE)</f>
        <v>#DIV/0!</v>
      </c>
      <c r="S12" s="6" t="e">
        <f>ROUND(PRODUCT(O17:O20,S8:S11),4)</f>
        <v>#VALUE!</v>
      </c>
    </row>
    <row r="13" spans="1:19" x14ac:dyDescent="0.35">
      <c r="A13" t="s">
        <v>38</v>
      </c>
      <c r="J13" s="5" t="s">
        <v>34</v>
      </c>
      <c r="K13" s="5" t="s">
        <v>30</v>
      </c>
      <c r="L13" s="5" t="str">
        <f>IF(B16=0,"n/a",ROUND(B19/B16,4))</f>
        <v>n/a</v>
      </c>
      <c r="M13" s="5" t="e">
        <f>ROUND(1+2*((6-(G19/G16)*3)/(6*(3-1))),4)</f>
        <v>#DIV/0!</v>
      </c>
      <c r="N13" s="13" t="e">
        <f t="shared" si="0"/>
        <v>#DIV/0!</v>
      </c>
      <c r="O13" s="6" t="e">
        <f>MIN(1,MAX((1-SQRT(((1-(1/3))/(1+(1/3)))*(L13+((2/6)/(1-(1/3))))))/(1-SQRT(((1-(1/3))/(1+(1/3)))*(1+((2/6)/(1-(1/3)))))),0))</f>
        <v>#VALUE!</v>
      </c>
      <c r="P13" s="14" t="s">
        <v>39</v>
      </c>
      <c r="Q13" s="15" t="e">
        <f>INDEX(A3:A54, MATCH(R14, B3:B54, 0))</f>
        <v>#DIV/0!</v>
      </c>
      <c r="R13" s="16" t="e">
        <f>IF(Q13=A42,"(c1m1)",IF(Q13=A43,"(c11M)",""))</f>
        <v>#DIV/0!</v>
      </c>
      <c r="S13" s="17"/>
    </row>
    <row r="14" spans="1:19" x14ac:dyDescent="0.35">
      <c r="A14" t="s">
        <v>40</v>
      </c>
      <c r="J14" s="5" t="s">
        <v>12</v>
      </c>
      <c r="K14" s="5" t="s">
        <v>13</v>
      </c>
      <c r="L14" s="5" t="str">
        <f>IF(B4=0,"n/a",ROUND(K3/B4,4))</f>
        <v>n/a</v>
      </c>
      <c r="M14" s="5" t="e">
        <f>ROUND(1+2*((4-(L3/G4)*2)/(4*(2-1))),4)</f>
        <v>#DIV/0!</v>
      </c>
      <c r="N14" s="5" t="e">
        <f t="shared" si="0"/>
        <v>#DIV/0!</v>
      </c>
      <c r="O14" s="6" t="e">
        <f>MIN(1,MAX((1-SQRT(((1-(1/2))/(1+(1/2)))*(L14+((2/4)/(1-(1/2))))))/(1-SQRT(((1-(1/2))/(1+(1/2)))*(1+((2/4)/(1-(1/2)))))),0))</f>
        <v>#VALUE!</v>
      </c>
      <c r="R14" s="18" t="e">
        <f>MIN(B4,B5,B6,B16,K4,K5,B7,B8)</f>
        <v>#DIV/0!</v>
      </c>
      <c r="S14" s="17"/>
    </row>
    <row r="15" spans="1:19" x14ac:dyDescent="0.35">
      <c r="A15" t="s">
        <v>41</v>
      </c>
      <c r="J15" s="5" t="s">
        <v>12</v>
      </c>
      <c r="K15" s="5" t="s">
        <v>14</v>
      </c>
      <c r="L15" s="5" t="e">
        <f>IF(K4=0,"n/a",ROUND(K3/K4,4))</f>
        <v>#DIV/0!</v>
      </c>
      <c r="M15" s="5" t="e">
        <f>ROUND(1+2*((4-(L3/L4)*2)/(4*(2-1))),4)</f>
        <v>#DIV/0!</v>
      </c>
      <c r="N15" s="5" t="e">
        <f t="shared" si="0"/>
        <v>#DIV/0!</v>
      </c>
      <c r="O15" s="6" t="e">
        <f>MIN(1,MAX((1-SQRT(((1-(1/2))/(1+(1/2)))*(L15+((2/4)/(1-(1/2))))))/(1-SQRT(((1-(1/2))/(1+(1/2)))*(1+((2/4)/(1-(1/2)))))),0))</f>
        <v>#DIV/0!</v>
      </c>
      <c r="P15" s="19" t="s">
        <v>42</v>
      </c>
      <c r="Q15" s="20"/>
      <c r="R15" s="18"/>
      <c r="S15" s="17"/>
    </row>
    <row r="16" spans="1:19" x14ac:dyDescent="0.35">
      <c r="A16" t="s">
        <v>30</v>
      </c>
      <c r="J16" s="5" t="s">
        <v>12</v>
      </c>
      <c r="K16" s="5" t="s">
        <v>16</v>
      </c>
      <c r="L16" s="5" t="e">
        <f>IF(K5=0,"n/a",ROUND(K3/K5,4))</f>
        <v>#DIV/0!</v>
      </c>
      <c r="M16" s="5" t="e">
        <f>ROUND(1+2*((4-(L3/L5)*2)/(4*(2-1))),4)</f>
        <v>#DIV/0!</v>
      </c>
      <c r="N16" s="5" t="e">
        <f t="shared" si="0"/>
        <v>#DIV/0!</v>
      </c>
      <c r="O16" s="6" t="e">
        <f>MIN(1,MAX((1-SQRT(((1-(1/2))/(1+(1/2)))*(L16+((2/4)/(1-(1/2))))))/(1-SQRT(((1-(1/2))/(1+(1/2)))*(1+((2/4)/(1-(1/2)))))),0))</f>
        <v>#DIV/0!</v>
      </c>
      <c r="P16" s="21" t="s">
        <v>43</v>
      </c>
      <c r="Q16" s="22"/>
      <c r="R16" s="18"/>
      <c r="S16" s="23"/>
    </row>
    <row r="17" spans="1:19" x14ac:dyDescent="0.35">
      <c r="A17" t="s">
        <v>29</v>
      </c>
      <c r="J17" s="5" t="s">
        <v>37</v>
      </c>
      <c r="K17" s="5" t="s">
        <v>32</v>
      </c>
      <c r="L17" s="5" t="str">
        <f>IF(B18=0,"n/a",ROUND(B20/B18,4))</f>
        <v>n/a</v>
      </c>
      <c r="M17" s="5" t="e">
        <f>ROUND(1+2*((12-(G20/G18)*6)/(12*(6-1))),4)</f>
        <v>#DIV/0!</v>
      </c>
      <c r="N17" s="5" t="e">
        <f t="shared" si="0"/>
        <v>#DIV/0!</v>
      </c>
      <c r="O17" s="6" t="e">
        <f>MIN(1,MAX((1-SQRT(((1-(1/6))/(1+(1/6)))*(L17+((2/12)/(1-(1/6))))))/(1-SQRT(((1-(1/6))/(1+(1/6)))*(1+((2/12)/(1-(1/6)))))),0))</f>
        <v>#VALUE!</v>
      </c>
      <c r="P17" s="21" t="s">
        <v>44</v>
      </c>
      <c r="Q17" s="22"/>
      <c r="R17" s="18"/>
      <c r="S17" s="23"/>
    </row>
    <row r="18" spans="1:19" x14ac:dyDescent="0.35">
      <c r="A18" t="s">
        <v>32</v>
      </c>
      <c r="J18" s="5" t="s">
        <v>37</v>
      </c>
      <c r="K18" s="5" t="s">
        <v>29</v>
      </c>
      <c r="L18" s="5" t="str">
        <f>IF(B17=0,"n/a",ROUND(B20/B17,4))</f>
        <v>n/a</v>
      </c>
      <c r="M18" s="5" t="e">
        <f>ROUND(1+2*((12-(G20/G17)*6)/(12*(6-1))),4)</f>
        <v>#DIV/0!</v>
      </c>
      <c r="N18" s="5" t="e">
        <f t="shared" si="0"/>
        <v>#DIV/0!</v>
      </c>
      <c r="O18" s="6" t="e">
        <f>MIN(1,MAX((1-SQRT(((1-(1/6))/(1+(1/6)))*(L18+((2/12)/(1-(1/6))))))/(1-SQRT(((1-(1/6))/(1+(1/6)))*(1+((2/12)/(1-(1/6)))))),0))</f>
        <v>#VALUE!</v>
      </c>
      <c r="R18" s="18"/>
      <c r="S18" s="24"/>
    </row>
    <row r="19" spans="1:19" x14ac:dyDescent="0.35">
      <c r="A19" t="s">
        <v>34</v>
      </c>
      <c r="J19" s="5" t="s">
        <v>37</v>
      </c>
      <c r="K19" s="5" t="s">
        <v>34</v>
      </c>
      <c r="L19" s="5" t="str">
        <f>IF(B19=0,"n/a",ROUND(B20/B19,4))</f>
        <v>n/a</v>
      </c>
      <c r="M19" s="5" t="e">
        <f>ROUND(1+2*((12-(G20/G19)*6)/(12*(6-1))),4)</f>
        <v>#DIV/0!</v>
      </c>
      <c r="N19" s="5" t="e">
        <f t="shared" si="0"/>
        <v>#DIV/0!</v>
      </c>
      <c r="O19" s="6" t="e">
        <f>MIN(1,MAX((1-SQRT(((1-(1/6))/(1+(1/6)))*(L19+((2/12)/(1-(1/6))))))/(1-SQRT(((1-(1/6))/(1+(1/6)))*(1+((2/12)/(1-(1/6)))))),0))</f>
        <v>#VALUE!</v>
      </c>
      <c r="R19" s="18"/>
      <c r="S19" s="17"/>
    </row>
    <row r="20" spans="1:19" x14ac:dyDescent="0.35">
      <c r="A20" t="s">
        <v>37</v>
      </c>
      <c r="J20" s="5" t="s">
        <v>37</v>
      </c>
      <c r="K20" s="5" t="s">
        <v>12</v>
      </c>
      <c r="L20" s="5" t="e">
        <f>IF(K3=0,"n/a",ROUND(B20/K3,4))</f>
        <v>#DIV/0!</v>
      </c>
      <c r="M20" s="5" t="e">
        <f>ROUND(1+2*((12-(G20/L3)*4)/(12*(4-1))),4)</f>
        <v>#DIV/0!</v>
      </c>
      <c r="N20" s="5" t="e">
        <f t="shared" si="0"/>
        <v>#DIV/0!</v>
      </c>
      <c r="O20" s="6" t="e">
        <f>MIN(1,MAX((1-SQRT(((1-(1/4))/(1+(1/4)))*(L20+((2/12)/(1-(1/4))))))/(1-SQRT(((1-(1/4))/(1+(1/4)))*(1+((2/12)/(1-(1/4)))))),0))</f>
        <v>#DIV/0!</v>
      </c>
      <c r="R20" s="18"/>
      <c r="S20" s="17"/>
    </row>
    <row r="21" spans="1:19" x14ac:dyDescent="0.35">
      <c r="O21" s="6"/>
      <c r="R21" s="18"/>
      <c r="S21" s="17"/>
    </row>
    <row r="22" spans="1:19" ht="13.15" x14ac:dyDescent="0.4">
      <c r="A22" s="1">
        <v>1</v>
      </c>
      <c r="J22" s="3" t="s">
        <v>19</v>
      </c>
      <c r="K22" s="3" t="s">
        <v>20</v>
      </c>
      <c r="L22" s="3" t="s">
        <v>21</v>
      </c>
      <c r="M22" s="3" t="s">
        <v>22</v>
      </c>
      <c r="N22" s="3" t="s">
        <v>23</v>
      </c>
      <c r="O22" s="25" t="s">
        <v>24</v>
      </c>
      <c r="P22" s="3" t="s">
        <v>45</v>
      </c>
      <c r="Q22" s="3" t="s">
        <v>26</v>
      </c>
      <c r="R22" s="4" t="s">
        <v>24</v>
      </c>
      <c r="S22" s="17"/>
    </row>
    <row r="23" spans="1:19" x14ac:dyDescent="0.3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J23" s="5" t="s">
        <v>46</v>
      </c>
      <c r="K23" s="5" t="s">
        <v>47</v>
      </c>
      <c r="L23" s="5" t="e">
        <f>ROUND(C14/C44,4)</f>
        <v>#DIV/0!</v>
      </c>
      <c r="M23" s="5" t="e">
        <f>ROUND(1+2*((8-4*(G14/M3))/(8*(4-1))),4)</f>
        <v>#DIV/0!</v>
      </c>
      <c r="N23" s="5" t="e">
        <f>IF(L23&lt;M23,TRUE,FALSE)</f>
        <v>#DIV/0!</v>
      </c>
      <c r="O23" s="6" t="e">
        <f>MIN(1,MAX((1-SQRT(((1-(1/4))/(1+(1/4)))*(L23+((2/8)/(1-(1/4))))))/(1-SQRT(((1-(1/4))/(1+(1/4)))*(1+((2/8)/(1-(1/4)))))),0))</f>
        <v>#DIV/0!</v>
      </c>
      <c r="P23" s="5" t="s">
        <v>46</v>
      </c>
      <c r="Q23" s="5" t="e">
        <f>IF(AND(N23,N24), TRUE, FALSE)</f>
        <v>#DIV/0!</v>
      </c>
      <c r="R23" s="6" t="e">
        <f>ROUND(PRODUCT(O23:O24),4)</f>
        <v>#DIV/0!</v>
      </c>
      <c r="S23" s="17"/>
    </row>
    <row r="24" spans="1:19" x14ac:dyDescent="0.35">
      <c r="A24" t="s">
        <v>48</v>
      </c>
      <c r="J24" s="5" t="s">
        <v>46</v>
      </c>
      <c r="K24" s="5">
        <v>4</v>
      </c>
      <c r="L24" s="5" t="e">
        <f>ROUND(C14/C13,4)</f>
        <v>#DIV/0!</v>
      </c>
      <c r="M24" s="5" t="e">
        <f>ROUND(1+2*((8-4*(G14/G13))/(8*(4-1))),4)</f>
        <v>#DIV/0!</v>
      </c>
      <c r="N24" s="5" t="e">
        <f>IF(L24&lt;M24,TRUE,FALSE)</f>
        <v>#DIV/0!</v>
      </c>
      <c r="O24" s="6" t="e">
        <f>MIN(1,MAX((1-SQRT(((1-(1/4))/(1+(1/4)))*(L24+((2/8)/(1-(1/4))))))/(1-SQRT(((1-(1/4))/(1+(1/4)))*(1+((2/8)/(1-(1/4)))))),0))</f>
        <v>#DIV/0!</v>
      </c>
      <c r="P24" s="5" t="s">
        <v>49</v>
      </c>
      <c r="Q24" s="5" t="e">
        <f>IF(AND(N25,N26),TRUE,FALSE)</f>
        <v>#DIV/0!</v>
      </c>
      <c r="R24" s="6" t="e">
        <f>ROUND(PRODUCT(O25:O26),4)</f>
        <v>#DIV/0!</v>
      </c>
      <c r="S24" s="17"/>
    </row>
    <row r="25" spans="1:19" x14ac:dyDescent="0.35">
      <c r="A25" t="s">
        <v>50</v>
      </c>
      <c r="J25" s="5" t="s">
        <v>49</v>
      </c>
      <c r="K25" s="5" t="s">
        <v>47</v>
      </c>
      <c r="L25" s="5" t="e">
        <f>ROUND(C20/C44,4)</f>
        <v>#DIV/0!</v>
      </c>
      <c r="M25" s="5" t="e">
        <f>ROUND(1+2*((12-4*(G20/M3))/(12*(4-1))),4)</f>
        <v>#DIV/0!</v>
      </c>
      <c r="N25" s="5" t="e">
        <f>IF(L25&lt;M25,TRUE,FALSE)</f>
        <v>#DIV/0!</v>
      </c>
      <c r="O25" s="6" t="e">
        <f>MIN(1,MAX((1-SQRT(((1-(1/4))/(1+(1/4)))*(L25+((2/12)/(1-(1/4))))))/(1-SQRT(((1-(1/4))/(1+(1/4)))*(1+((2/12)/(1-(1/4)))))),0))</f>
        <v>#DIV/0!</v>
      </c>
    </row>
    <row r="26" spans="1:19" x14ac:dyDescent="0.35">
      <c r="A26" t="s">
        <v>12</v>
      </c>
      <c r="J26" s="5" t="s">
        <v>49</v>
      </c>
      <c r="K26" s="5">
        <v>6</v>
      </c>
      <c r="L26" s="5" t="e">
        <f>ROUND(C20/C16,4)</f>
        <v>#DIV/0!</v>
      </c>
      <c r="M26" s="5" t="e">
        <f>ROUND(1+2*((12-6*(G20/G19))/(12*(6-1))),4)</f>
        <v>#DIV/0!</v>
      </c>
      <c r="N26" s="5" t="e">
        <f>IF(L26&lt;M26,TRUE,FALSE)</f>
        <v>#DIV/0!</v>
      </c>
      <c r="O26" s="6" t="e">
        <f>MIN(1,MAX((1-SQRT(((1-(1/6))/(1+(1/6)))*(L26+((2/12)/(1-(1/6))))))/(1-SQRT(((1-(1/6))/(1+(1/6)))*(1+((2/12)/(1-(1/6)))))),0))</f>
        <v>#DIV/0!</v>
      </c>
      <c r="P26" s="26"/>
    </row>
    <row r="28" spans="1:19" x14ac:dyDescent="0.35">
      <c r="A28" s="1">
        <v>2</v>
      </c>
    </row>
    <row r="29" spans="1:19" x14ac:dyDescent="0.3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19" x14ac:dyDescent="0.35">
      <c r="A30" t="s">
        <v>48</v>
      </c>
    </row>
    <row r="31" spans="1:19" x14ac:dyDescent="0.35">
      <c r="A31" t="s">
        <v>50</v>
      </c>
    </row>
    <row r="32" spans="1:19" x14ac:dyDescent="0.35">
      <c r="A32" t="s">
        <v>12</v>
      </c>
    </row>
    <row r="34" spans="1:13" x14ac:dyDescent="0.35">
      <c r="A34" s="1">
        <v>3</v>
      </c>
    </row>
    <row r="35" spans="1:13" x14ac:dyDescent="0.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13" x14ac:dyDescent="0.35">
      <c r="A36" t="s">
        <v>48</v>
      </c>
    </row>
    <row r="37" spans="1:13" x14ac:dyDescent="0.35">
      <c r="A37" t="s">
        <v>50</v>
      </c>
    </row>
    <row r="38" spans="1:13" x14ac:dyDescent="0.35">
      <c r="A38" t="s">
        <v>12</v>
      </c>
    </row>
    <row r="40" spans="1:13" x14ac:dyDescent="0.35">
      <c r="A40" s="1" t="s">
        <v>51</v>
      </c>
    </row>
    <row r="41" spans="1:13" x14ac:dyDescent="0.3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 spans="1:13" x14ac:dyDescent="0.35">
      <c r="A42" t="s">
        <v>48</v>
      </c>
      <c r="B42" t="e">
        <f>AVERAGE(B24,B30,B36)</f>
        <v>#DIV/0!</v>
      </c>
      <c r="C42" t="e">
        <f t="shared" ref="C42:G42" si="1">AVERAGE(C24,C30,C36)</f>
        <v>#DIV/0!</v>
      </c>
      <c r="D42" t="e">
        <f t="shared" si="1"/>
        <v>#DIV/0!</v>
      </c>
      <c r="E42" t="e">
        <f t="shared" si="1"/>
        <v>#DIV/0!</v>
      </c>
      <c r="F42" t="e">
        <f t="shared" si="1"/>
        <v>#DIV/0!</v>
      </c>
      <c r="G42" t="e">
        <f t="shared" si="1"/>
        <v>#DIV/0!</v>
      </c>
    </row>
    <row r="43" spans="1:13" x14ac:dyDescent="0.35">
      <c r="A43" t="s">
        <v>50</v>
      </c>
      <c r="B43" t="e">
        <f t="shared" ref="B43:G44" si="2">AVERAGE(B25,B31,B37)</f>
        <v>#DIV/0!</v>
      </c>
      <c r="C43" t="e">
        <f t="shared" si="2"/>
        <v>#DIV/0!</v>
      </c>
      <c r="D43" t="e">
        <f t="shared" si="2"/>
        <v>#DIV/0!</v>
      </c>
      <c r="E43" t="e">
        <f t="shared" si="2"/>
        <v>#DIV/0!</v>
      </c>
      <c r="F43" t="e">
        <f t="shared" si="2"/>
        <v>#DIV/0!</v>
      </c>
      <c r="G43" t="e">
        <f t="shared" si="2"/>
        <v>#DIV/0!</v>
      </c>
    </row>
    <row r="44" spans="1:13" x14ac:dyDescent="0.35">
      <c r="A44" t="s">
        <v>12</v>
      </c>
      <c r="B44" t="e">
        <f t="shared" si="2"/>
        <v>#DIV/0!</v>
      </c>
      <c r="C44" t="e">
        <f t="shared" si="2"/>
        <v>#DIV/0!</v>
      </c>
      <c r="D44" t="e">
        <f t="shared" si="2"/>
        <v>#DIV/0!</v>
      </c>
      <c r="E44" t="e">
        <f t="shared" si="2"/>
        <v>#DIV/0!</v>
      </c>
      <c r="F44" t="e">
        <f t="shared" si="2"/>
        <v>#DIV/0!</v>
      </c>
      <c r="G44" t="e">
        <f t="shared" si="2"/>
        <v>#DIV/0!</v>
      </c>
    </row>
    <row r="47" spans="1:13" ht="45" x14ac:dyDescent="1.1499999999999999">
      <c r="A47" s="1" t="s">
        <v>52</v>
      </c>
      <c r="J47" s="2" t="s">
        <v>52</v>
      </c>
    </row>
    <row r="48" spans="1:13" x14ac:dyDescent="0.35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K48" s="1" t="s">
        <v>2</v>
      </c>
      <c r="L48" s="1" t="s">
        <v>9</v>
      </c>
      <c r="M48" s="1" t="s">
        <v>10</v>
      </c>
    </row>
    <row r="49" spans="1:19" x14ac:dyDescent="0.35">
      <c r="A49" t="s">
        <v>11</v>
      </c>
      <c r="J49" t="s">
        <v>12</v>
      </c>
      <c r="K49" t="e">
        <f>B90</f>
        <v>#DIV/0!</v>
      </c>
      <c r="L49" t="e">
        <f>G90</f>
        <v>#DIV/0!</v>
      </c>
      <c r="M49" t="e">
        <f>G90</f>
        <v>#DIV/0!</v>
      </c>
    </row>
    <row r="50" spans="1:19" x14ac:dyDescent="0.35">
      <c r="A50" t="s">
        <v>13</v>
      </c>
      <c r="J50" t="s">
        <v>14</v>
      </c>
      <c r="K50" t="e">
        <f>B88</f>
        <v>#DIV/0!</v>
      </c>
      <c r="L50" t="e">
        <f>G88</f>
        <v>#DIV/0!</v>
      </c>
      <c r="M50" t="e">
        <f>G88</f>
        <v>#DIV/0!</v>
      </c>
      <c r="O50" s="1"/>
    </row>
    <row r="51" spans="1:19" x14ac:dyDescent="0.35">
      <c r="A51" t="s">
        <v>15</v>
      </c>
      <c r="J51" t="s">
        <v>16</v>
      </c>
      <c r="K51" t="e">
        <f>B89</f>
        <v>#DIV/0!</v>
      </c>
      <c r="L51" t="e">
        <f>G89</f>
        <v>#DIV/0!</v>
      </c>
      <c r="M51" s="1" t="e">
        <f>G89</f>
        <v>#DIV/0!</v>
      </c>
    </row>
    <row r="52" spans="1:19" x14ac:dyDescent="0.35">
      <c r="A52" t="s">
        <v>17</v>
      </c>
    </row>
    <row r="53" spans="1:19" ht="13.15" x14ac:dyDescent="0.4">
      <c r="A53" t="s">
        <v>18</v>
      </c>
      <c r="J53" s="3" t="s">
        <v>19</v>
      </c>
      <c r="K53" s="3" t="s">
        <v>20</v>
      </c>
      <c r="L53" s="3" t="s">
        <v>21</v>
      </c>
      <c r="M53" s="3" t="s">
        <v>22</v>
      </c>
      <c r="N53" s="3" t="s">
        <v>23</v>
      </c>
      <c r="O53" s="4" t="s">
        <v>24</v>
      </c>
      <c r="P53" s="3" t="s">
        <v>25</v>
      </c>
      <c r="Q53" s="3" t="s">
        <v>26</v>
      </c>
      <c r="R53" s="4" t="s">
        <v>27</v>
      </c>
      <c r="S53" s="4" t="s">
        <v>24</v>
      </c>
    </row>
    <row r="54" spans="1:19" x14ac:dyDescent="0.35">
      <c r="A54" t="s">
        <v>28</v>
      </c>
      <c r="J54" s="5" t="s">
        <v>29</v>
      </c>
      <c r="K54" s="5" t="s">
        <v>30</v>
      </c>
      <c r="L54" s="5" t="str">
        <f>IF(B62=0,"n/a",ROUND(B63/B62,4))</f>
        <v>n/a</v>
      </c>
      <c r="M54" s="5" t="e">
        <f>ROUND(1+2*((6-(G63/G62)*3)/(6*(3-1))),4)</f>
        <v>#DIV/0!</v>
      </c>
      <c r="N54" s="5" t="e">
        <f t="shared" ref="N54:N66" si="3">IF(L54&lt;M54,TRUE,FALSE)</f>
        <v>#DIV/0!</v>
      </c>
      <c r="O54" s="6" t="e">
        <f>MIN(1,MAX((1-SQRT(((1-(1/3))/(1+(1/3)))*(L54+((2/6)/(1-(1/3))))))/(1-SQRT(((1-(1/3))/(1+(1/3)))*(1+((2/6)/(1-(1/3)))))),0))</f>
        <v>#VALUE!</v>
      </c>
      <c r="P54" s="5" t="s">
        <v>29</v>
      </c>
      <c r="Q54" s="7" t="e">
        <f>IF(AND(N54,N55), TRUE, FALSE)</f>
        <v>#DIV/0!</v>
      </c>
      <c r="R54" s="8" t="e">
        <f>IF(AND(Q54=TRUE,OR(R60=B62,R60=K50)),TRUE,FALSE)</f>
        <v>#DIV/0!</v>
      </c>
      <c r="S54" s="9" t="e">
        <f>ROUND(PRODUCT(O54,O55),4)</f>
        <v>#VALUE!</v>
      </c>
    </row>
    <row r="55" spans="1:19" x14ac:dyDescent="0.35">
      <c r="A55" t="s">
        <v>31</v>
      </c>
      <c r="J55" s="5" t="s">
        <v>29</v>
      </c>
      <c r="K55" s="5" t="s">
        <v>14</v>
      </c>
      <c r="L55" s="5" t="e">
        <f>IF(K50=0,"n/a",ROUND(B63/K50,4))</f>
        <v>#DIV/0!</v>
      </c>
      <c r="M55" s="5" t="e">
        <f>ROUND(1+2*((6-(G64/L50)*2)/(6*(2-1))),4)</f>
        <v>#DIV/0!</v>
      </c>
      <c r="N55" s="5" t="e">
        <f t="shared" si="3"/>
        <v>#DIV/0!</v>
      </c>
      <c r="O55" s="6" t="e">
        <f>MIN(1,MAX((1-SQRT(((1-(1/2))/(1+(1/2)))*(L55+((2/6)/(1-(1/2))))))/(1-SQRT(((1-(1/2))/(1+(1/2)))*(1+((2/6)/(1-(1/2)))))),0))</f>
        <v>#DIV/0!</v>
      </c>
      <c r="P55" s="5" t="s">
        <v>32</v>
      </c>
      <c r="Q55" s="7" t="e">
        <f>IF(AND(N56,N57), TRUE, FALSE)</f>
        <v>#DIV/0!</v>
      </c>
      <c r="R55" s="8" t="e">
        <f>IF(AND(Q55=TRUE,R60=OR(B62,K51)),TRUE,FALSE)</f>
        <v>#DIV/0!</v>
      </c>
      <c r="S55" s="9" t="e">
        <f>ROUND(PRODUCT(O56,O57),4)</f>
        <v>#VALUE!</v>
      </c>
    </row>
    <row r="56" spans="1:19" x14ac:dyDescent="0.35">
      <c r="A56" t="s">
        <v>33</v>
      </c>
      <c r="J56" s="5" t="s">
        <v>32</v>
      </c>
      <c r="K56" s="5" t="s">
        <v>30</v>
      </c>
      <c r="L56" s="5" t="str">
        <f>IF(B62=0,"n/a",ROUND(B64/B62,4))</f>
        <v>n/a</v>
      </c>
      <c r="M56" s="5" t="e">
        <f>ROUND(1+2*((6-(G64/G62)*3)/(6*(3-1))),4)</f>
        <v>#DIV/0!</v>
      </c>
      <c r="N56" s="5" t="e">
        <f t="shared" si="3"/>
        <v>#DIV/0!</v>
      </c>
      <c r="O56" s="6" t="e">
        <f>MIN(1,MAX((1-SQRT(((1-(1/3))/(1+(1/3)))*(L56+((2/6)/(1-(1/3))))))/(1-SQRT(((1-(1/3))/(1+(1/3)))*(1+((2/6)/(1-(1/3)))))),0))</f>
        <v>#VALUE!</v>
      </c>
      <c r="P56" s="5" t="s">
        <v>34</v>
      </c>
      <c r="Q56" s="7" t="e">
        <f>IF(AND(N58,N59), TRUE, FALSE)</f>
        <v>#DIV/0!</v>
      </c>
      <c r="R56" s="8" t="e">
        <f>IF(AND(Q56=TRUE,OR(R60=B50,R60=B62)),TRUE,FALSE)</f>
        <v>#DIV/0!</v>
      </c>
      <c r="S56" s="9" t="e">
        <f>ROUND(PRODUCT(O58,O59),4)</f>
        <v>#VALUE!</v>
      </c>
    </row>
    <row r="57" spans="1:19" x14ac:dyDescent="0.35">
      <c r="A57" t="s">
        <v>35</v>
      </c>
      <c r="J57" s="5" t="s">
        <v>32</v>
      </c>
      <c r="K57" s="5" t="s">
        <v>16</v>
      </c>
      <c r="L57" s="5" t="e">
        <f>IF(K51=0,"n/a",ROUND(B64/K51,4))</f>
        <v>#DIV/0!</v>
      </c>
      <c r="M57" s="5" t="e">
        <f>ROUND(1+2*((6-(G64/L51)*2)/(6*(2-1))),4)</f>
        <v>#DIV/0!</v>
      </c>
      <c r="N57" s="5" t="e">
        <f t="shared" si="3"/>
        <v>#DIV/0!</v>
      </c>
      <c r="O57" s="6" t="e">
        <f>MIN(1,MAX((1-SQRT(((1-(1/2))/(1+(1/2)))*(L57+((2/6)/(1-(1/2))))))/(1-SQRT(((1-(1/2))/(1+(1/2)))*(1+((2/6)/(1-(1/2)))))),0))</f>
        <v>#DIV/0!</v>
      </c>
      <c r="P57" s="5" t="s">
        <v>12</v>
      </c>
      <c r="Q57" s="7" t="e">
        <f>IF(AND(N60,N61,N62), TRUE, FALSE)</f>
        <v>#DIV/0!</v>
      </c>
      <c r="R57" s="8" t="e">
        <f>IF(AND(Q57=TRUE,OR(R60=B50,R60=B69,R60=B70)),TRUE,FALSE)</f>
        <v>#DIV/0!</v>
      </c>
      <c r="S57" s="9" t="e">
        <f>ROUND(O60*O61*O62,4)</f>
        <v>#VALUE!</v>
      </c>
    </row>
    <row r="58" spans="1:19" x14ac:dyDescent="0.35">
      <c r="A58" t="s">
        <v>36</v>
      </c>
      <c r="J58" s="5" t="s">
        <v>34</v>
      </c>
      <c r="K58" s="5" t="s">
        <v>13</v>
      </c>
      <c r="L58" s="5" t="str">
        <f>IF(B50=0,"n/a",ROUND(B65/B50,4))</f>
        <v>n/a</v>
      </c>
      <c r="M58" s="5" t="e">
        <f>ROUND(1+2*((6-(G65/G50)*2)/(6*(2-1))),4)</f>
        <v>#DIV/0!</v>
      </c>
      <c r="N58" s="5" t="e">
        <f t="shared" si="3"/>
        <v>#DIV/0!</v>
      </c>
      <c r="O58" s="6" t="e">
        <f>MIN(1,MAX((1-SQRT(((1-(1/2))/(1+(1/2)))*(L58+((2/6)/(1-(1/2))))))/(1-SQRT(((1-(1/2))/(1+(1/2)))*(1+((2/6)/(1-(1/2)))))),0))</f>
        <v>#VALUE!</v>
      </c>
      <c r="P58" s="10" t="s">
        <v>37</v>
      </c>
      <c r="Q58" s="11" t="e">
        <f>IF(AND(L63:L66,Q54:Q57), TRUE, FALSE)</f>
        <v>#DIV/0!</v>
      </c>
      <c r="R58" s="12" t="e">
        <f>IF(AND(Q58=TRUE,OR(R60=B50,R60=B62,R60=B69,R60=B70)),TRUE,FALSE)</f>
        <v>#DIV/0!</v>
      </c>
      <c r="S58" s="6" t="e">
        <f>ROUND(PRODUCT(O63:O66,S54:S57),4)</f>
        <v>#VALUE!</v>
      </c>
    </row>
    <row r="59" spans="1:19" x14ac:dyDescent="0.35">
      <c r="A59" t="s">
        <v>38</v>
      </c>
      <c r="J59" s="5" t="s">
        <v>34</v>
      </c>
      <c r="K59" s="5" t="s">
        <v>30</v>
      </c>
      <c r="L59" s="5" t="str">
        <f>IF(B62=0,"n/a",ROUND(B65/B62,4))</f>
        <v>n/a</v>
      </c>
      <c r="M59" s="5" t="e">
        <f>ROUND(1+2*((6-(G65/G62)*3)/(6*(3-1))),4)</f>
        <v>#DIV/0!</v>
      </c>
      <c r="N59" s="13" t="e">
        <f t="shared" si="3"/>
        <v>#DIV/0!</v>
      </c>
      <c r="O59" s="6" t="e">
        <f>MIN(1,MAX((1-SQRT(((1-(1/3))/(1+(1/3)))*(L59+((2/6)/(1-(1/3))))))/(1-SQRT(((1-(1/3))/(1+(1/3)))*(1+((2/6)/(1-(1/3)))))),0))</f>
        <v>#VALUE!</v>
      </c>
      <c r="P59" s="14" t="s">
        <v>39</v>
      </c>
      <c r="Q59" s="15" t="e">
        <f>INDEX(A49:A100, MATCH(R60, B49:B100, 0))</f>
        <v>#DIV/0!</v>
      </c>
      <c r="R59" s="16" t="e">
        <f>IF(Q59=A88,"(c1m1)",IF(Q59=A89,"(c11M)",""))</f>
        <v>#DIV/0!</v>
      </c>
      <c r="S59" s="17"/>
    </row>
    <row r="60" spans="1:19" x14ac:dyDescent="0.35">
      <c r="A60" t="s">
        <v>40</v>
      </c>
      <c r="J60" s="5" t="s">
        <v>12</v>
      </c>
      <c r="K60" s="5" t="s">
        <v>13</v>
      </c>
      <c r="L60" s="5" t="str">
        <f>IF(B50=0,"n/a",ROUND(K49/B50,4))</f>
        <v>n/a</v>
      </c>
      <c r="M60" s="5" t="e">
        <f>ROUND(1+2*((4-(L49/G50)*2)/(4*(2-1))),4)</f>
        <v>#DIV/0!</v>
      </c>
      <c r="N60" s="5" t="e">
        <f t="shared" si="3"/>
        <v>#DIV/0!</v>
      </c>
      <c r="O60" s="6" t="e">
        <f>MIN(1,MAX((1-SQRT(((1-(1/2))/(1+(1/2)))*(L60+((2/4)/(1-(1/2))))))/(1-SQRT(((1-(1/2))/(1+(1/2)))*(1+((2/4)/(1-(1/2)))))),0))</f>
        <v>#VALUE!</v>
      </c>
      <c r="R60" s="18" t="e">
        <f>MIN(B50,B51,B52,B62,K50,K51,B53,B54)</f>
        <v>#DIV/0!</v>
      </c>
      <c r="S60" s="17"/>
    </row>
    <row r="61" spans="1:19" x14ac:dyDescent="0.35">
      <c r="A61" t="s">
        <v>41</v>
      </c>
      <c r="J61" s="5" t="s">
        <v>12</v>
      </c>
      <c r="K61" s="5" t="s">
        <v>14</v>
      </c>
      <c r="L61" s="5" t="e">
        <f>IF(K50=0,"n/a",ROUND(K49/K50,4))</f>
        <v>#DIV/0!</v>
      </c>
      <c r="M61" s="5" t="e">
        <f>ROUND(1+2*((4-(L49/L50)*2)/(4*(2-1))),4)</f>
        <v>#DIV/0!</v>
      </c>
      <c r="N61" s="5" t="e">
        <f t="shared" si="3"/>
        <v>#DIV/0!</v>
      </c>
      <c r="O61" s="6" t="e">
        <f>MIN(1,MAX((1-SQRT(((1-(1/2))/(1+(1/2)))*(L61+((2/4)/(1-(1/2))))))/(1-SQRT(((1-(1/2))/(1+(1/2)))*(1+((2/4)/(1-(1/2)))))),0))</f>
        <v>#DIV/0!</v>
      </c>
      <c r="P61" s="19" t="s">
        <v>42</v>
      </c>
      <c r="Q61" s="20"/>
      <c r="R61" s="18"/>
      <c r="S61" s="17"/>
    </row>
    <row r="62" spans="1:19" x14ac:dyDescent="0.35">
      <c r="A62" t="s">
        <v>30</v>
      </c>
      <c r="J62" s="5" t="s">
        <v>12</v>
      </c>
      <c r="K62" s="5" t="s">
        <v>16</v>
      </c>
      <c r="L62" s="5" t="e">
        <f>IF(K51=0,"n/a",ROUND(K49/K51,4))</f>
        <v>#DIV/0!</v>
      </c>
      <c r="M62" s="5" t="e">
        <f>ROUND(1+2*((4-(L49/L51)*2)/(4*(2-1))),4)</f>
        <v>#DIV/0!</v>
      </c>
      <c r="N62" s="5" t="e">
        <f t="shared" si="3"/>
        <v>#DIV/0!</v>
      </c>
      <c r="O62" s="6" t="e">
        <f>MIN(1,MAX((1-SQRT(((1-(1/2))/(1+(1/2)))*(L62+((2/4)/(1-(1/2))))))/(1-SQRT(((1-(1/2))/(1+(1/2)))*(1+((2/4)/(1-(1/2)))))),0))</f>
        <v>#DIV/0!</v>
      </c>
      <c r="P62" s="21" t="s">
        <v>43</v>
      </c>
      <c r="Q62" s="22"/>
      <c r="R62" s="18"/>
      <c r="S62" s="23"/>
    </row>
    <row r="63" spans="1:19" x14ac:dyDescent="0.35">
      <c r="A63" t="s">
        <v>29</v>
      </c>
      <c r="J63" s="5" t="s">
        <v>37</v>
      </c>
      <c r="K63" s="5" t="s">
        <v>32</v>
      </c>
      <c r="L63" s="5" t="str">
        <f>IF(B64=0,"n/a",ROUND(B66/B64,4))</f>
        <v>n/a</v>
      </c>
      <c r="M63" s="5" t="e">
        <f>ROUND(1+2*((12-(G66/G64)*6)/(12*(6-1))),4)</f>
        <v>#DIV/0!</v>
      </c>
      <c r="N63" s="5" t="e">
        <f t="shared" si="3"/>
        <v>#DIV/0!</v>
      </c>
      <c r="O63" s="6" t="e">
        <f>MIN(1,MAX((1-SQRT(((1-(1/6))/(1+(1/6)))*(L63+((2/12)/(1-(1/6))))))/(1-SQRT(((1-(1/6))/(1+(1/6)))*(1+((2/12)/(1-(1/6)))))),0))</f>
        <v>#VALUE!</v>
      </c>
      <c r="P63" s="21" t="s">
        <v>44</v>
      </c>
      <c r="Q63" s="22"/>
      <c r="R63" s="18"/>
      <c r="S63" s="23"/>
    </row>
    <row r="64" spans="1:19" x14ac:dyDescent="0.35">
      <c r="A64" t="s">
        <v>32</v>
      </c>
      <c r="J64" s="5" t="s">
        <v>37</v>
      </c>
      <c r="K64" s="5" t="s">
        <v>29</v>
      </c>
      <c r="L64" s="5" t="str">
        <f>IF(B63=0,"n/a",ROUND(B66/B63,4))</f>
        <v>n/a</v>
      </c>
      <c r="M64" s="5" t="e">
        <f>ROUND(1+2*((12-(G66/G63)*6)/(12*(6-1))),4)</f>
        <v>#DIV/0!</v>
      </c>
      <c r="N64" s="5" t="e">
        <f t="shared" si="3"/>
        <v>#DIV/0!</v>
      </c>
      <c r="O64" s="6" t="e">
        <f>MIN(1,MAX((1-SQRT(((1-(1/6))/(1+(1/6)))*(L64+((2/12)/(1-(1/6))))))/(1-SQRT(((1-(1/6))/(1+(1/6)))*(1+((2/12)/(1-(1/6)))))),0))</f>
        <v>#VALUE!</v>
      </c>
      <c r="R64" s="18"/>
      <c r="S64" s="24"/>
    </row>
    <row r="65" spans="1:19" x14ac:dyDescent="0.35">
      <c r="A65" t="s">
        <v>34</v>
      </c>
      <c r="J65" s="5" t="s">
        <v>37</v>
      </c>
      <c r="K65" s="5" t="s">
        <v>34</v>
      </c>
      <c r="L65" s="5" t="str">
        <f>IF(B65=0,"n/a",ROUND(B66/B65,4))</f>
        <v>n/a</v>
      </c>
      <c r="M65" s="5" t="e">
        <f>ROUND(1+2*((12-(G66/G65)*6)/(12*(6-1))),4)</f>
        <v>#DIV/0!</v>
      </c>
      <c r="N65" s="5" t="e">
        <f t="shared" si="3"/>
        <v>#DIV/0!</v>
      </c>
      <c r="O65" s="6" t="e">
        <f>MIN(1,MAX((1-SQRT(((1-(1/6))/(1+(1/6)))*(L65+((2/12)/(1-(1/6))))))/(1-SQRT(((1-(1/6))/(1+(1/6)))*(1+((2/12)/(1-(1/6)))))),0))</f>
        <v>#VALUE!</v>
      </c>
      <c r="R65" s="18"/>
      <c r="S65" s="17"/>
    </row>
    <row r="66" spans="1:19" x14ac:dyDescent="0.35">
      <c r="A66" t="s">
        <v>37</v>
      </c>
      <c r="J66" s="5" t="s">
        <v>37</v>
      </c>
      <c r="K66" s="5" t="s">
        <v>12</v>
      </c>
      <c r="L66" s="5" t="e">
        <f>IF(K49=0,"n/a",ROUND(B66/K49,4))</f>
        <v>#DIV/0!</v>
      </c>
      <c r="M66" s="5" t="e">
        <f>ROUND(1+2*((12-(G66/L49)*4)/(12*(4-1))),4)</f>
        <v>#DIV/0!</v>
      </c>
      <c r="N66" s="5" t="e">
        <f t="shared" si="3"/>
        <v>#DIV/0!</v>
      </c>
      <c r="O66" s="6" t="e">
        <f>MIN(1,MAX((1-SQRT(((1-(1/4))/(1+(1/4)))*(L66+((2/12)/(1-(1/4))))))/(1-SQRT(((1-(1/4))/(1+(1/4)))*(1+((2/12)/(1-(1/4)))))),0))</f>
        <v>#DIV/0!</v>
      </c>
      <c r="R66" s="18"/>
      <c r="S66" s="17"/>
    </row>
    <row r="67" spans="1:19" x14ac:dyDescent="0.35">
      <c r="O67" s="6"/>
      <c r="R67" s="18"/>
      <c r="S67" s="17"/>
    </row>
    <row r="68" spans="1:19" ht="13.15" x14ac:dyDescent="0.4">
      <c r="A68" s="1">
        <v>1</v>
      </c>
      <c r="J68" s="3" t="s">
        <v>19</v>
      </c>
      <c r="K68" s="3" t="s">
        <v>20</v>
      </c>
      <c r="L68" s="3" t="s">
        <v>21</v>
      </c>
      <c r="M68" s="3" t="s">
        <v>22</v>
      </c>
      <c r="N68" s="3" t="s">
        <v>23</v>
      </c>
      <c r="O68" s="25" t="s">
        <v>24</v>
      </c>
      <c r="P68" s="3" t="s">
        <v>45</v>
      </c>
      <c r="Q68" s="3" t="s">
        <v>26</v>
      </c>
      <c r="R68" s="4" t="s">
        <v>24</v>
      </c>
      <c r="S68" s="17"/>
    </row>
    <row r="69" spans="1:19" x14ac:dyDescent="0.35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J69" s="5" t="s">
        <v>46</v>
      </c>
      <c r="K69" s="5" t="s">
        <v>47</v>
      </c>
      <c r="L69" s="5" t="e">
        <f>ROUND(C60/C90,4)</f>
        <v>#DIV/0!</v>
      </c>
      <c r="M69" s="5" t="e">
        <f>ROUND(1+2*((8-4*(G60/M49))/(8*(4-1))),4)</f>
        <v>#DIV/0!</v>
      </c>
      <c r="N69" s="5" t="e">
        <f>IF(L69&lt;M69,TRUE,FALSE)</f>
        <v>#DIV/0!</v>
      </c>
      <c r="O69" s="6" t="e">
        <f>MIN(1,MAX((1-SQRT(((1-(1/4))/(1+(1/4)))*(L69+((2/8)/(1-(1/4))))))/(1-SQRT(((1-(1/4))/(1+(1/4)))*(1+((2/8)/(1-(1/4)))))),0))</f>
        <v>#DIV/0!</v>
      </c>
      <c r="P69" s="5" t="s">
        <v>46</v>
      </c>
      <c r="Q69" s="5" t="e">
        <f>IF(AND(N69,N70), TRUE, FALSE)</f>
        <v>#DIV/0!</v>
      </c>
      <c r="R69" s="6" t="e">
        <f>ROUND(PRODUCT(O69:O70),4)</f>
        <v>#DIV/0!</v>
      </c>
      <c r="S69" s="17"/>
    </row>
    <row r="70" spans="1:19" x14ac:dyDescent="0.35">
      <c r="A70" t="s">
        <v>48</v>
      </c>
      <c r="J70" s="5" t="s">
        <v>46</v>
      </c>
      <c r="K70" s="5">
        <v>4</v>
      </c>
      <c r="L70" s="5" t="e">
        <f>ROUND(C60/C59,4)</f>
        <v>#DIV/0!</v>
      </c>
      <c r="M70" s="5" t="e">
        <f>ROUND(1+2*((8-4*(G60/G59))/(8*(4-1))),4)</f>
        <v>#DIV/0!</v>
      </c>
      <c r="N70" s="5" t="e">
        <f>IF(L70&lt;M70,TRUE,FALSE)</f>
        <v>#DIV/0!</v>
      </c>
      <c r="O70" s="6" t="e">
        <f>MIN(1,MAX((1-SQRT(((1-(1/4))/(1+(1/4)))*(L70+((2/8)/(1-(1/4))))))/(1-SQRT(((1-(1/4))/(1+(1/4)))*(1+((2/8)/(1-(1/4)))))),0))</f>
        <v>#DIV/0!</v>
      </c>
      <c r="P70" s="5" t="s">
        <v>49</v>
      </c>
      <c r="Q70" s="5" t="e">
        <f>IF(AND(N71,N72),TRUE,FALSE)</f>
        <v>#DIV/0!</v>
      </c>
      <c r="R70" s="6" t="e">
        <f>ROUND(PRODUCT(O71:O72),4)</f>
        <v>#DIV/0!</v>
      </c>
      <c r="S70" s="17"/>
    </row>
    <row r="71" spans="1:19" x14ac:dyDescent="0.35">
      <c r="A71" t="s">
        <v>50</v>
      </c>
      <c r="J71" s="5" t="s">
        <v>49</v>
      </c>
      <c r="K71" s="5" t="s">
        <v>47</v>
      </c>
      <c r="L71" s="5" t="e">
        <f>ROUND(C66/C90,4)</f>
        <v>#DIV/0!</v>
      </c>
      <c r="M71" s="5" t="e">
        <f>ROUND(1+2*((12-4*(G66/M49))/(12*(4-1))),4)</f>
        <v>#DIV/0!</v>
      </c>
      <c r="N71" s="5" t="e">
        <f>IF(L71&lt;M71,TRUE,FALSE)</f>
        <v>#DIV/0!</v>
      </c>
      <c r="O71" s="6" t="e">
        <f>MIN(1,MAX((1-SQRT(((1-(1/4))/(1+(1/4)))*(L71+((2/12)/(1-(1/4))))))/(1-SQRT(((1-(1/4))/(1+(1/4)))*(1+((2/12)/(1-(1/4)))))),0))</f>
        <v>#DIV/0!</v>
      </c>
    </row>
    <row r="72" spans="1:19" x14ac:dyDescent="0.35">
      <c r="A72" t="s">
        <v>12</v>
      </c>
      <c r="J72" s="5" t="s">
        <v>49</v>
      </c>
      <c r="K72" s="5">
        <v>6</v>
      </c>
      <c r="L72" s="5" t="e">
        <f>ROUND(C66/C62,4)</f>
        <v>#DIV/0!</v>
      </c>
      <c r="M72" s="5" t="e">
        <f>ROUND(1+2*((12-6*(G66/G65))/(12*(6-1))),4)</f>
        <v>#DIV/0!</v>
      </c>
      <c r="N72" s="5" t="e">
        <f>IF(L72&lt;M72,TRUE,FALSE)</f>
        <v>#DIV/0!</v>
      </c>
      <c r="O72" s="6" t="e">
        <f>MIN(1,MAX((1-SQRT(((1-(1/6))/(1+(1/6)))*(L72+((2/12)/(1-(1/6))))))/(1-SQRT(((1-(1/6))/(1+(1/6)))*(1+((2/12)/(1-(1/6)))))),0))</f>
        <v>#DIV/0!</v>
      </c>
      <c r="P72" s="26"/>
    </row>
    <row r="74" spans="1:19" x14ac:dyDescent="0.35">
      <c r="A74" s="1">
        <v>2</v>
      </c>
    </row>
    <row r="75" spans="1:19" x14ac:dyDescent="0.3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 spans="1:19" x14ac:dyDescent="0.35">
      <c r="A76" t="s">
        <v>48</v>
      </c>
    </row>
    <row r="77" spans="1:19" x14ac:dyDescent="0.35">
      <c r="A77" t="s">
        <v>50</v>
      </c>
    </row>
    <row r="78" spans="1:19" x14ac:dyDescent="0.35">
      <c r="A78" t="s">
        <v>12</v>
      </c>
    </row>
    <row r="80" spans="1:19" x14ac:dyDescent="0.35">
      <c r="A80" s="1">
        <v>3</v>
      </c>
    </row>
    <row r="81" spans="1:15" x14ac:dyDescent="0.35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 spans="1:15" x14ac:dyDescent="0.35">
      <c r="A82" t="s">
        <v>48</v>
      </c>
    </row>
    <row r="83" spans="1:15" x14ac:dyDescent="0.35">
      <c r="A83" t="s">
        <v>50</v>
      </c>
    </row>
    <row r="84" spans="1:15" x14ac:dyDescent="0.35">
      <c r="A84" t="s">
        <v>12</v>
      </c>
    </row>
    <row r="86" spans="1:15" x14ac:dyDescent="0.35">
      <c r="A86" s="1" t="s">
        <v>51</v>
      </c>
    </row>
    <row r="87" spans="1:15" x14ac:dyDescent="0.35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 spans="1:15" x14ac:dyDescent="0.35">
      <c r="A88" t="s">
        <v>48</v>
      </c>
      <c r="B88" t="e">
        <f>AVERAGE(B70,B76,B82)</f>
        <v>#DIV/0!</v>
      </c>
      <c r="C88" t="e">
        <f t="shared" ref="C88:G88" si="4">AVERAGE(C70,C76,C82)</f>
        <v>#DIV/0!</v>
      </c>
      <c r="D88" t="e">
        <f t="shared" si="4"/>
        <v>#DIV/0!</v>
      </c>
      <c r="E88" t="e">
        <f t="shared" si="4"/>
        <v>#DIV/0!</v>
      </c>
      <c r="F88" t="e">
        <f t="shared" si="4"/>
        <v>#DIV/0!</v>
      </c>
      <c r="G88" t="e">
        <f t="shared" si="4"/>
        <v>#DIV/0!</v>
      </c>
    </row>
    <row r="89" spans="1:15" x14ac:dyDescent="0.35">
      <c r="A89" t="s">
        <v>50</v>
      </c>
      <c r="B89" t="e">
        <f t="shared" ref="B89:G90" si="5">AVERAGE(B71,B77,B83)</f>
        <v>#DIV/0!</v>
      </c>
      <c r="C89" t="e">
        <f t="shared" si="5"/>
        <v>#DIV/0!</v>
      </c>
      <c r="D89" t="e">
        <f t="shared" si="5"/>
        <v>#DIV/0!</v>
      </c>
      <c r="E89" t="e">
        <f t="shared" si="5"/>
        <v>#DIV/0!</v>
      </c>
      <c r="F89" t="e">
        <f t="shared" si="5"/>
        <v>#DIV/0!</v>
      </c>
      <c r="G89" t="e">
        <f t="shared" si="5"/>
        <v>#DIV/0!</v>
      </c>
    </row>
    <row r="90" spans="1:15" x14ac:dyDescent="0.35">
      <c r="A90" t="s">
        <v>12</v>
      </c>
      <c r="B90" t="e">
        <f t="shared" si="5"/>
        <v>#DIV/0!</v>
      </c>
      <c r="C90" t="e">
        <f t="shared" si="5"/>
        <v>#DIV/0!</v>
      </c>
      <c r="D90" t="e">
        <f t="shared" si="5"/>
        <v>#DIV/0!</v>
      </c>
      <c r="E90" t="e">
        <f t="shared" si="5"/>
        <v>#DIV/0!</v>
      </c>
      <c r="F90" t="e">
        <f t="shared" si="5"/>
        <v>#DIV/0!</v>
      </c>
      <c r="G90" t="e">
        <f t="shared" si="5"/>
        <v>#DIV/0!</v>
      </c>
    </row>
    <row r="93" spans="1:15" ht="45" x14ac:dyDescent="1.1499999999999999">
      <c r="A93" s="1" t="s">
        <v>53</v>
      </c>
      <c r="J93" s="2" t="s">
        <v>53</v>
      </c>
    </row>
    <row r="94" spans="1:15" x14ac:dyDescent="0.35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  <c r="K94" s="1" t="s">
        <v>2</v>
      </c>
      <c r="L94" s="1" t="s">
        <v>9</v>
      </c>
      <c r="M94" s="1" t="s">
        <v>10</v>
      </c>
    </row>
    <row r="95" spans="1:15" x14ac:dyDescent="0.35">
      <c r="A95" t="s">
        <v>11</v>
      </c>
      <c r="J95" t="s">
        <v>12</v>
      </c>
      <c r="K95" t="e">
        <f>B136</f>
        <v>#DIV/0!</v>
      </c>
      <c r="L95" t="e">
        <f>G136</f>
        <v>#DIV/0!</v>
      </c>
      <c r="M95" t="e">
        <f>G136</f>
        <v>#DIV/0!</v>
      </c>
    </row>
    <row r="96" spans="1:15" x14ac:dyDescent="0.35">
      <c r="A96" t="s">
        <v>13</v>
      </c>
      <c r="J96" t="s">
        <v>14</v>
      </c>
      <c r="K96" t="e">
        <f>B134</f>
        <v>#DIV/0!</v>
      </c>
      <c r="L96" t="e">
        <f>G134</f>
        <v>#DIV/0!</v>
      </c>
      <c r="M96" t="e">
        <f>G134</f>
        <v>#DIV/0!</v>
      </c>
      <c r="O96" s="1"/>
    </row>
    <row r="97" spans="1:19" x14ac:dyDescent="0.35">
      <c r="A97" t="s">
        <v>15</v>
      </c>
      <c r="J97" t="s">
        <v>16</v>
      </c>
      <c r="K97" t="e">
        <f>B135</f>
        <v>#DIV/0!</v>
      </c>
      <c r="L97" t="e">
        <f>G135</f>
        <v>#DIV/0!</v>
      </c>
      <c r="M97" s="1" t="e">
        <f>G135</f>
        <v>#DIV/0!</v>
      </c>
    </row>
    <row r="98" spans="1:19" x14ac:dyDescent="0.35">
      <c r="A98" t="s">
        <v>17</v>
      </c>
    </row>
    <row r="99" spans="1:19" ht="13.15" x14ac:dyDescent="0.4">
      <c r="A99" t="s">
        <v>18</v>
      </c>
      <c r="J99" s="3" t="s">
        <v>19</v>
      </c>
      <c r="K99" s="3" t="s">
        <v>20</v>
      </c>
      <c r="L99" s="3" t="s">
        <v>21</v>
      </c>
      <c r="M99" s="3" t="s">
        <v>22</v>
      </c>
      <c r="N99" s="3" t="s">
        <v>23</v>
      </c>
      <c r="O99" s="4" t="s">
        <v>24</v>
      </c>
      <c r="P99" s="3" t="s">
        <v>25</v>
      </c>
      <c r="Q99" s="3" t="s">
        <v>26</v>
      </c>
      <c r="R99" s="4" t="s">
        <v>27</v>
      </c>
      <c r="S99" s="4" t="s">
        <v>24</v>
      </c>
    </row>
    <row r="100" spans="1:19" x14ac:dyDescent="0.35">
      <c r="A100" t="s">
        <v>28</v>
      </c>
      <c r="J100" s="5" t="s">
        <v>29</v>
      </c>
      <c r="K100" s="5" t="s">
        <v>30</v>
      </c>
      <c r="L100" s="5" t="str">
        <f>IF(B108=0,"n/a",ROUND(B109/B108,4))</f>
        <v>n/a</v>
      </c>
      <c r="M100" s="5" t="e">
        <f>ROUND(1+2*((6-(G109/G108)*3)/(6*(3-1))),4)</f>
        <v>#DIV/0!</v>
      </c>
      <c r="N100" s="5" t="e">
        <f t="shared" ref="N100:N112" si="6">IF(L100&lt;M100,TRUE,FALSE)</f>
        <v>#DIV/0!</v>
      </c>
      <c r="O100" s="6" t="e">
        <f>MIN(1,MAX((1-SQRT(((1-(1/3))/(1+(1/3)))*(L100+((2/6)/(1-(1/3))))))/(1-SQRT(((1-(1/3))/(1+(1/3)))*(1+((2/6)/(1-(1/3)))))),0))</f>
        <v>#VALUE!</v>
      </c>
      <c r="P100" s="5" t="s">
        <v>29</v>
      </c>
      <c r="Q100" s="7" t="e">
        <f>IF(AND(N100,N101), TRUE, FALSE)</f>
        <v>#DIV/0!</v>
      </c>
      <c r="R100" s="8" t="e">
        <f>IF(AND(Q100=TRUE,OR(R106=B108,R106=K96)),TRUE,FALSE)</f>
        <v>#DIV/0!</v>
      </c>
      <c r="S100" s="9" t="e">
        <f>ROUND(PRODUCT(O100,O101),4)</f>
        <v>#VALUE!</v>
      </c>
    </row>
    <row r="101" spans="1:19" x14ac:dyDescent="0.35">
      <c r="A101" t="s">
        <v>31</v>
      </c>
      <c r="J101" s="5" t="s">
        <v>29</v>
      </c>
      <c r="K101" s="5" t="s">
        <v>14</v>
      </c>
      <c r="L101" s="5" t="e">
        <f>IF(K96=0,"n/a",ROUND(B109/K96,4))</f>
        <v>#DIV/0!</v>
      </c>
      <c r="M101" s="5" t="e">
        <f>ROUND(1+2*((6-(G110/L96)*2)/(6*(2-1))),4)</f>
        <v>#DIV/0!</v>
      </c>
      <c r="N101" s="5" t="e">
        <f t="shared" si="6"/>
        <v>#DIV/0!</v>
      </c>
      <c r="O101" s="6" t="e">
        <f>MIN(1,MAX((1-SQRT(((1-(1/2))/(1+(1/2)))*(L101+((2/6)/(1-(1/2))))))/(1-SQRT(((1-(1/2))/(1+(1/2)))*(1+((2/6)/(1-(1/2)))))),0))</f>
        <v>#DIV/0!</v>
      </c>
      <c r="P101" s="5" t="s">
        <v>32</v>
      </c>
      <c r="Q101" s="7" t="e">
        <f>IF(AND(N102,N103), TRUE, FALSE)</f>
        <v>#DIV/0!</v>
      </c>
      <c r="R101" s="8" t="e">
        <f>IF(AND(Q101=TRUE,R106=OR(B108,K97)),TRUE,FALSE)</f>
        <v>#DIV/0!</v>
      </c>
      <c r="S101" s="9" t="e">
        <f>ROUND(PRODUCT(O102,O103),4)</f>
        <v>#VALUE!</v>
      </c>
    </row>
    <row r="102" spans="1:19" x14ac:dyDescent="0.35">
      <c r="A102" t="s">
        <v>33</v>
      </c>
      <c r="J102" s="5" t="s">
        <v>32</v>
      </c>
      <c r="K102" s="5" t="s">
        <v>30</v>
      </c>
      <c r="L102" s="5" t="str">
        <f>IF(B108=0,"n/a",ROUND(B110/B108,4))</f>
        <v>n/a</v>
      </c>
      <c r="M102" s="5" t="e">
        <f>ROUND(1+2*((6-(G110/G108)*3)/(6*(3-1))),4)</f>
        <v>#DIV/0!</v>
      </c>
      <c r="N102" s="5" t="e">
        <f t="shared" si="6"/>
        <v>#DIV/0!</v>
      </c>
      <c r="O102" s="6" t="e">
        <f>MIN(1,MAX((1-SQRT(((1-(1/3))/(1+(1/3)))*(L102+((2/6)/(1-(1/3))))))/(1-SQRT(((1-(1/3))/(1+(1/3)))*(1+((2/6)/(1-(1/3)))))),0))</f>
        <v>#VALUE!</v>
      </c>
      <c r="P102" s="5" t="s">
        <v>34</v>
      </c>
      <c r="Q102" s="7" t="e">
        <f>IF(AND(N104,N105), TRUE, FALSE)</f>
        <v>#DIV/0!</v>
      </c>
      <c r="R102" s="8" t="e">
        <f>IF(AND(Q102=TRUE,OR(R106=B96,R106=B108)),TRUE,FALSE)</f>
        <v>#DIV/0!</v>
      </c>
      <c r="S102" s="9" t="e">
        <f>ROUND(PRODUCT(O104,O105),4)</f>
        <v>#VALUE!</v>
      </c>
    </row>
    <row r="103" spans="1:19" x14ac:dyDescent="0.35">
      <c r="A103" t="s">
        <v>35</v>
      </c>
      <c r="J103" s="5" t="s">
        <v>32</v>
      </c>
      <c r="K103" s="5" t="s">
        <v>16</v>
      </c>
      <c r="L103" s="5" t="e">
        <f>IF(K97=0,"n/a",ROUND(B110/K97,4))</f>
        <v>#DIV/0!</v>
      </c>
      <c r="M103" s="5" t="e">
        <f>ROUND(1+2*((6-(G110/L97)*2)/(6*(2-1))),4)</f>
        <v>#DIV/0!</v>
      </c>
      <c r="N103" s="5" t="e">
        <f t="shared" si="6"/>
        <v>#DIV/0!</v>
      </c>
      <c r="O103" s="6" t="e">
        <f>MIN(1,MAX((1-SQRT(((1-(1/2))/(1+(1/2)))*(L103+((2/6)/(1-(1/2))))))/(1-SQRT(((1-(1/2))/(1+(1/2)))*(1+((2/6)/(1-(1/2)))))),0))</f>
        <v>#DIV/0!</v>
      </c>
      <c r="P103" s="5" t="s">
        <v>12</v>
      </c>
      <c r="Q103" s="7" t="e">
        <f>IF(AND(N106,N107,N108), TRUE, FALSE)</f>
        <v>#DIV/0!</v>
      </c>
      <c r="R103" s="8" t="e">
        <f>IF(AND(Q103=TRUE,OR(R106=B96,R106=B115,R106=B116)),TRUE,FALSE)</f>
        <v>#DIV/0!</v>
      </c>
      <c r="S103" s="9" t="e">
        <f>ROUND(O106*O107*O108,4)</f>
        <v>#VALUE!</v>
      </c>
    </row>
    <row r="104" spans="1:19" x14ac:dyDescent="0.35">
      <c r="A104" t="s">
        <v>36</v>
      </c>
      <c r="J104" s="5" t="s">
        <v>34</v>
      </c>
      <c r="K104" s="5" t="s">
        <v>13</v>
      </c>
      <c r="L104" s="5" t="str">
        <f>IF(B96=0,"n/a",ROUND(B111/B96,4))</f>
        <v>n/a</v>
      </c>
      <c r="M104" s="5" t="e">
        <f>ROUND(1+2*((6-(G111/G96)*2)/(6*(2-1))),4)</f>
        <v>#DIV/0!</v>
      </c>
      <c r="N104" s="5" t="e">
        <f t="shared" si="6"/>
        <v>#DIV/0!</v>
      </c>
      <c r="O104" s="6" t="e">
        <f>MIN(1,MAX((1-SQRT(((1-(1/2))/(1+(1/2)))*(L104+((2/6)/(1-(1/2))))))/(1-SQRT(((1-(1/2))/(1+(1/2)))*(1+((2/6)/(1-(1/2)))))),0))</f>
        <v>#VALUE!</v>
      </c>
      <c r="P104" s="10" t="s">
        <v>37</v>
      </c>
      <c r="Q104" s="11" t="e">
        <f>IF(AND(L109:L112,Q100:Q103), TRUE, FALSE)</f>
        <v>#DIV/0!</v>
      </c>
      <c r="R104" s="12" t="e">
        <f>IF(AND(Q104=TRUE,OR(R106=B96,R106=B108,R106=B115,R106=B116)),TRUE,FALSE)</f>
        <v>#DIV/0!</v>
      </c>
      <c r="S104" s="6" t="e">
        <f>ROUND(PRODUCT(O109:O112,S100:S103),4)</f>
        <v>#VALUE!</v>
      </c>
    </row>
    <row r="105" spans="1:19" x14ac:dyDescent="0.35">
      <c r="A105" t="s">
        <v>38</v>
      </c>
      <c r="J105" s="5" t="s">
        <v>34</v>
      </c>
      <c r="K105" s="5" t="s">
        <v>30</v>
      </c>
      <c r="L105" s="5" t="str">
        <f>IF(B108=0,"n/a",ROUND(B111/B108,4))</f>
        <v>n/a</v>
      </c>
      <c r="M105" s="5" t="e">
        <f>ROUND(1+2*((6-(G111/G108)*3)/(6*(3-1))),4)</f>
        <v>#DIV/0!</v>
      </c>
      <c r="N105" s="13" t="e">
        <f t="shared" si="6"/>
        <v>#DIV/0!</v>
      </c>
      <c r="O105" s="6" t="e">
        <f>MIN(1,MAX((1-SQRT(((1-(1/3))/(1+(1/3)))*(L105+((2/6)/(1-(1/3))))))/(1-SQRT(((1-(1/3))/(1+(1/3)))*(1+((2/6)/(1-(1/3)))))),0))</f>
        <v>#VALUE!</v>
      </c>
      <c r="P105" s="14" t="s">
        <v>39</v>
      </c>
      <c r="Q105" s="15" t="e">
        <f>INDEX(A95:A146, MATCH(R106, B95:B146, 0))</f>
        <v>#DIV/0!</v>
      </c>
      <c r="R105" s="16" t="e">
        <f>IF(Q105=A134,"(c1m1)",IF(Q105=A135,"(c11M)",""))</f>
        <v>#DIV/0!</v>
      </c>
      <c r="S105" s="17"/>
    </row>
    <row r="106" spans="1:19" x14ac:dyDescent="0.35">
      <c r="A106" t="s">
        <v>40</v>
      </c>
      <c r="J106" s="5" t="s">
        <v>12</v>
      </c>
      <c r="K106" s="5" t="s">
        <v>13</v>
      </c>
      <c r="L106" s="5" t="str">
        <f>IF(B96=0,"n/a",ROUND(K95/B96,4))</f>
        <v>n/a</v>
      </c>
      <c r="M106" s="5" t="e">
        <f>ROUND(1+2*((4-(L95/G96)*2)/(4*(2-1))),4)</f>
        <v>#DIV/0!</v>
      </c>
      <c r="N106" s="5" t="e">
        <f t="shared" si="6"/>
        <v>#DIV/0!</v>
      </c>
      <c r="O106" s="6" t="e">
        <f>MIN(1,MAX((1-SQRT(((1-(1/2))/(1+(1/2)))*(L106+((2/4)/(1-(1/2))))))/(1-SQRT(((1-(1/2))/(1+(1/2)))*(1+((2/4)/(1-(1/2)))))),0))</f>
        <v>#VALUE!</v>
      </c>
      <c r="R106" s="18" t="e">
        <f>MIN(B96,B97,B98,B108,K96,K97,B99,B100)</f>
        <v>#DIV/0!</v>
      </c>
      <c r="S106" s="17"/>
    </row>
    <row r="107" spans="1:19" x14ac:dyDescent="0.35">
      <c r="A107" t="s">
        <v>41</v>
      </c>
      <c r="J107" s="5" t="s">
        <v>12</v>
      </c>
      <c r="K107" s="5" t="s">
        <v>14</v>
      </c>
      <c r="L107" s="5" t="e">
        <f>IF(K96=0,"n/a",ROUND(K95/K96,4))</f>
        <v>#DIV/0!</v>
      </c>
      <c r="M107" s="5" t="e">
        <f>ROUND(1+2*((4-(L95/L96)*2)/(4*(2-1))),4)</f>
        <v>#DIV/0!</v>
      </c>
      <c r="N107" s="5" t="e">
        <f t="shared" si="6"/>
        <v>#DIV/0!</v>
      </c>
      <c r="O107" s="6" t="e">
        <f>MIN(1,MAX((1-SQRT(((1-(1/2))/(1+(1/2)))*(L107+((2/4)/(1-(1/2))))))/(1-SQRT(((1-(1/2))/(1+(1/2)))*(1+((2/4)/(1-(1/2)))))),0))</f>
        <v>#DIV/0!</v>
      </c>
      <c r="P107" s="19" t="s">
        <v>42</v>
      </c>
      <c r="Q107" s="20"/>
      <c r="R107" s="18"/>
      <c r="S107" s="17"/>
    </row>
    <row r="108" spans="1:19" x14ac:dyDescent="0.35">
      <c r="A108" t="s">
        <v>30</v>
      </c>
      <c r="J108" s="5" t="s">
        <v>12</v>
      </c>
      <c r="K108" s="5" t="s">
        <v>16</v>
      </c>
      <c r="L108" s="5" t="e">
        <f>IF(K97=0,"n/a",ROUND(K95/K97,4))</f>
        <v>#DIV/0!</v>
      </c>
      <c r="M108" s="5" t="e">
        <f>ROUND(1+2*((4-(L95/L97)*2)/(4*(2-1))),4)</f>
        <v>#DIV/0!</v>
      </c>
      <c r="N108" s="5" t="e">
        <f t="shared" si="6"/>
        <v>#DIV/0!</v>
      </c>
      <c r="O108" s="6" t="e">
        <f>MIN(1,MAX((1-SQRT(((1-(1/2))/(1+(1/2)))*(L108+((2/4)/(1-(1/2))))))/(1-SQRT(((1-(1/2))/(1+(1/2)))*(1+((2/4)/(1-(1/2)))))),0))</f>
        <v>#DIV/0!</v>
      </c>
      <c r="P108" s="21" t="s">
        <v>43</v>
      </c>
      <c r="Q108" s="22"/>
      <c r="R108" s="18"/>
      <c r="S108" s="23"/>
    </row>
    <row r="109" spans="1:19" x14ac:dyDescent="0.35">
      <c r="A109" t="s">
        <v>29</v>
      </c>
      <c r="J109" s="5" t="s">
        <v>37</v>
      </c>
      <c r="K109" s="5" t="s">
        <v>32</v>
      </c>
      <c r="L109" s="5" t="str">
        <f>IF(B110=0,"n/a",ROUND(B112/B110,4))</f>
        <v>n/a</v>
      </c>
      <c r="M109" s="5" t="e">
        <f>ROUND(1+2*((12-(G112/G110)*6)/(12*(6-1))),4)</f>
        <v>#DIV/0!</v>
      </c>
      <c r="N109" s="5" t="e">
        <f t="shared" si="6"/>
        <v>#DIV/0!</v>
      </c>
      <c r="O109" s="6" t="e">
        <f>MIN(1,MAX((1-SQRT(((1-(1/6))/(1+(1/6)))*(L109+((2/12)/(1-(1/6))))))/(1-SQRT(((1-(1/6))/(1+(1/6)))*(1+((2/12)/(1-(1/6)))))),0))</f>
        <v>#VALUE!</v>
      </c>
      <c r="P109" s="21" t="s">
        <v>44</v>
      </c>
      <c r="Q109" s="22"/>
      <c r="R109" s="18"/>
      <c r="S109" s="23"/>
    </row>
    <row r="110" spans="1:19" x14ac:dyDescent="0.35">
      <c r="A110" t="s">
        <v>32</v>
      </c>
      <c r="J110" s="5" t="s">
        <v>37</v>
      </c>
      <c r="K110" s="5" t="s">
        <v>29</v>
      </c>
      <c r="L110" s="5" t="str">
        <f>IF(B109=0,"n/a",ROUND(B112/B109,4))</f>
        <v>n/a</v>
      </c>
      <c r="M110" s="5" t="e">
        <f>ROUND(1+2*((12-(G112/G109)*6)/(12*(6-1))),4)</f>
        <v>#DIV/0!</v>
      </c>
      <c r="N110" s="5" t="e">
        <f t="shared" si="6"/>
        <v>#DIV/0!</v>
      </c>
      <c r="O110" s="6" t="e">
        <f>MIN(1,MAX((1-SQRT(((1-(1/6))/(1+(1/6)))*(L110+((2/12)/(1-(1/6))))))/(1-SQRT(((1-(1/6))/(1+(1/6)))*(1+((2/12)/(1-(1/6)))))),0))</f>
        <v>#VALUE!</v>
      </c>
      <c r="R110" s="18"/>
      <c r="S110" s="24"/>
    </row>
    <row r="111" spans="1:19" x14ac:dyDescent="0.35">
      <c r="A111" t="s">
        <v>34</v>
      </c>
      <c r="J111" s="5" t="s">
        <v>37</v>
      </c>
      <c r="K111" s="5" t="s">
        <v>34</v>
      </c>
      <c r="L111" s="5" t="str">
        <f>IF(B111=0,"n/a",ROUND(B112/B111,4))</f>
        <v>n/a</v>
      </c>
      <c r="M111" s="5" t="e">
        <f>ROUND(1+2*((12-(G112/G111)*6)/(12*(6-1))),4)</f>
        <v>#DIV/0!</v>
      </c>
      <c r="N111" s="5" t="e">
        <f t="shared" si="6"/>
        <v>#DIV/0!</v>
      </c>
      <c r="O111" s="6" t="e">
        <f>MIN(1,MAX((1-SQRT(((1-(1/6))/(1+(1/6)))*(L111+((2/12)/(1-(1/6))))))/(1-SQRT(((1-(1/6))/(1+(1/6)))*(1+((2/12)/(1-(1/6)))))),0))</f>
        <v>#VALUE!</v>
      </c>
      <c r="R111" s="18"/>
      <c r="S111" s="17"/>
    </row>
    <row r="112" spans="1:19" x14ac:dyDescent="0.35">
      <c r="A112" t="s">
        <v>37</v>
      </c>
      <c r="J112" s="5" t="s">
        <v>37</v>
      </c>
      <c r="K112" s="5" t="s">
        <v>12</v>
      </c>
      <c r="L112" s="5" t="e">
        <f>IF(K95=0,"n/a",ROUND(B112/K95,4))</f>
        <v>#DIV/0!</v>
      </c>
      <c r="M112" s="5" t="e">
        <f>ROUND(1+2*((12-(G112/L95)*4)/(12*(4-1))),4)</f>
        <v>#DIV/0!</v>
      </c>
      <c r="N112" s="5" t="e">
        <f t="shared" si="6"/>
        <v>#DIV/0!</v>
      </c>
      <c r="O112" s="6" t="e">
        <f>MIN(1,MAX((1-SQRT(((1-(1/4))/(1+(1/4)))*(L112+((2/12)/(1-(1/4))))))/(1-SQRT(((1-(1/4))/(1+(1/4)))*(1+((2/12)/(1-(1/4)))))),0))</f>
        <v>#DIV/0!</v>
      </c>
      <c r="R112" s="18"/>
      <c r="S112" s="17"/>
    </row>
    <row r="113" spans="1:19" x14ac:dyDescent="0.35">
      <c r="O113" s="6"/>
      <c r="R113" s="18"/>
      <c r="S113" s="17"/>
    </row>
    <row r="114" spans="1:19" ht="13.15" x14ac:dyDescent="0.4">
      <c r="A114" s="1">
        <v>1</v>
      </c>
      <c r="J114" s="3" t="s">
        <v>19</v>
      </c>
      <c r="K114" s="3" t="s">
        <v>20</v>
      </c>
      <c r="L114" s="3" t="s">
        <v>21</v>
      </c>
      <c r="M114" s="3" t="s">
        <v>22</v>
      </c>
      <c r="N114" s="3" t="s">
        <v>23</v>
      </c>
      <c r="O114" s="25" t="s">
        <v>24</v>
      </c>
      <c r="P114" s="3" t="s">
        <v>45</v>
      </c>
      <c r="Q114" s="3" t="s">
        <v>26</v>
      </c>
      <c r="R114" s="4" t="s">
        <v>24</v>
      </c>
      <c r="S114" s="17"/>
    </row>
    <row r="115" spans="1:19" x14ac:dyDescent="0.3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J115" s="5" t="s">
        <v>46</v>
      </c>
      <c r="K115" s="5" t="s">
        <v>47</v>
      </c>
      <c r="L115" s="5" t="e">
        <f>ROUND(C106/C136,4)</f>
        <v>#DIV/0!</v>
      </c>
      <c r="M115" s="5" t="e">
        <f>ROUND(1+2*((8-4*(G106/M95))/(8*(4-1))),4)</f>
        <v>#DIV/0!</v>
      </c>
      <c r="N115" s="5" t="e">
        <f>IF(L115&lt;M115,TRUE,FALSE)</f>
        <v>#DIV/0!</v>
      </c>
      <c r="O115" s="6" t="e">
        <f>MIN(1,MAX((1-SQRT(((1-(1/4))/(1+(1/4)))*(L115+((2/8)/(1-(1/4))))))/(1-SQRT(((1-(1/4))/(1+(1/4)))*(1+((2/8)/(1-(1/4)))))),0))</f>
        <v>#DIV/0!</v>
      </c>
      <c r="P115" s="5" t="s">
        <v>46</v>
      </c>
      <c r="Q115" s="5" t="e">
        <f>IF(AND(N115,N116), TRUE, FALSE)</f>
        <v>#DIV/0!</v>
      </c>
      <c r="R115" s="6" t="e">
        <f>ROUND(PRODUCT(O115:O116),4)</f>
        <v>#DIV/0!</v>
      </c>
      <c r="S115" s="17"/>
    </row>
    <row r="116" spans="1:19" x14ac:dyDescent="0.35">
      <c r="A116" t="s">
        <v>48</v>
      </c>
      <c r="J116" s="5" t="s">
        <v>46</v>
      </c>
      <c r="K116" s="5">
        <v>4</v>
      </c>
      <c r="L116" s="5" t="e">
        <f>ROUND(C106/C105,4)</f>
        <v>#DIV/0!</v>
      </c>
      <c r="M116" s="5" t="e">
        <f>ROUND(1+2*((8-4*(G106/G105))/(8*(4-1))),4)</f>
        <v>#DIV/0!</v>
      </c>
      <c r="N116" s="5" t="e">
        <f>IF(L116&lt;M116,TRUE,FALSE)</f>
        <v>#DIV/0!</v>
      </c>
      <c r="O116" s="6" t="e">
        <f>MIN(1,MAX((1-SQRT(((1-(1/4))/(1+(1/4)))*(L116+((2/8)/(1-(1/4))))))/(1-SQRT(((1-(1/4))/(1+(1/4)))*(1+((2/8)/(1-(1/4)))))),0))</f>
        <v>#DIV/0!</v>
      </c>
      <c r="P116" s="5" t="s">
        <v>49</v>
      </c>
      <c r="Q116" s="5" t="e">
        <f>IF(AND(N117,N118),TRUE,FALSE)</f>
        <v>#DIV/0!</v>
      </c>
      <c r="R116" s="6" t="e">
        <f>ROUND(PRODUCT(O117:O118),4)</f>
        <v>#DIV/0!</v>
      </c>
      <c r="S116" s="17"/>
    </row>
    <row r="117" spans="1:19" x14ac:dyDescent="0.35">
      <c r="A117" t="s">
        <v>50</v>
      </c>
      <c r="J117" s="5" t="s">
        <v>49</v>
      </c>
      <c r="K117" s="5" t="s">
        <v>47</v>
      </c>
      <c r="L117" s="5" t="e">
        <f>ROUND(C112/C136,4)</f>
        <v>#DIV/0!</v>
      </c>
      <c r="M117" s="5" t="e">
        <f>ROUND(1+2*((12-4*(G112/M95))/(12*(4-1))),4)</f>
        <v>#DIV/0!</v>
      </c>
      <c r="N117" s="5" t="e">
        <f>IF(L117&lt;M117,TRUE,FALSE)</f>
        <v>#DIV/0!</v>
      </c>
      <c r="O117" s="6" t="e">
        <f>MIN(1,MAX((1-SQRT(((1-(1/4))/(1+(1/4)))*(L117+((2/12)/(1-(1/4))))))/(1-SQRT(((1-(1/4))/(1+(1/4)))*(1+((2/12)/(1-(1/4)))))),0))</f>
        <v>#DIV/0!</v>
      </c>
    </row>
    <row r="118" spans="1:19" x14ac:dyDescent="0.35">
      <c r="A118" t="s">
        <v>12</v>
      </c>
      <c r="J118" s="5" t="s">
        <v>49</v>
      </c>
      <c r="K118" s="5">
        <v>6</v>
      </c>
      <c r="L118" s="5" t="e">
        <f>ROUND(C112/C108,4)</f>
        <v>#DIV/0!</v>
      </c>
      <c r="M118" s="5" t="e">
        <f>ROUND(1+2*((12-6*(G112/G111))/(12*(6-1))),4)</f>
        <v>#DIV/0!</v>
      </c>
      <c r="N118" s="5" t="e">
        <f>IF(L118&lt;M118,TRUE,FALSE)</f>
        <v>#DIV/0!</v>
      </c>
      <c r="O118" s="6" t="e">
        <f>MIN(1,MAX((1-SQRT(((1-(1/6))/(1+(1/6)))*(L118+((2/12)/(1-(1/6))))))/(1-SQRT(((1-(1/6))/(1+(1/6)))*(1+((2/12)/(1-(1/6)))))),0))</f>
        <v>#DIV/0!</v>
      </c>
      <c r="P118" s="26"/>
    </row>
    <row r="120" spans="1:19" x14ac:dyDescent="0.35">
      <c r="A120" s="1">
        <v>2</v>
      </c>
    </row>
    <row r="121" spans="1:19" x14ac:dyDescent="0.35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</row>
    <row r="122" spans="1:19" x14ac:dyDescent="0.35">
      <c r="A122" t="s">
        <v>48</v>
      </c>
    </row>
    <row r="123" spans="1:19" x14ac:dyDescent="0.35">
      <c r="A123" t="s">
        <v>50</v>
      </c>
    </row>
    <row r="124" spans="1:19" x14ac:dyDescent="0.35">
      <c r="A124" t="s">
        <v>12</v>
      </c>
    </row>
    <row r="126" spans="1:19" x14ac:dyDescent="0.35">
      <c r="A126" s="1">
        <v>3</v>
      </c>
    </row>
    <row r="127" spans="1:19" x14ac:dyDescent="0.35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 spans="1:19" x14ac:dyDescent="0.35">
      <c r="A128" t="s">
        <v>48</v>
      </c>
    </row>
    <row r="129" spans="1:17" x14ac:dyDescent="0.35">
      <c r="A129" t="s">
        <v>50</v>
      </c>
    </row>
    <row r="130" spans="1:17" x14ac:dyDescent="0.35">
      <c r="A130" t="s">
        <v>12</v>
      </c>
    </row>
    <row r="132" spans="1:17" x14ac:dyDescent="0.35">
      <c r="A132" s="1" t="s">
        <v>51</v>
      </c>
    </row>
    <row r="133" spans="1:17" x14ac:dyDescent="0.35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</row>
    <row r="134" spans="1:17" x14ac:dyDescent="0.35">
      <c r="A134" t="s">
        <v>48</v>
      </c>
      <c r="B134" t="e">
        <f>AVERAGE(B116,B122,B128)</f>
        <v>#DIV/0!</v>
      </c>
      <c r="C134" t="e">
        <f t="shared" ref="C134:G134" si="7">AVERAGE(C116,C122,C128)</f>
        <v>#DIV/0!</v>
      </c>
      <c r="D134" t="e">
        <f t="shared" si="7"/>
        <v>#DIV/0!</v>
      </c>
      <c r="E134" t="e">
        <f t="shared" si="7"/>
        <v>#DIV/0!</v>
      </c>
      <c r="F134" t="e">
        <f t="shared" si="7"/>
        <v>#DIV/0!</v>
      </c>
      <c r="G134" t="e">
        <f t="shared" si="7"/>
        <v>#DIV/0!</v>
      </c>
    </row>
    <row r="135" spans="1:17" x14ac:dyDescent="0.35">
      <c r="A135" t="s">
        <v>50</v>
      </c>
      <c r="B135" t="e">
        <f t="shared" ref="B135:G136" si="8">AVERAGE(B117,B123,B129)</f>
        <v>#DIV/0!</v>
      </c>
      <c r="C135" t="e">
        <f t="shared" si="8"/>
        <v>#DIV/0!</v>
      </c>
      <c r="D135" t="e">
        <f t="shared" si="8"/>
        <v>#DIV/0!</v>
      </c>
      <c r="E135" t="e">
        <f t="shared" si="8"/>
        <v>#DIV/0!</v>
      </c>
      <c r="F135" t="e">
        <f t="shared" si="8"/>
        <v>#DIV/0!</v>
      </c>
      <c r="G135" t="e">
        <f t="shared" si="8"/>
        <v>#DIV/0!</v>
      </c>
    </row>
    <row r="136" spans="1:17" x14ac:dyDescent="0.35">
      <c r="A136" t="s">
        <v>12</v>
      </c>
      <c r="B136" t="e">
        <f t="shared" si="8"/>
        <v>#DIV/0!</v>
      </c>
      <c r="C136" t="e">
        <f t="shared" si="8"/>
        <v>#DIV/0!</v>
      </c>
      <c r="D136" t="e">
        <f t="shared" si="8"/>
        <v>#DIV/0!</v>
      </c>
      <c r="E136" t="e">
        <f t="shared" si="8"/>
        <v>#DIV/0!</v>
      </c>
      <c r="F136" t="e">
        <f t="shared" si="8"/>
        <v>#DIV/0!</v>
      </c>
      <c r="G136" t="e">
        <f t="shared" si="8"/>
        <v>#DIV/0!</v>
      </c>
    </row>
    <row r="139" spans="1:17" ht="45" x14ac:dyDescent="1.1499999999999999">
      <c r="A139" t="s">
        <v>54</v>
      </c>
      <c r="I139" s="27"/>
      <c r="K139" s="2" t="s">
        <v>55</v>
      </c>
    </row>
    <row r="140" spans="1:17" x14ac:dyDescent="0.35">
      <c r="A140" t="s">
        <v>1</v>
      </c>
      <c r="B140" t="s">
        <v>2</v>
      </c>
      <c r="C140" t="s">
        <v>56</v>
      </c>
      <c r="F140" t="s">
        <v>3</v>
      </c>
      <c r="G140" s="1" t="s">
        <v>56</v>
      </c>
      <c r="H140" t="s">
        <v>6</v>
      </c>
      <c r="I140" t="s">
        <v>7</v>
      </c>
      <c r="L140" s="1" t="s">
        <v>2</v>
      </c>
      <c r="M140" s="1" t="s">
        <v>9</v>
      </c>
      <c r="N140" s="1" t="s">
        <v>10</v>
      </c>
    </row>
    <row r="141" spans="1:17" x14ac:dyDescent="0.35">
      <c r="A141" t="s">
        <v>11</v>
      </c>
      <c r="B141" t="e">
        <f>ROUND(AVERAGE(B3,B49,B95),4)</f>
        <v>#DIV/0!</v>
      </c>
      <c r="C141" t="e">
        <f>ROUND(_xlfn.STDEV.P(B3,B49,B95),4)</f>
        <v>#DIV/0!</v>
      </c>
      <c r="F141" t="e">
        <f t="shared" ref="F141:F158" si="9">ROUND(AVERAGE(C3,C49,C95),4)</f>
        <v>#DIV/0!</v>
      </c>
      <c r="G141" t="e">
        <f t="shared" ref="G141:G158" si="10">ROUND(_xlfn.STDEV.S(C3,C49,C95),4)</f>
        <v>#DIV/0!</v>
      </c>
      <c r="H141" t="e">
        <f t="shared" ref="H141:I156" si="11">ROUND(AVERAGE(F3,F49,F95),2)</f>
        <v>#DIV/0!</v>
      </c>
      <c r="I141" t="e">
        <f t="shared" si="11"/>
        <v>#DIV/0!</v>
      </c>
      <c r="K141" t="s">
        <v>12</v>
      </c>
      <c r="L141" t="e">
        <f>B164</f>
        <v>#DIV/0!</v>
      </c>
      <c r="M141" t="e">
        <f>C164</f>
        <v>#DIV/0!</v>
      </c>
      <c r="N141" t="e">
        <f>I164</f>
        <v>#DIV/0!</v>
      </c>
    </row>
    <row r="142" spans="1:17" x14ac:dyDescent="0.35">
      <c r="A142" t="s">
        <v>13</v>
      </c>
      <c r="B142" t="e">
        <f t="shared" ref="B142:B158" si="12">ROUND(AVERAGE(B4,B50,B96),4)</f>
        <v>#DIV/0!</v>
      </c>
      <c r="C142" t="e">
        <f t="shared" ref="C142:C158" si="13">ROUND(_xlfn.STDEV.P(B4,B50,B96),4)</f>
        <v>#DIV/0!</v>
      </c>
      <c r="F142" t="e">
        <f t="shared" si="9"/>
        <v>#DIV/0!</v>
      </c>
      <c r="G142" t="e">
        <f t="shared" si="10"/>
        <v>#DIV/0!</v>
      </c>
      <c r="H142" t="e">
        <f t="shared" si="11"/>
        <v>#DIV/0!</v>
      </c>
      <c r="I142" t="e">
        <f t="shared" si="11"/>
        <v>#DIV/0!</v>
      </c>
      <c r="K142" t="s">
        <v>14</v>
      </c>
      <c r="L142" t="e">
        <f>B162</f>
        <v>#DIV/0!</v>
      </c>
      <c r="M142" t="e">
        <f>C162</f>
        <v>#DIV/0!</v>
      </c>
      <c r="N142" t="e">
        <f>I162</f>
        <v>#DIV/0!</v>
      </c>
      <c r="Q142" s="1"/>
    </row>
    <row r="143" spans="1:17" x14ac:dyDescent="0.35">
      <c r="A143" t="s">
        <v>15</v>
      </c>
      <c r="B143" t="e">
        <f t="shared" si="12"/>
        <v>#DIV/0!</v>
      </c>
      <c r="C143" t="e">
        <f t="shared" si="13"/>
        <v>#DIV/0!</v>
      </c>
      <c r="F143" t="e">
        <f t="shared" si="9"/>
        <v>#DIV/0!</v>
      </c>
      <c r="G143" t="e">
        <f t="shared" si="10"/>
        <v>#DIV/0!</v>
      </c>
      <c r="H143" t="e">
        <f t="shared" si="11"/>
        <v>#DIV/0!</v>
      </c>
      <c r="I143" t="e">
        <f t="shared" si="11"/>
        <v>#DIV/0!</v>
      </c>
      <c r="K143" t="s">
        <v>16</v>
      </c>
      <c r="L143" t="e">
        <f>B163</f>
        <v>#DIV/0!</v>
      </c>
      <c r="M143" t="e">
        <f>C163</f>
        <v>#DIV/0!</v>
      </c>
      <c r="N143" t="e">
        <f>I163</f>
        <v>#DIV/0!</v>
      </c>
      <c r="O143" s="1"/>
    </row>
    <row r="144" spans="1:17" x14ac:dyDescent="0.35">
      <c r="A144" t="s">
        <v>17</v>
      </c>
      <c r="B144" t="e">
        <f t="shared" si="12"/>
        <v>#DIV/0!</v>
      </c>
      <c r="C144" t="e">
        <f t="shared" si="13"/>
        <v>#DIV/0!</v>
      </c>
      <c r="F144" t="e">
        <f t="shared" si="9"/>
        <v>#DIV/0!</v>
      </c>
      <c r="G144" t="e">
        <f t="shared" si="10"/>
        <v>#DIV/0!</v>
      </c>
      <c r="H144" t="e">
        <f t="shared" si="11"/>
        <v>#DIV/0!</v>
      </c>
      <c r="I144" t="e">
        <f t="shared" si="11"/>
        <v>#DIV/0!</v>
      </c>
    </row>
    <row r="145" spans="1:21" ht="13.15" x14ac:dyDescent="0.4">
      <c r="A145" t="s">
        <v>18</v>
      </c>
      <c r="B145" t="e">
        <f t="shared" si="12"/>
        <v>#DIV/0!</v>
      </c>
      <c r="C145" t="e">
        <f t="shared" si="13"/>
        <v>#DIV/0!</v>
      </c>
      <c r="F145" t="e">
        <f t="shared" si="9"/>
        <v>#DIV/0!</v>
      </c>
      <c r="G145" t="e">
        <f t="shared" si="10"/>
        <v>#DIV/0!</v>
      </c>
      <c r="H145" t="e">
        <f t="shared" si="11"/>
        <v>#DIV/0!</v>
      </c>
      <c r="I145" t="e">
        <f t="shared" si="11"/>
        <v>#DIV/0!</v>
      </c>
      <c r="K145" s="4" t="s">
        <v>19</v>
      </c>
      <c r="L145" s="4" t="s">
        <v>20</v>
      </c>
      <c r="M145" s="4" t="s">
        <v>21</v>
      </c>
      <c r="N145" s="4" t="s">
        <v>57</v>
      </c>
      <c r="O145" s="4" t="s">
        <v>22</v>
      </c>
      <c r="P145" s="4" t="s">
        <v>23</v>
      </c>
      <c r="Q145" s="4" t="s">
        <v>24</v>
      </c>
      <c r="R145" s="4" t="s">
        <v>25</v>
      </c>
      <c r="S145" s="4" t="s">
        <v>26</v>
      </c>
      <c r="T145" s="4" t="s">
        <v>27</v>
      </c>
      <c r="U145" s="4" t="s">
        <v>24</v>
      </c>
    </row>
    <row r="146" spans="1:21" x14ac:dyDescent="0.35">
      <c r="A146" t="s">
        <v>28</v>
      </c>
      <c r="B146" t="e">
        <f t="shared" si="12"/>
        <v>#DIV/0!</v>
      </c>
      <c r="C146" t="e">
        <f t="shared" si="13"/>
        <v>#DIV/0!</v>
      </c>
      <c r="F146" t="e">
        <f t="shared" si="9"/>
        <v>#DIV/0!</v>
      </c>
      <c r="G146" t="e">
        <f t="shared" si="10"/>
        <v>#DIV/0!</v>
      </c>
      <c r="H146" t="e">
        <f t="shared" si="11"/>
        <v>#DIV/0!</v>
      </c>
      <c r="I146" t="e">
        <f t="shared" si="11"/>
        <v>#DIV/0!</v>
      </c>
      <c r="K146" s="28" t="s">
        <v>29</v>
      </c>
      <c r="L146" s="28" t="s">
        <v>30</v>
      </c>
      <c r="M146" s="28" t="e">
        <f>IF(B154=0,"n/a",ROUND(B155/B154,4))</f>
        <v>#DIV/0!</v>
      </c>
      <c r="N146" s="28" t="e">
        <f>ROUND(M146*SQRT((C155/B155)^2+(C156/B156)^2),4)</f>
        <v>#DIV/0!</v>
      </c>
      <c r="O146" s="28" t="e">
        <f>ROUND(1+2*((6-(I155/I154)*3)/(6*(3-1))),4)</f>
        <v>#DIV/0!</v>
      </c>
      <c r="P146" s="28" t="e">
        <f t="shared" ref="P146:P158" si="14">IF(M146+N146&lt;O146,TRUE,IF(M146-N146&gt;O146,FALSE,IF(M146&lt;O146,"TRUE*","FALSE*")))</f>
        <v>#DIV/0!</v>
      </c>
      <c r="Q146" s="6" t="e">
        <f>MIN(1,MAX((1-SQRT(((1-(1/3))/(1+(1/3)))*(M146+((2/6)/(1-(1/3))))))/(1-SQRT(((1-(1/3))/(1+(1/3)))*(1+((2/6)/(1-(1/3)))))),0))</f>
        <v>#DIV/0!</v>
      </c>
      <c r="R146" s="28" t="s">
        <v>29</v>
      </c>
      <c r="S146" s="28" t="e">
        <f>IF(AND(OR(P146=TRUE,P146="TRUE*"),OR(P147=TRUE,P147="TRUE*")), TRUE, FALSE)</f>
        <v>#DIV/0!</v>
      </c>
      <c r="T146" s="8" t="e">
        <f>IF(AND(S146=TRUE,OR(T152=B154,T152=L142)),TRUE,FALSE)</f>
        <v>#DIV/0!</v>
      </c>
      <c r="U146" s="9" t="e">
        <f>ROUND(PRODUCT(Q146,Q147),4)</f>
        <v>#DIV/0!</v>
      </c>
    </row>
    <row r="147" spans="1:21" x14ac:dyDescent="0.35">
      <c r="A147" t="s">
        <v>31</v>
      </c>
      <c r="B147" t="e">
        <f t="shared" si="12"/>
        <v>#DIV/0!</v>
      </c>
      <c r="C147" t="e">
        <f t="shared" si="13"/>
        <v>#DIV/0!</v>
      </c>
      <c r="F147" t="e">
        <f t="shared" si="9"/>
        <v>#DIV/0!</v>
      </c>
      <c r="G147" t="e">
        <f t="shared" si="10"/>
        <v>#DIV/0!</v>
      </c>
      <c r="H147" t="e">
        <f t="shared" si="11"/>
        <v>#DIV/0!</v>
      </c>
      <c r="I147" t="e">
        <f t="shared" si="11"/>
        <v>#DIV/0!</v>
      </c>
      <c r="K147" s="28" t="s">
        <v>29</v>
      </c>
      <c r="L147" s="28" t="s">
        <v>14</v>
      </c>
      <c r="M147" s="28" t="e">
        <f>IF(L142=0,"n/a",ROUND(B155/L142,4))</f>
        <v>#DIV/0!</v>
      </c>
      <c r="N147" s="28" t="e">
        <f>ROUND(M147*SQRT((C155/B155)^2+(M142/L142)^2),4)</f>
        <v>#DIV/0!</v>
      </c>
      <c r="O147" s="28" t="e">
        <f>ROUND(1+2*((6-(I156/N142)*2)/(6*(2-1))),4)</f>
        <v>#DIV/0!</v>
      </c>
      <c r="P147" s="28" t="e">
        <f t="shared" si="14"/>
        <v>#DIV/0!</v>
      </c>
      <c r="Q147" s="6" t="e">
        <f>MIN(1,MAX((1-SQRT(((1-(1/2))/(1+(1/2)))*(M147+((2/6)/(1-(1/2))))))/(1-SQRT(((1-(1/2))/(1+(1/2)))*(1+((2/6)/(1-(1/2)))))),0))</f>
        <v>#DIV/0!</v>
      </c>
      <c r="R147" s="28" t="s">
        <v>32</v>
      </c>
      <c r="S147" s="28" t="e">
        <f>IF(AND(OR(P148=TRUE,P148="TRUE*"),OR(P149=TRUE,P149="TRUE*")), TRUE, FALSE)</f>
        <v>#DIV/0!</v>
      </c>
      <c r="T147" s="8" t="e">
        <f>IF(AND(S147=TRUE,T152=OR(B154,L143)),TRUE,FALSE)</f>
        <v>#DIV/0!</v>
      </c>
      <c r="U147" s="9" t="e">
        <f>ROUND(PRODUCT(Q148,Q149),4)</f>
        <v>#DIV/0!</v>
      </c>
    </row>
    <row r="148" spans="1:21" x14ac:dyDescent="0.35">
      <c r="A148" t="s">
        <v>33</v>
      </c>
      <c r="B148" t="e">
        <f t="shared" si="12"/>
        <v>#DIV/0!</v>
      </c>
      <c r="C148" t="e">
        <f t="shared" si="13"/>
        <v>#DIV/0!</v>
      </c>
      <c r="F148" t="e">
        <f t="shared" si="9"/>
        <v>#DIV/0!</v>
      </c>
      <c r="G148" t="e">
        <f t="shared" si="10"/>
        <v>#DIV/0!</v>
      </c>
      <c r="H148" t="e">
        <f t="shared" si="11"/>
        <v>#DIV/0!</v>
      </c>
      <c r="I148" t="e">
        <f t="shared" si="11"/>
        <v>#DIV/0!</v>
      </c>
      <c r="K148" s="28" t="s">
        <v>32</v>
      </c>
      <c r="L148" s="28" t="s">
        <v>30</v>
      </c>
      <c r="M148" s="28" t="e">
        <f>IF(B154=0,"n/a",ROUND(B156/B154,4))</f>
        <v>#DIV/0!</v>
      </c>
      <c r="N148" s="28" t="e">
        <f>ROUND(M148*SQRT((C154/B154)^2+(C156/B156)^2),4)</f>
        <v>#DIV/0!</v>
      </c>
      <c r="O148" s="28" t="e">
        <f>ROUND(1+2*((6-(I156/I154)*3)/(6*(3-1))),4)</f>
        <v>#DIV/0!</v>
      </c>
      <c r="P148" s="28" t="e">
        <f t="shared" si="14"/>
        <v>#DIV/0!</v>
      </c>
      <c r="Q148" s="6" t="e">
        <f>MIN(1,MAX((1-SQRT(((1-(1/3))/(1+(1/3)))*(M148+((2/6)/(1-(1/3))))))/(1-SQRT(((1-(1/3))/(1+(1/3)))*(1+((2/6)/(1-(1/3)))))),0))</f>
        <v>#DIV/0!</v>
      </c>
      <c r="R148" s="28" t="s">
        <v>34</v>
      </c>
      <c r="S148" s="28" t="e">
        <f>IF(AND(OR(P150=TRUE,P150="TRUE*"),OR(P151=TRUE,P151="TRUE*")), TRUE, FALSE)</f>
        <v>#DIV/0!</v>
      </c>
      <c r="T148" s="8" t="e">
        <f>IF(AND(S148=TRUE,OR(T152=B142,T152=B154)),TRUE,FALSE)</f>
        <v>#DIV/0!</v>
      </c>
      <c r="U148" s="9" t="e">
        <f>ROUND(PRODUCT(Q150,Q151),4)</f>
        <v>#DIV/0!</v>
      </c>
    </row>
    <row r="149" spans="1:21" x14ac:dyDescent="0.35">
      <c r="A149" t="s">
        <v>35</v>
      </c>
      <c r="B149" t="e">
        <f t="shared" si="12"/>
        <v>#DIV/0!</v>
      </c>
      <c r="C149" t="e">
        <f t="shared" si="13"/>
        <v>#DIV/0!</v>
      </c>
      <c r="F149" t="e">
        <f t="shared" si="9"/>
        <v>#DIV/0!</v>
      </c>
      <c r="G149" t="e">
        <f t="shared" si="10"/>
        <v>#DIV/0!</v>
      </c>
      <c r="H149" t="e">
        <f t="shared" si="11"/>
        <v>#DIV/0!</v>
      </c>
      <c r="I149" t="e">
        <f t="shared" si="11"/>
        <v>#DIV/0!</v>
      </c>
      <c r="K149" s="28" t="s">
        <v>32</v>
      </c>
      <c r="L149" s="28" t="s">
        <v>16</v>
      </c>
      <c r="M149" s="28" t="e">
        <f>IF(L143=0,"n/a",ROUND(B156/L143,4))</f>
        <v>#DIV/0!</v>
      </c>
      <c r="N149" s="28" t="e">
        <f>ROUND(M149*SQRT((M143/L143)^2+(C156/B156)^2),4)</f>
        <v>#DIV/0!</v>
      </c>
      <c r="O149" s="28" t="e">
        <f>ROUND(1+2*((6-(I156/N143)*2)/(6*(2-1))),4)</f>
        <v>#DIV/0!</v>
      </c>
      <c r="P149" s="28" t="e">
        <f t="shared" si="14"/>
        <v>#DIV/0!</v>
      </c>
      <c r="Q149" s="6" t="e">
        <f>MIN(1,MAX((1-SQRT(((1-(1/2))/(1+(1/2)))*(M149+((2/6)/(1-(1/2))))))/(1-SQRT(((1-(1/2))/(1+(1/2)))*(1+((2/6)/(1-(1/2)))))),0))</f>
        <v>#DIV/0!</v>
      </c>
      <c r="R149" s="28" t="s">
        <v>12</v>
      </c>
      <c r="S149" s="28" t="e">
        <f>IF(AND(OR(P152=TRUE,P152="TRUE*"),OR(P153=TRUE,P153="TRUE*"),OR(P154=TRUE,P154="TRUE*")), TRUE, FALSE)</f>
        <v>#DIV/0!</v>
      </c>
      <c r="T149" s="8" t="e">
        <f>IF(AND(S149=TRUE,OR(T152=B142,T152=B161,T152=B162)),TRUE,FALSE)</f>
        <v>#DIV/0!</v>
      </c>
      <c r="U149" s="9" t="e">
        <f>ROUND(Q152*Q153*Q154,4)</f>
        <v>#DIV/0!</v>
      </c>
    </row>
    <row r="150" spans="1:21" x14ac:dyDescent="0.35">
      <c r="A150" t="s">
        <v>36</v>
      </c>
      <c r="B150" t="e">
        <f t="shared" si="12"/>
        <v>#DIV/0!</v>
      </c>
      <c r="C150" t="e">
        <f t="shared" si="13"/>
        <v>#DIV/0!</v>
      </c>
      <c r="F150" t="e">
        <f t="shared" si="9"/>
        <v>#DIV/0!</v>
      </c>
      <c r="G150" t="e">
        <f t="shared" si="10"/>
        <v>#DIV/0!</v>
      </c>
      <c r="H150" t="e">
        <f t="shared" si="11"/>
        <v>#DIV/0!</v>
      </c>
      <c r="I150" t="e">
        <f t="shared" si="11"/>
        <v>#DIV/0!</v>
      </c>
      <c r="K150" s="28" t="s">
        <v>34</v>
      </c>
      <c r="L150" s="28" t="s">
        <v>13</v>
      </c>
      <c r="M150" s="28" t="e">
        <f>IF(B142=0,"n/a",ROUND(B157/B142,4))</f>
        <v>#DIV/0!</v>
      </c>
      <c r="N150" s="28" t="e">
        <f>ROUND(M150*SQRT((C142/B142)^2+(C157/B157)^2),4)</f>
        <v>#DIV/0!</v>
      </c>
      <c r="O150" s="28" t="e">
        <f>ROUND(1+2*((6-(I157/I142)*2)/(6*(2-1))),4)</f>
        <v>#DIV/0!</v>
      </c>
      <c r="P150" s="28" t="e">
        <f t="shared" si="14"/>
        <v>#DIV/0!</v>
      </c>
      <c r="Q150" s="6" t="e">
        <f>MIN(1,MAX((1-SQRT(((1-(1/2))/(1+(1/2)))*(M150+((2/6)/(1-(1/2))))))/(1-SQRT(((1-(1/2))/(1+(1/2)))*(1+((2/6)/(1-(1/2)))))),0))</f>
        <v>#DIV/0!</v>
      </c>
      <c r="R150" s="28" t="s">
        <v>37</v>
      </c>
      <c r="S150" s="28" t="e">
        <f>IF(AND(OR(P156=TRUE,P156="TRUE*"),OR(P157=TRUE,P157="TRUE*"),OR(P158=TRUE,P158="TRUE*")), TRUE, FALSE)</f>
        <v>#DIV/0!</v>
      </c>
      <c r="T150" s="8" t="e">
        <f>IF(AND(S150=TRUE,OR(T152=B142,T152=B154,T152=B161,T152=B162)),TRUE,FALSE)</f>
        <v>#DIV/0!</v>
      </c>
      <c r="U150" s="6" t="e">
        <f>ROUND(PRODUCT(Q155:Q158),4)</f>
        <v>#DIV/0!</v>
      </c>
    </row>
    <row r="151" spans="1:21" x14ac:dyDescent="0.35">
      <c r="A151" t="s">
        <v>38</v>
      </c>
      <c r="B151" t="e">
        <f t="shared" si="12"/>
        <v>#DIV/0!</v>
      </c>
      <c r="C151" t="e">
        <f t="shared" si="13"/>
        <v>#DIV/0!</v>
      </c>
      <c r="F151" t="e">
        <f t="shared" si="9"/>
        <v>#DIV/0!</v>
      </c>
      <c r="G151" t="e">
        <f t="shared" si="10"/>
        <v>#DIV/0!</v>
      </c>
      <c r="H151" t="e">
        <f t="shared" si="11"/>
        <v>#DIV/0!</v>
      </c>
      <c r="I151" t="e">
        <f t="shared" si="11"/>
        <v>#DIV/0!</v>
      </c>
      <c r="K151" s="28" t="s">
        <v>34</v>
      </c>
      <c r="L151" s="28" t="s">
        <v>30</v>
      </c>
      <c r="M151" s="28" t="e">
        <f>IF(B154=0,"n/a",ROUND(B157/B154,4))</f>
        <v>#DIV/0!</v>
      </c>
      <c r="N151" s="28" t="e">
        <f>ROUND(M151*SQRT((C154/B154)^2+(C157/B157)^2),4)</f>
        <v>#DIV/0!</v>
      </c>
      <c r="O151" s="28" t="e">
        <f>ROUND(1+2*((6-(I157/I154)*3)/(6*(3-1))),4)</f>
        <v>#DIV/0!</v>
      </c>
      <c r="P151" s="28" t="e">
        <f t="shared" si="14"/>
        <v>#DIV/0!</v>
      </c>
      <c r="Q151" s="6" t="e">
        <f>MIN(1,MAX((1-SQRT(((1-(1/3))/(1+(1/3)))*(M151+((2/6)/(1-(1/3))))))/(1-SQRT(((1-(1/3))/(1+(1/3)))*(1+((2/6)/(1-(1/3)))))),0))</f>
        <v>#DIV/0!</v>
      </c>
      <c r="R151" s="29" t="s">
        <v>39</v>
      </c>
      <c r="S151" s="29" t="e">
        <f>INDEX(A141:A193, MATCH(T152, B141:B193, 0))</f>
        <v>#DIV/0!</v>
      </c>
      <c r="T151" s="29" t="e">
        <f>IF(S151=A162,"(c1m1)",IF(S151=A163,"(c11m)",""))</f>
        <v>#DIV/0!</v>
      </c>
      <c r="U151" s="18"/>
    </row>
    <row r="152" spans="1:21" x14ac:dyDescent="0.35">
      <c r="A152" t="s">
        <v>40</v>
      </c>
      <c r="B152" t="e">
        <f t="shared" si="12"/>
        <v>#DIV/0!</v>
      </c>
      <c r="C152" t="e">
        <f t="shared" si="13"/>
        <v>#DIV/0!</v>
      </c>
      <c r="F152" t="e">
        <f t="shared" si="9"/>
        <v>#DIV/0!</v>
      </c>
      <c r="G152" t="e">
        <f t="shared" si="10"/>
        <v>#DIV/0!</v>
      </c>
      <c r="H152" t="e">
        <f t="shared" si="11"/>
        <v>#DIV/0!</v>
      </c>
      <c r="I152" t="e">
        <f t="shared" si="11"/>
        <v>#DIV/0!</v>
      </c>
      <c r="K152" s="28" t="s">
        <v>12</v>
      </c>
      <c r="L152" s="28" t="s">
        <v>13</v>
      </c>
      <c r="M152" s="28" t="e">
        <f>IF(B142=0,"n/a",ROUND(L141/B142,4))</f>
        <v>#DIV/0!</v>
      </c>
      <c r="N152" s="28" t="e">
        <f>ROUND(M152*SQRT((C142/B142)^2+(M141/L141)^2),4)</f>
        <v>#DIV/0!</v>
      </c>
      <c r="O152" s="28" t="e">
        <f>ROUND(1+2*((4-(N141/I142)*2)/(4*(2-1))),4)</f>
        <v>#DIV/0!</v>
      </c>
      <c r="P152" s="28" t="e">
        <f t="shared" si="14"/>
        <v>#DIV/0!</v>
      </c>
      <c r="Q152" s="6" t="e">
        <f>MIN(1,MAX((1-SQRT(((1-(1/2))/(1+(1/2)))*(M152+((2/4)/(1-(1/2))))))/(1-SQRT(((1-(1/2))/(1+(1/2)))*(1+((2/4)/(1-(1/2)))))),0))</f>
        <v>#DIV/0!</v>
      </c>
      <c r="R152" s="18"/>
      <c r="S152" s="17"/>
      <c r="T152" s="18" t="e">
        <f>MIN(B142,B143,B144,B154,L142,L143,B145,B146)</f>
        <v>#DIV/0!</v>
      </c>
      <c r="U152" s="18"/>
    </row>
    <row r="153" spans="1:21" x14ac:dyDescent="0.35">
      <c r="A153" t="s">
        <v>41</v>
      </c>
      <c r="B153" t="e">
        <f t="shared" si="12"/>
        <v>#DIV/0!</v>
      </c>
      <c r="C153" t="e">
        <f t="shared" si="13"/>
        <v>#DIV/0!</v>
      </c>
      <c r="F153" t="e">
        <f t="shared" si="9"/>
        <v>#DIV/0!</v>
      </c>
      <c r="G153" t="e">
        <f t="shared" si="10"/>
        <v>#DIV/0!</v>
      </c>
      <c r="H153" t="e">
        <f t="shared" si="11"/>
        <v>#DIV/0!</v>
      </c>
      <c r="I153" t="e">
        <f t="shared" si="11"/>
        <v>#DIV/0!</v>
      </c>
      <c r="K153" s="28" t="s">
        <v>12</v>
      </c>
      <c r="L153" s="28" t="s">
        <v>14</v>
      </c>
      <c r="M153" s="28" t="e">
        <f>IF(L142=0,"n/a",ROUND(L141/L142,4))</f>
        <v>#DIV/0!</v>
      </c>
      <c r="N153" s="28" t="e">
        <f>ROUND(M153*SQRT((M143/L143)^2+(M142/L142)^2),4)</f>
        <v>#DIV/0!</v>
      </c>
      <c r="O153" s="28" t="e">
        <f>ROUND(1+2*((4-(N141/N142)*2)/(4*(2-1))),4)</f>
        <v>#DIV/0!</v>
      </c>
      <c r="P153" s="28" t="e">
        <f t="shared" si="14"/>
        <v>#DIV/0!</v>
      </c>
      <c r="Q153" s="6" t="e">
        <f>MIN(1,MAX((1-SQRT(((1-(1/2))/(1+(1/2)))*(M153+((2/4)/(1-(1/2))))))/(1-SQRT(((1-(1/2))/(1+(1/2)))*(1+((2/4)/(1-(1/2)))))),0))</f>
        <v>#DIV/0!</v>
      </c>
      <c r="R153" s="30" t="s">
        <v>58</v>
      </c>
      <c r="S153" s="31"/>
      <c r="T153" s="30" t="e">
        <f>ROUND(_xlfn.STDEV.P(Q15,Q61,Q107),2)</f>
        <v>#DIV/0!</v>
      </c>
      <c r="U153" s="18"/>
    </row>
    <row r="154" spans="1:21" x14ac:dyDescent="0.35">
      <c r="A154" t="s">
        <v>30</v>
      </c>
      <c r="B154" t="e">
        <f t="shared" si="12"/>
        <v>#DIV/0!</v>
      </c>
      <c r="C154" t="e">
        <f t="shared" si="13"/>
        <v>#DIV/0!</v>
      </c>
      <c r="F154" t="e">
        <f t="shared" si="9"/>
        <v>#DIV/0!</v>
      </c>
      <c r="G154" t="e">
        <f t="shared" si="10"/>
        <v>#DIV/0!</v>
      </c>
      <c r="H154" t="e">
        <f t="shared" si="11"/>
        <v>#DIV/0!</v>
      </c>
      <c r="I154" t="e">
        <f t="shared" si="11"/>
        <v>#DIV/0!</v>
      </c>
      <c r="K154" s="28" t="s">
        <v>12</v>
      </c>
      <c r="L154" s="28" t="s">
        <v>16</v>
      </c>
      <c r="M154" s="28" t="e">
        <f>IF(L143=0,"n/a",ROUND(L141/L143,4))</f>
        <v>#DIV/0!</v>
      </c>
      <c r="N154" s="28" t="e">
        <f>ROUND(M154*SQRT((M143/L143)^2+(M141/L141)^2),4)</f>
        <v>#DIV/0!</v>
      </c>
      <c r="O154" s="28" t="e">
        <f>ROUND(1+2*((4-(N141/N143)*2)/(4*(2-1))),4)</f>
        <v>#DIV/0!</v>
      </c>
      <c r="P154" s="28" t="e">
        <f t="shared" si="14"/>
        <v>#DIV/0!</v>
      </c>
      <c r="Q154" s="6" t="e">
        <f>MIN(1,MAX((1-SQRT(((1-(1/2))/(1+(1/2)))*(M154+((2/4)/(1-(1/2))))))/(1-SQRT(((1-(1/2))/(1+(1/2)))*(1+((2/4)/(1-(1/2)))))),0))</f>
        <v>#DIV/0!</v>
      </c>
      <c r="R154" s="32" t="s">
        <v>59</v>
      </c>
      <c r="S154" s="33"/>
      <c r="T154" s="34" t="e">
        <f>ROUND(AVERAGE(ABS(Q16-Q17),ABS(Q62-Q63),ABS(Q108-Q109))/AVERAGE(Q16,Q17,Q62,Q63,Q108,Q109),4)</f>
        <v>#DIV/0!</v>
      </c>
      <c r="U154" s="18"/>
    </row>
    <row r="155" spans="1:21" x14ac:dyDescent="0.35">
      <c r="A155" t="s">
        <v>29</v>
      </c>
      <c r="B155" t="e">
        <f t="shared" si="12"/>
        <v>#DIV/0!</v>
      </c>
      <c r="C155" t="e">
        <f t="shared" si="13"/>
        <v>#DIV/0!</v>
      </c>
      <c r="F155" t="e">
        <f t="shared" si="9"/>
        <v>#DIV/0!</v>
      </c>
      <c r="G155" t="e">
        <f t="shared" si="10"/>
        <v>#DIV/0!</v>
      </c>
      <c r="H155" t="e">
        <f t="shared" si="11"/>
        <v>#DIV/0!</v>
      </c>
      <c r="I155" t="e">
        <f t="shared" si="11"/>
        <v>#DIV/0!</v>
      </c>
      <c r="K155" s="28" t="s">
        <v>37</v>
      </c>
      <c r="L155" s="28" t="s">
        <v>32</v>
      </c>
      <c r="M155" s="28" t="e">
        <f>IF(B156=0,"n/a",ROUND(B158/B156,4))</f>
        <v>#DIV/0!</v>
      </c>
      <c r="N155" s="28" t="e">
        <f>ROUND(M155*SQRT((C156/B156)^2+(C158/B158)^2),4)</f>
        <v>#DIV/0!</v>
      </c>
      <c r="O155" s="28" t="e">
        <f>ROUND(1+2*((12-(I158/I156)*6)/(12*(6-1))),4)</f>
        <v>#DIV/0!</v>
      </c>
      <c r="P155" s="28" t="e">
        <f t="shared" si="14"/>
        <v>#DIV/0!</v>
      </c>
      <c r="Q155" s="6" t="e">
        <f>MIN(1,MAX((1-SQRT(((1-(1/6))/(1+(1/6)))*(M155+((2/12)/(1-(1/6))))))/(1-SQRT(((1-(1/6))/(1+(1/6)))*(1+((2/12)/(1-(1/6)))))),0))</f>
        <v>#DIV/0!</v>
      </c>
      <c r="R155" s="18"/>
      <c r="S155" s="17"/>
      <c r="T155" s="18"/>
      <c r="U155" s="18"/>
    </row>
    <row r="156" spans="1:21" x14ac:dyDescent="0.35">
      <c r="A156" t="s">
        <v>32</v>
      </c>
      <c r="B156" t="e">
        <f t="shared" si="12"/>
        <v>#DIV/0!</v>
      </c>
      <c r="C156" t="e">
        <f t="shared" si="13"/>
        <v>#DIV/0!</v>
      </c>
      <c r="F156" t="e">
        <f t="shared" si="9"/>
        <v>#DIV/0!</v>
      </c>
      <c r="G156" t="e">
        <f t="shared" si="10"/>
        <v>#DIV/0!</v>
      </c>
      <c r="H156" t="e">
        <f t="shared" si="11"/>
        <v>#DIV/0!</v>
      </c>
      <c r="I156" t="e">
        <f t="shared" si="11"/>
        <v>#DIV/0!</v>
      </c>
      <c r="K156" s="28" t="s">
        <v>37</v>
      </c>
      <c r="L156" s="28" t="s">
        <v>29</v>
      </c>
      <c r="M156" s="28" t="e">
        <f>IF(B155=0,"n/a",ROUND(B158/B155,4))</f>
        <v>#DIV/0!</v>
      </c>
      <c r="N156" s="28" t="e">
        <f>ROUND(M156*SQRT((C155/B155)^2+(C158/B158)^2),4)</f>
        <v>#DIV/0!</v>
      </c>
      <c r="O156" s="28" t="e">
        <f>ROUND(1+2*((12-(I158/I155)*6)/(12*(6-1))),4)</f>
        <v>#DIV/0!</v>
      </c>
      <c r="P156" s="28" t="e">
        <f t="shared" si="14"/>
        <v>#DIV/0!</v>
      </c>
      <c r="Q156" s="6" t="e">
        <f>MIN(1,MAX((1-SQRT(((1-(1/6))/(1+(1/6)))*(M156+((2/12)/(1-(1/6))))))/(1-SQRT(((1-(1/6))/(1+(1/6)))*(1+((2/12)/(1-(1/6)))))),0))</f>
        <v>#DIV/0!</v>
      </c>
      <c r="R156" s="18"/>
      <c r="S156" s="17"/>
      <c r="T156" s="18"/>
      <c r="U156" s="18"/>
    </row>
    <row r="157" spans="1:21" x14ac:dyDescent="0.35">
      <c r="A157" t="s">
        <v>34</v>
      </c>
      <c r="B157" t="e">
        <f t="shared" si="12"/>
        <v>#DIV/0!</v>
      </c>
      <c r="C157" t="e">
        <f t="shared" si="13"/>
        <v>#DIV/0!</v>
      </c>
      <c r="F157" t="e">
        <f t="shared" si="9"/>
        <v>#DIV/0!</v>
      </c>
      <c r="G157" t="e">
        <f t="shared" si="10"/>
        <v>#DIV/0!</v>
      </c>
      <c r="H157" t="e">
        <f t="shared" ref="H157:I158" si="15">ROUND(AVERAGE(F19,F65,F111),2)</f>
        <v>#DIV/0!</v>
      </c>
      <c r="I157" t="e">
        <f t="shared" si="15"/>
        <v>#DIV/0!</v>
      </c>
      <c r="K157" s="28" t="s">
        <v>37</v>
      </c>
      <c r="L157" s="28" t="s">
        <v>34</v>
      </c>
      <c r="M157" s="28" t="e">
        <f>IF(B157=0,"n/a",ROUND(B158/B157,4))</f>
        <v>#DIV/0!</v>
      </c>
      <c r="N157" s="28" t="e">
        <f>ROUND(M157*SQRT((C157/B157)^2+(C158/B158)^2),4)</f>
        <v>#DIV/0!</v>
      </c>
      <c r="O157" s="28" t="e">
        <f>ROUND(1+2*((12-(I158/I157)*6)/(12*(6-1))),4)</f>
        <v>#DIV/0!</v>
      </c>
      <c r="P157" s="28" t="e">
        <f t="shared" si="14"/>
        <v>#DIV/0!</v>
      </c>
      <c r="Q157" s="6" t="e">
        <f>MIN(1,MAX((1-SQRT(((1-(1/6))/(1+(1/6)))*(M157+((2/12)/(1-(1/6))))))/(1-SQRT(((1-(1/6))/(1+(1/6)))*(1+((2/12)/(1-(1/6)))))),0))</f>
        <v>#DIV/0!</v>
      </c>
      <c r="R157" s="18"/>
      <c r="S157" s="17"/>
      <c r="T157" s="18"/>
      <c r="U157" s="18"/>
    </row>
    <row r="158" spans="1:21" x14ac:dyDescent="0.35">
      <c r="A158" t="s">
        <v>37</v>
      </c>
      <c r="B158" t="e">
        <f t="shared" si="12"/>
        <v>#DIV/0!</v>
      </c>
      <c r="C158" t="e">
        <f t="shared" si="13"/>
        <v>#DIV/0!</v>
      </c>
      <c r="F158" t="e">
        <f t="shared" si="9"/>
        <v>#DIV/0!</v>
      </c>
      <c r="G158" t="e">
        <f t="shared" si="10"/>
        <v>#DIV/0!</v>
      </c>
      <c r="H158" t="e">
        <f t="shared" si="15"/>
        <v>#DIV/0!</v>
      </c>
      <c r="I158" t="e">
        <f t="shared" si="15"/>
        <v>#DIV/0!</v>
      </c>
      <c r="K158" s="28" t="s">
        <v>37</v>
      </c>
      <c r="L158" s="28" t="s">
        <v>12</v>
      </c>
      <c r="M158" s="28" t="e">
        <f>IF(L141=0,"n/a",ROUND(B158/L141,4))</f>
        <v>#DIV/0!</v>
      </c>
      <c r="N158" s="28" t="e">
        <f>ROUND(M158*SQRT((M141/L141)^2+(C158/B158)^2),4)</f>
        <v>#DIV/0!</v>
      </c>
      <c r="O158" s="28" t="e">
        <f>ROUND(1+2*((12-(I158/N141)*4)/(12*(4-1))),4)</f>
        <v>#DIV/0!</v>
      </c>
      <c r="P158" s="28" t="e">
        <f t="shared" si="14"/>
        <v>#DIV/0!</v>
      </c>
      <c r="Q158" s="6" t="e">
        <f>MIN(1,MAX((1-SQRT(((1-(1/4))/(1+(1/4)))*(M158+((2/12)/(1-(1/4))))))/(1-SQRT(((1-(1/4))/(1+(1/4)))*(1+((2/12)/(1-(1/4)))))),0))</f>
        <v>#DIV/0!</v>
      </c>
      <c r="R158" s="18"/>
      <c r="S158" s="17"/>
      <c r="T158" s="18"/>
      <c r="U158" s="18"/>
    </row>
    <row r="159" spans="1:21" x14ac:dyDescent="0.35">
      <c r="K159" s="18"/>
      <c r="L159" s="18"/>
      <c r="M159" s="18"/>
      <c r="N159" s="18"/>
      <c r="O159" s="18"/>
      <c r="P159" s="35" t="s">
        <v>60</v>
      </c>
      <c r="Q159" s="6"/>
      <c r="R159" s="18"/>
      <c r="S159" s="17"/>
      <c r="T159" s="18"/>
      <c r="U159" s="18"/>
    </row>
    <row r="160" spans="1:21" ht="13.15" x14ac:dyDescent="0.4">
      <c r="A160" t="s">
        <v>51</v>
      </c>
      <c r="K160" s="4" t="s">
        <v>19</v>
      </c>
      <c r="L160" s="4" t="s">
        <v>20</v>
      </c>
      <c r="M160" s="4" t="s">
        <v>21</v>
      </c>
      <c r="N160" s="4" t="s">
        <v>57</v>
      </c>
      <c r="O160" s="4" t="s">
        <v>22</v>
      </c>
      <c r="P160" s="4" t="s">
        <v>23</v>
      </c>
      <c r="Q160" s="25" t="s">
        <v>24</v>
      </c>
      <c r="R160" s="4" t="s">
        <v>45</v>
      </c>
      <c r="S160" s="4" t="s">
        <v>26</v>
      </c>
      <c r="T160" s="4" t="s">
        <v>24</v>
      </c>
      <c r="U160" s="18"/>
    </row>
    <row r="161" spans="1:21" x14ac:dyDescent="0.35">
      <c r="A161" t="s">
        <v>1</v>
      </c>
      <c r="B161" t="s">
        <v>2</v>
      </c>
      <c r="C161" t="s">
        <v>56</v>
      </c>
      <c r="F161" t="s">
        <v>3</v>
      </c>
      <c r="G161" s="1" t="s">
        <v>56</v>
      </c>
      <c r="H161" t="s">
        <v>6</v>
      </c>
      <c r="I161" t="s">
        <v>7</v>
      </c>
      <c r="K161" s="28" t="s">
        <v>46</v>
      </c>
      <c r="L161" s="28" t="s">
        <v>47</v>
      </c>
      <c r="M161" s="28" t="e">
        <f>ROUND(F152/F164,4)</f>
        <v>#DIV/0!</v>
      </c>
      <c r="N161" s="28" t="e">
        <f>ROUND(M161*SQRT((G164/F164)^2+(G152/F152)^2),4)</f>
        <v>#DIV/0!</v>
      </c>
      <c r="O161" s="28" t="e">
        <f>ROUND(1+2*((8-4*(I152/I164))/(8*(4-1))),4)</f>
        <v>#DIV/0!</v>
      </c>
      <c r="P161" s="28" t="e">
        <f>IF(M161+N161&lt;O161,TRUE,IF(M161-N161&gt;O161,FALSE,IF(M161&lt;O161,"TRUE*","FALSE*")))</f>
        <v>#DIV/0!</v>
      </c>
      <c r="Q161" s="6" t="e">
        <f>MIN(1,MAX((1-SQRT(((1-(1/4))/(1+(1/4)))*(M161+((2/8)/(1-(1/4))))))/(1-SQRT(((1-(1/4))/(1+(1/4)))*(1+((2/8)/(1-(1/4)))))),0))</f>
        <v>#DIV/0!</v>
      </c>
      <c r="R161" s="28" t="s">
        <v>46</v>
      </c>
      <c r="S161" s="28" t="e">
        <f>IF(AND(OR(P161=TRUE,P161="TRUE*"),OR(P162=TRUE,P162="TRUE*")), TRUE, FALSE)</f>
        <v>#DIV/0!</v>
      </c>
      <c r="T161" s="6" t="e">
        <f>ROUND(PRODUCT(Q161:Q162),4)</f>
        <v>#DIV/0!</v>
      </c>
      <c r="U161" s="18"/>
    </row>
    <row r="162" spans="1:21" x14ac:dyDescent="0.35">
      <c r="A162" t="s">
        <v>48</v>
      </c>
      <c r="B162" t="e">
        <f>ROUND(AVERAGE(B42,B88,B134),4)</f>
        <v>#DIV/0!</v>
      </c>
      <c r="C162" t="e">
        <f>ROUND(_xlfn.STDEV.P(B24,B30,B36,B70,B76,B82,B116,B122,B128),4)</f>
        <v>#DIV/0!</v>
      </c>
      <c r="F162" t="e">
        <f>ROUND(AVERAGE(C42,C88,C134),4)</f>
        <v>#DIV/0!</v>
      </c>
      <c r="G162" t="e">
        <f>ROUND(_xlfn.STDEV.S(C24,C30,C36,C70,C76,C82,C116,C122,C128),4)</f>
        <v>#DIV/0!</v>
      </c>
      <c r="H162" t="e">
        <f t="shared" ref="H162:I164" si="16">ROUND(AVERAGE(F42,F88,F134),2)</f>
        <v>#DIV/0!</v>
      </c>
      <c r="I162" t="e">
        <f t="shared" si="16"/>
        <v>#DIV/0!</v>
      </c>
      <c r="K162" s="28" t="s">
        <v>46</v>
      </c>
      <c r="L162" s="28">
        <v>4</v>
      </c>
      <c r="M162" s="28" t="e">
        <f>ROUND(F152/F151,4)</f>
        <v>#DIV/0!</v>
      </c>
      <c r="N162" s="28" t="e">
        <f>ROUND(M162*SQRT((G151/F151)^2+(G152/F152)^2),4)</f>
        <v>#DIV/0!</v>
      </c>
      <c r="O162" s="28" t="e">
        <f>ROUND(1+2*((8-4*(I152/I151))/(8*(4-1))),4)</f>
        <v>#DIV/0!</v>
      </c>
      <c r="P162" s="28" t="e">
        <f>IF(M162+N162&lt;O162,TRUE,IF(M162-N162&gt;O162,FALSE,IF(M162&lt;O162,"TRUE*","FALSE*")))</f>
        <v>#DIV/0!</v>
      </c>
      <c r="Q162" s="6" t="e">
        <f>MIN(1,MAX((1-SQRT(((1-(1/4))/(1+(1/4)))*(M162+((2/8)/(1-(1/4))))))/(1-SQRT(((1-(1/4))/(1+(1/4)))*(1+((2/8)/(1-(1/4)))))),0))</f>
        <v>#DIV/0!</v>
      </c>
      <c r="R162" s="28" t="s">
        <v>49</v>
      </c>
      <c r="S162" s="28" t="e">
        <f>IF(AND(OR(P163=TRUE,P163="TRUE*"),OR(P164=TRUE,P164="TRUE*")), TRUE, FALSE)</f>
        <v>#DIV/0!</v>
      </c>
      <c r="T162" s="6" t="e">
        <f>ROUND(PRODUCT(Q163:Q164),4)</f>
        <v>#DIV/0!</v>
      </c>
      <c r="U162" s="18"/>
    </row>
    <row r="163" spans="1:21" x14ac:dyDescent="0.35">
      <c r="A163" t="s">
        <v>50</v>
      </c>
      <c r="B163" t="e">
        <f t="shared" ref="B163:B164" si="17">ROUND(AVERAGE(B43,B89,B135),4)</f>
        <v>#DIV/0!</v>
      </c>
      <c r="C163" t="e">
        <f>ROUND(_xlfn.STDEV.P(B25,B31,B37,B71,B77,B83,B117,B123,B129),4)</f>
        <v>#DIV/0!</v>
      </c>
      <c r="F163" t="e">
        <f>ROUND(AVERAGE(C43,C89,C135),4)</f>
        <v>#DIV/0!</v>
      </c>
      <c r="G163" t="e">
        <f>ROUND(_xlfn.STDEV.S(C25,C31,C37,C71,C77,C83,C117,C123,C129),4)</f>
        <v>#DIV/0!</v>
      </c>
      <c r="H163" t="e">
        <f t="shared" si="16"/>
        <v>#DIV/0!</v>
      </c>
      <c r="I163" t="e">
        <f t="shared" si="16"/>
        <v>#DIV/0!</v>
      </c>
      <c r="K163" s="28" t="s">
        <v>49</v>
      </c>
      <c r="L163" s="28" t="s">
        <v>47</v>
      </c>
      <c r="M163" s="28" t="e">
        <f>ROUND(F158/F164,4)</f>
        <v>#DIV/0!</v>
      </c>
      <c r="N163" s="28" t="e">
        <f>ROUND(M163*SQRT((G164/F164)^2+(G158/F158)^2),4)</f>
        <v>#DIV/0!</v>
      </c>
      <c r="O163" s="28" t="e">
        <f>ROUND(1+2*((12-4*(I158/I152))/(12*(4-1))),4)</f>
        <v>#DIV/0!</v>
      </c>
      <c r="P163" s="28" t="e">
        <f>IF(M163+N163&lt;O163,TRUE,IF(M163-N163&gt;O163,FALSE,IF(M163&lt;O163,"TRUE*","FALSE*")))</f>
        <v>#DIV/0!</v>
      </c>
      <c r="Q163" s="6" t="e">
        <f>MIN(1,MAX((1-SQRT(((1-(1/4))/(1+(1/4)))*(M163+((2/12)/(1-(1/4))))))/(1-SQRT(((1-(1/4))/(1+(1/4)))*(1+((2/12)/(1-(1/4)))))),0))</f>
        <v>#DIV/0!</v>
      </c>
      <c r="R163" s="36" t="s">
        <v>39</v>
      </c>
      <c r="S163" s="29" t="e">
        <f>IF(S164=F164,"2mm", IF(S164=F151,"4", IF(S164=F157,"6","")))</f>
        <v>#DIV/0!</v>
      </c>
      <c r="T163" s="18"/>
      <c r="U163" s="18"/>
    </row>
    <row r="164" spans="1:21" x14ac:dyDescent="0.35">
      <c r="A164" t="s">
        <v>12</v>
      </c>
      <c r="B164" t="e">
        <f t="shared" si="17"/>
        <v>#DIV/0!</v>
      </c>
      <c r="C164" t="e">
        <f>ROUND(_xlfn.STDEV.P(B26,B32,B38,B72,B78,B84,B118,B124,B130),4)</f>
        <v>#DIV/0!</v>
      </c>
      <c r="F164" t="e">
        <f>ROUND(AVERAGE(C44,C90,C136),4)</f>
        <v>#DIV/0!</v>
      </c>
      <c r="G164" t="e">
        <f>ROUND(_xlfn.STDEV.S(C26,C32,C38,C72,C78,C84,C118,C124,C130),4)</f>
        <v>#DIV/0!</v>
      </c>
      <c r="H164" t="e">
        <f t="shared" si="16"/>
        <v>#DIV/0!</v>
      </c>
      <c r="I164" t="e">
        <f t="shared" si="16"/>
        <v>#DIV/0!</v>
      </c>
      <c r="K164" s="28" t="s">
        <v>49</v>
      </c>
      <c r="L164" s="28">
        <v>6</v>
      </c>
      <c r="M164" s="28" t="e">
        <f>ROUND(F158/F154,4)</f>
        <v>#DIV/0!</v>
      </c>
      <c r="N164" s="28" t="e">
        <f>ROUND(M164*SQRT((G154/F154)^2+(G158/F158)^2),4)</f>
        <v>#DIV/0!</v>
      </c>
      <c r="O164" s="28" t="e">
        <f>ROUND(1+2*((12-6*(I158/I157))/(12*(6-1))),4)</f>
        <v>#DIV/0!</v>
      </c>
      <c r="P164" s="28" t="e">
        <f>IF(M164+N164&lt;O164,TRUE,IF(M164-N164&gt;O164,FALSE,IF(M164&lt;O164,"TRUE*","FALSE*")))</f>
        <v>#DIV/0!</v>
      </c>
      <c r="Q164" s="6" t="e">
        <f>MIN(1,MAX((1-SQRT(((1-(1/6))/(1+(1/6)))*(M164+((2/12)/(1-(1/6))))))/(1-SQRT(((1-(1/6))/(1+(1/6)))*(1+((2/12)/(1-(1/6)))))),0))</f>
        <v>#DIV/0!</v>
      </c>
      <c r="R164" s="18"/>
      <c r="S164" s="17" t="e">
        <f>MIN(F164,F157,F151)</f>
        <v>#DIV/0!</v>
      </c>
      <c r="T164" s="18"/>
      <c r="U164" s="18"/>
    </row>
  </sheetData>
  <conditionalFormatting sqref="N8:N20">
    <cfRule type="cellIs" dxfId="35" priority="17" stopIfTrue="1" operator="equal">
      <formula>TRUE</formula>
    </cfRule>
    <cfRule type="cellIs" dxfId="34" priority="18" stopIfTrue="1" operator="equal">
      <formula>FALSE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formula" val="TRUE"/>
        <cfvo type="formula" val="FALSE"/>
        <color theme="9"/>
        <color rgb="FFD67878"/>
      </colorScale>
    </cfRule>
  </conditionalFormatting>
  <conditionalFormatting sqref="N22:N26">
    <cfRule type="cellIs" dxfId="33" priority="13" stopIfTrue="1" operator="equal">
      <formula>TRUE</formula>
    </cfRule>
    <cfRule type="cellIs" dxfId="32" priority="14" stopIfTrue="1" operator="equal">
      <formula>FALSE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formula" val="TRUE"/>
        <cfvo type="formula" val="FALSE"/>
        <color theme="9"/>
        <color rgb="FFD67878"/>
      </colorScale>
    </cfRule>
  </conditionalFormatting>
  <conditionalFormatting sqref="N54:N66">
    <cfRule type="cellIs" dxfId="31" priority="31" stopIfTrue="1" operator="equal">
      <formula>TRUE</formula>
    </cfRule>
    <cfRule type="cellIs" dxfId="30" priority="32" stopIfTrue="1" operator="equal">
      <formula>FALSE</formula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formula" val="TRUE"/>
        <cfvo type="formula" val="FALSE"/>
        <color theme="9"/>
        <color rgb="FFD67878"/>
      </colorScale>
    </cfRule>
  </conditionalFormatting>
  <conditionalFormatting sqref="N68:N72">
    <cfRule type="cellIs" dxfId="29" priority="27" stopIfTrue="1" operator="equal">
      <formula>TRUE</formula>
    </cfRule>
    <cfRule type="cellIs" dxfId="28" priority="28" stopIfTrue="1" operator="equal">
      <formula>FALSE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formula" val="TRUE"/>
        <cfvo type="formula" val="FALSE"/>
        <color theme="9"/>
        <color rgb="FFD67878"/>
      </colorScale>
    </cfRule>
  </conditionalFormatting>
  <conditionalFormatting sqref="N100:N112">
    <cfRule type="cellIs" dxfId="26" priority="45" stopIfTrue="1" operator="equal">
      <formula>TRUE</formula>
    </cfRule>
    <cfRule type="cellIs" dxfId="27" priority="46" stopIfTrue="1" operator="equal">
      <formula>FALSE</formula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formula" val="TRUE"/>
        <cfvo type="formula" val="FALSE"/>
        <color theme="9"/>
        <color rgb="FFD67878"/>
      </colorScale>
    </cfRule>
  </conditionalFormatting>
  <conditionalFormatting sqref="N114:N118">
    <cfRule type="cellIs" dxfId="24" priority="41" stopIfTrue="1" operator="equal">
      <formula>TRUE</formula>
    </cfRule>
    <cfRule type="cellIs" dxfId="25" priority="42" stopIfTrue="1" operator="equal">
      <formula>FALSE</formula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formula" val="TRUE"/>
        <cfvo type="formula" val="FALSE"/>
        <color theme="9"/>
        <color rgb="FFD67878"/>
      </colorScale>
    </cfRule>
  </conditionalFormatting>
  <conditionalFormatting sqref="O8:O20">
    <cfRule type="colorScale" priority="6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O23:O26">
    <cfRule type="colorScale" priority="7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O54:O66">
    <cfRule type="colorScale" priority="5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O69:O72">
    <cfRule type="colorScale" priority="21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O100:O112">
    <cfRule type="colorScale" priority="4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O115:O118">
    <cfRule type="colorScale" priority="35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P146:P159">
    <cfRule type="cellIs" dxfId="21" priority="62" stopIfTrue="1" operator="equal">
      <formula>"FALSE*"</formula>
    </cfRule>
    <cfRule type="cellIs" dxfId="22" priority="63" stopIfTrue="1" operator="equal">
      <formula>"TRUE*"</formula>
    </cfRule>
    <cfRule type="cellIs" dxfId="23" priority="66" stopIfTrue="1" operator="equal">
      <formula>TRUE</formula>
    </cfRule>
    <cfRule type="cellIs" dxfId="20" priority="67" stopIfTrue="1" operator="equal">
      <formula>FALSE</formula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9">
      <colorScale>
        <cfvo type="formula" val="TRUE"/>
        <cfvo type="formula" val="FALSE"/>
        <color theme="9"/>
        <color rgb="FFD67878"/>
      </colorScale>
    </cfRule>
  </conditionalFormatting>
  <conditionalFormatting sqref="P16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formula" val="TRUE"/>
        <cfvo type="formula" val="FALSE"/>
        <color theme="9"/>
        <color rgb="FFD67878"/>
      </colorScale>
    </cfRule>
  </conditionalFormatting>
  <conditionalFormatting sqref="P160:P164">
    <cfRule type="cellIs" dxfId="19" priority="56" stopIfTrue="1" operator="equal">
      <formula>TRUE</formula>
    </cfRule>
    <cfRule type="cellIs" dxfId="18" priority="57" stopIfTrue="1" operator="equal">
      <formula>FALSE</formula>
    </cfRule>
  </conditionalFormatting>
  <conditionalFormatting sqref="P161:P164">
    <cfRule type="cellIs" dxfId="17" priority="54" stopIfTrue="1" operator="equal">
      <formula>"FALSE*"</formula>
    </cfRule>
    <cfRule type="cellIs" dxfId="16" priority="55" stopIfTrue="1" operator="equal">
      <formula>"TRUE*"</formula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formula" val="TRUE"/>
        <cfvo type="formula" val="FALSE"/>
        <color theme="9"/>
        <color rgb="FFD67878"/>
      </colorScale>
    </cfRule>
  </conditionalFormatting>
  <conditionalFormatting sqref="Q23:Q24">
    <cfRule type="cellIs" dxfId="14" priority="11" stopIfTrue="1" operator="equal">
      <formula>TRUE</formula>
    </cfRule>
    <cfRule type="cellIs" dxfId="15" priority="12" stopIfTrue="1" operator="equal">
      <formula>FALSE</formula>
    </cfRule>
  </conditionalFormatting>
  <conditionalFormatting sqref="Q69:Q70">
    <cfRule type="cellIs" dxfId="12" priority="25" stopIfTrue="1" operator="equal">
      <formula>TRUE</formula>
    </cfRule>
    <cfRule type="cellIs" dxfId="13" priority="26" stopIfTrue="1" operator="equal">
      <formula>FALSE</formula>
    </cfRule>
  </conditionalFormatting>
  <conditionalFormatting sqref="Q115:Q116">
    <cfRule type="cellIs" dxfId="11" priority="39" stopIfTrue="1" operator="equal">
      <formula>TRUE</formula>
    </cfRule>
    <cfRule type="cellIs" dxfId="10" priority="40" stopIfTrue="1" operator="equal">
      <formula>FALSE</formula>
    </cfRule>
  </conditionalFormatting>
  <conditionalFormatting sqref="Q161:Q164 Q146:Q158">
    <cfRule type="colorScale" priority="51">
      <colorScale>
        <cfvo type="min"/>
        <cfvo type="percent" val="50"/>
        <cfvo type="max"/>
        <color rgb="FFFFC7CE"/>
        <color rgb="FFFFF5C1"/>
        <color rgb="FFC6EFCE"/>
      </colorScale>
    </cfRule>
  </conditionalFormatting>
  <conditionalFormatting sqref="Q8:R12">
    <cfRule type="cellIs" dxfId="8" priority="9" stopIfTrue="1" operator="equal">
      <formula>TRUE</formula>
    </cfRule>
    <cfRule type="cellIs" dxfId="9" priority="10" stopIfTrue="1" operator="equal">
      <formula>FALSE</formula>
    </cfRule>
  </conditionalFormatting>
  <conditionalFormatting sqref="Q54:R58">
    <cfRule type="cellIs" dxfId="6" priority="23" stopIfTrue="1" operator="equal">
      <formula>TRUE</formula>
    </cfRule>
    <cfRule type="cellIs" dxfId="7" priority="24" stopIfTrue="1" operator="equal">
      <formula>FALSE</formula>
    </cfRule>
  </conditionalFormatting>
  <conditionalFormatting sqref="Q100:R104">
    <cfRule type="cellIs" dxfId="5" priority="37" stopIfTrue="1" operator="equal">
      <formula>TRUE</formula>
    </cfRule>
    <cfRule type="cellIs" dxfId="4" priority="38" stopIfTrue="1" operator="equal">
      <formula>FALSE</formula>
    </cfRule>
  </conditionalFormatting>
  <conditionalFormatting sqref="R23:R24">
    <cfRule type="colorScale" priority="8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R69:R70">
    <cfRule type="colorScale" priority="22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R115:R116">
    <cfRule type="colorScale" priority="36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S8:S12">
    <cfRule type="colorScale" priority="1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S54:S58">
    <cfRule type="colorScale" priority="2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S100:S104">
    <cfRule type="colorScale" priority="3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S161:S162">
    <cfRule type="cellIs" dxfId="3" priority="52" stopIfTrue="1" operator="equal">
      <formula>TRUE</formula>
    </cfRule>
    <cfRule type="cellIs" dxfId="2" priority="53" stopIfTrue="1" operator="equal">
      <formula>FALSE</formula>
    </cfRule>
  </conditionalFormatting>
  <conditionalFormatting sqref="S146:T150">
    <cfRule type="cellIs" dxfId="1" priority="64" stopIfTrue="1" operator="equal">
      <formula>TRUE</formula>
    </cfRule>
    <cfRule type="cellIs" dxfId="0" priority="65" stopIfTrue="1" operator="equal">
      <formula>FALSE</formula>
    </cfRule>
  </conditionalFormatting>
  <conditionalFormatting sqref="T161:T162">
    <cfRule type="colorScale" priority="49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conditionalFormatting sqref="U146:U150">
    <cfRule type="colorScale" priority="50">
      <colorScale>
        <cfvo type="percent" val="0"/>
        <cfvo type="percent" val="50"/>
        <cfvo type="percent" val="100"/>
        <color rgb="FFFFC7CE"/>
        <color rgb="FFFFF5C1"/>
        <color rgb="FFC6EFCE"/>
      </colorScale>
    </cfRule>
  </conditionalFormatting>
  <printOptions gridLines="1"/>
  <pageMargins left="0.7" right="0.7" top="0.75" bottom="0.75" header="0.3" footer="0.3"/>
  <pageSetup scale="65" fitToHeight="0" orientation="landscape" r:id="rId1"/>
  <rowBreaks count="3" manualBreakCount="3">
    <brk id="45" max="16383" man="1"/>
    <brk id="91" max="16383" man="1"/>
    <brk id="1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the Singleton</dc:creator>
  <cp:lastModifiedBy>Thomas the Singleton</cp:lastModifiedBy>
  <dcterms:created xsi:type="dcterms:W3CDTF">2025-03-16T11:15:40Z</dcterms:created>
  <dcterms:modified xsi:type="dcterms:W3CDTF">2025-03-16T11:16:31Z</dcterms:modified>
</cp:coreProperties>
</file>