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619d7d6d1699b471/Employment/Que/Documents/"/>
    </mc:Choice>
  </mc:AlternateContent>
  <xr:revisionPtr revIDLastSave="852" documentId="11_F25DC773A252ABDACC1048B1895B571E5ADE58E8" xr6:coauthVersionLast="47" xr6:coauthVersionMax="47" xr10:uidLastSave="{4B914CA1-9559-4DC2-ACB1-A7B35EE2FEB3}"/>
  <bookViews>
    <workbookView xWindow="22932" yWindow="-108" windowWidth="23256" windowHeight="12456" firstSheet="1" activeTab="1" xr2:uid="{00000000-000D-0000-FFFF-FFFF00000000}"/>
  </bookViews>
  <sheets>
    <sheet name="Current Design" sheetId="2" r:id="rId1"/>
    <sheet name="Part Comparison" sheetId="1" r:id="rId2"/>
    <sheet name="Battery Life Estima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P97" i="1"/>
  <c r="G97" i="1" s="1"/>
  <c r="P98" i="1"/>
  <c r="O98" i="1" s="1"/>
  <c r="P99" i="1"/>
  <c r="K99" i="1" s="1"/>
  <c r="P100" i="1"/>
  <c r="E100" i="1" s="1"/>
  <c r="P101" i="1"/>
  <c r="E101" i="1" s="1"/>
  <c r="P102" i="1"/>
  <c r="C102" i="1" s="1"/>
  <c r="P103" i="1"/>
  <c r="K103" i="1" s="1"/>
  <c r="P104" i="1"/>
  <c r="I104" i="1" s="1"/>
  <c r="P105" i="1"/>
  <c r="I105" i="1" s="1"/>
  <c r="P106" i="1"/>
  <c r="K106" i="1" s="1"/>
  <c r="P107" i="1"/>
  <c r="E107" i="1" s="1"/>
  <c r="P108" i="1"/>
  <c r="I108" i="1" s="1"/>
  <c r="P109" i="1"/>
  <c r="O109" i="1" s="1"/>
  <c r="P110" i="1"/>
  <c r="O110" i="1" s="1"/>
  <c r="P96" i="1"/>
  <c r="I96" i="1" s="1"/>
  <c r="Q111" i="1"/>
  <c r="D11" i="1"/>
  <c r="C11" i="1"/>
  <c r="F4" i="3"/>
  <c r="H4" i="3" s="1"/>
  <c r="H6" i="3" s="1"/>
  <c r="A8" i="3"/>
  <c r="G100" i="1" l="1"/>
  <c r="C100" i="1"/>
  <c r="G103" i="1"/>
  <c r="G101" i="1"/>
  <c r="I101" i="1"/>
  <c r="M103" i="1"/>
  <c r="O100" i="1"/>
  <c r="I97" i="1"/>
  <c r="O99" i="1"/>
  <c r="K109" i="1"/>
  <c r="M101" i="1"/>
  <c r="E109" i="1"/>
  <c r="M102" i="1"/>
  <c r="C101" i="1"/>
  <c r="O101" i="1"/>
  <c r="E108" i="1"/>
  <c r="M109" i="1"/>
  <c r="G107" i="1"/>
  <c r="C109" i="1"/>
  <c r="G109" i="1"/>
  <c r="G102" i="1"/>
  <c r="M104" i="1"/>
  <c r="I102" i="1"/>
  <c r="C108" i="1"/>
  <c r="K101" i="1"/>
  <c r="O106" i="1"/>
  <c r="C105" i="1"/>
  <c r="K102" i="1"/>
  <c r="O107" i="1"/>
  <c r="O104" i="1"/>
  <c r="I103" i="1"/>
  <c r="O96" i="1"/>
  <c r="O108" i="1"/>
  <c r="E105" i="1"/>
  <c r="M105" i="1"/>
  <c r="O102" i="1"/>
  <c r="E103" i="1"/>
  <c r="O103" i="1"/>
  <c r="E102" i="1"/>
  <c r="O105" i="1"/>
  <c r="C103" i="1"/>
  <c r="G108" i="1"/>
  <c r="O97" i="1"/>
  <c r="I99" i="1"/>
  <c r="C104" i="1"/>
  <c r="E104" i="1"/>
  <c r="G105" i="1"/>
  <c r="K104" i="1"/>
  <c r="G104" i="1"/>
  <c r="K105" i="1"/>
  <c r="K108" i="1"/>
  <c r="C99" i="1"/>
  <c r="E99" i="1"/>
  <c r="I109" i="1"/>
  <c r="M99" i="1"/>
  <c r="C98" i="1"/>
  <c r="E98" i="1"/>
  <c r="G99" i="1"/>
  <c r="I110" i="1"/>
  <c r="I98" i="1"/>
  <c r="C97" i="1"/>
  <c r="E97" i="1"/>
  <c r="G98" i="1"/>
  <c r="K97" i="1"/>
  <c r="M97" i="1"/>
  <c r="C110" i="1"/>
  <c r="E110" i="1"/>
  <c r="G110" i="1"/>
  <c r="E106" i="1"/>
  <c r="K107" i="1"/>
  <c r="I100" i="1"/>
  <c r="K98" i="1"/>
  <c r="K110" i="1"/>
  <c r="M108" i="1"/>
  <c r="G106" i="1"/>
  <c r="M107" i="1"/>
  <c r="K100" i="1"/>
  <c r="M98" i="1"/>
  <c r="M110" i="1"/>
  <c r="M100" i="1"/>
  <c r="M106" i="1"/>
  <c r="C107" i="1"/>
  <c r="I106" i="1"/>
  <c r="C106" i="1"/>
  <c r="I107" i="1"/>
  <c r="K96" i="1"/>
  <c r="C96" i="1"/>
  <c r="M96" i="1"/>
  <c r="G96" i="1"/>
  <c r="E96" i="1"/>
  <c r="B8" i="1"/>
  <c r="E111" i="1" l="1"/>
  <c r="I111" i="1"/>
  <c r="C111" i="1"/>
  <c r="G111" i="1"/>
  <c r="M111" i="1"/>
  <c r="K111" i="1"/>
  <c r="O111" i="1"/>
</calcChain>
</file>

<file path=xl/sharedStrings.xml><?xml version="1.0" encoding="utf-8"?>
<sst xmlns="http://schemas.openxmlformats.org/spreadsheetml/2006/main" count="228" uniqueCount="152">
  <si>
    <t>Air Pumps</t>
  </si>
  <si>
    <t>Valves</t>
  </si>
  <si>
    <t>Battery</t>
  </si>
  <si>
    <t>PCB</t>
  </si>
  <si>
    <t>Bluetooth</t>
  </si>
  <si>
    <t>2 outputs (air pumps)</t>
  </si>
  <si>
    <t>Charges battery</t>
  </si>
  <si>
    <t>Inner Case</t>
  </si>
  <si>
    <t>ABS</t>
  </si>
  <si>
    <t>Outer Case (kid's)</t>
  </si>
  <si>
    <t>TPU</t>
  </si>
  <si>
    <t>Air Movement</t>
  </si>
  <si>
    <t>Air pump</t>
  </si>
  <si>
    <t>Microblower</t>
  </si>
  <si>
    <t>Microfan</t>
  </si>
  <si>
    <t>Pump</t>
  </si>
  <si>
    <t>Size (mm)</t>
  </si>
  <si>
    <t>15.3x15.3x2.5</t>
  </si>
  <si>
    <t>15x15x4</t>
  </si>
  <si>
    <t>13x13x5</t>
  </si>
  <si>
    <t>Flow Rate (ft^3/min)</t>
  </si>
  <si>
    <t>Weight (g)</t>
  </si>
  <si>
    <t>Amps (mA)</t>
  </si>
  <si>
    <t>Price ($)</t>
  </si>
  <si>
    <t>inH2O</t>
  </si>
  <si>
    <t>Power (W)</t>
  </si>
  <si>
    <t>Voltage (V)</t>
  </si>
  <si>
    <t>Part Number</t>
  </si>
  <si>
    <t>GS8ST</t>
  </si>
  <si>
    <t>Brand</t>
  </si>
  <si>
    <t>CurieJet</t>
  </si>
  <si>
    <t>Pelonis</t>
  </si>
  <si>
    <t>Notes</t>
  </si>
  <si>
    <t>Link</t>
  </si>
  <si>
    <t>https://www.curiejet.com/en/product/micro-pump/air-pump-and-micro-blower</t>
  </si>
  <si>
    <t>https://catalog.pelonistechnologies.com/item/air-g-series-micro-fans-and-micro-blowers/micro-fans-and-micro-blowers/agb154</t>
  </si>
  <si>
    <t>https://mail.google.com/mail/u/0/#starred/FMfcgzGxRxCPbHKfcRWTZtcCcfNxCsvV?projector=1&amp;messagePartId=0.2</t>
  </si>
  <si>
    <t>Spec Sheet</t>
  </si>
  <si>
    <t>https://drive.google.com/drive/folders/1fgWsEtMZP7q6W9uODSlxx0Rr7nKfwPYw</t>
  </si>
  <si>
    <t>https://catalog.pelonistechnologies.com/item/air-g-series-micro-fans-and-micro-blowers/micro-fans-and-micro-blowers/aga135</t>
  </si>
  <si>
    <t>Ranking</t>
  </si>
  <si>
    <t>Pump Type</t>
  </si>
  <si>
    <t>Pressure</t>
  </si>
  <si>
    <t>Ball Check Valve</t>
  </si>
  <si>
    <t>2.54x5</t>
  </si>
  <si>
    <t>Cracking Pressure (kPa)</t>
  </si>
  <si>
    <t>2.5 mm Press-In Check Valve | The Lee Co</t>
  </si>
  <si>
    <t>Arduino Nano BLE</t>
  </si>
  <si>
    <t>45x18</t>
  </si>
  <si>
    <t>Current (mA)</t>
  </si>
  <si>
    <t>Pocket Type</t>
  </si>
  <si>
    <t>Cylindrical  Type</t>
  </si>
  <si>
    <t>27.9x35.95x7.8</t>
  </si>
  <si>
    <t>mAh</t>
  </si>
  <si>
    <t>https://industrial.panasonic.com/ww/products/pt/lithium-ion/models?sort=asc&amp;order=atr-ind-pACA4000CBA_HEIGHT3#model-list-search-results</t>
  </si>
  <si>
    <t>https://industrial.panasonic.com/ww/products/pt/lithium-ion/models</t>
  </si>
  <si>
    <t>https://industrial.panasonic.com/ww/products/pt/lithium-ion/models/NCA752836A</t>
  </si>
  <si>
    <t>Housing Material</t>
  </si>
  <si>
    <t>(1-10 scale)</t>
  </si>
  <si>
    <t>Acrylic</t>
  </si>
  <si>
    <t>PP</t>
  </si>
  <si>
    <t>Stainless Steel</t>
  </si>
  <si>
    <t>PETG</t>
  </si>
  <si>
    <t>Environmentally Friendly</t>
  </si>
  <si>
    <t>No</t>
  </si>
  <si>
    <t>Smell</t>
  </si>
  <si>
    <t>Bad</t>
  </si>
  <si>
    <t>Fatigue Resistance</t>
  </si>
  <si>
    <t>High</t>
  </si>
  <si>
    <t>Impact Resistance</t>
  </si>
  <si>
    <t>Durability</t>
  </si>
  <si>
    <t>UV Resistance</t>
  </si>
  <si>
    <t>Moderate (becomes brittle)</t>
  </si>
  <si>
    <t>Appearance</t>
  </si>
  <si>
    <t>Dull/matte</t>
  </si>
  <si>
    <t>Manufacturability</t>
  </si>
  <si>
    <t>Difficult</t>
  </si>
  <si>
    <t>Biocompatablity</t>
  </si>
  <si>
    <t>Hypoallergenic</t>
  </si>
  <si>
    <t>Low/Moderate</t>
  </si>
  <si>
    <t>Hygiene</t>
  </si>
  <si>
    <t>Excellent</t>
  </si>
  <si>
    <t>Paint/Finish Adhesion</t>
  </si>
  <si>
    <t>Poor</t>
  </si>
  <si>
    <t>Heat Resistance</t>
  </si>
  <si>
    <t>Moderate</t>
  </si>
  <si>
    <t>Assumed fan on-time 
(proportion)</t>
  </si>
  <si>
    <t>Nominal Battery Voltage</t>
  </si>
  <si>
    <t>Nominal Battery Capacity
(mAh)</t>
  </si>
  <si>
    <t>Adjusted Battery Capacity (mAh)</t>
  </si>
  <si>
    <t>Minimum Operation Time 
(hrs)</t>
  </si>
  <si>
    <t>Fan current 
(mA)</t>
  </si>
  <si>
    <t>Average Fan Draw (mA)</t>
  </si>
  <si>
    <t>BLE</t>
  </si>
  <si>
    <t>Processor</t>
  </si>
  <si>
    <t>Fans (x2)</t>
  </si>
  <si>
    <t>Power 
(mW)</t>
  </si>
  <si>
    <t>Idle</t>
  </si>
  <si>
    <t>Advertising</t>
  </si>
  <si>
    <t>Connection</t>
  </si>
  <si>
    <t>%active time</t>
  </si>
  <si>
    <t>no rating</t>
  </si>
  <si>
    <t>Sound (dBA)</t>
  </si>
  <si>
    <t>Price</t>
  </si>
  <si>
    <t>PC</t>
  </si>
  <si>
    <t>ASA</t>
  </si>
  <si>
    <t>Tactile Feel</t>
  </si>
  <si>
    <t>Good</t>
  </si>
  <si>
    <t>Ok</t>
  </si>
  <si>
    <t>Weighting</t>
  </si>
  <si>
    <t>Biocompatibility</t>
  </si>
  <si>
    <t>Weighted Sum</t>
  </si>
  <si>
    <t>Weighted Score</t>
  </si>
  <si>
    <t>ChatGPT Assisted</t>
  </si>
  <si>
    <t>Score (5-7-9 scale)</t>
  </si>
  <si>
    <t>Percent 
Weighting</t>
  </si>
  <si>
    <t>MZB3004T04</t>
  </si>
  <si>
    <t>Murata</t>
  </si>
  <si>
    <t>Max Voltage (VDC)</t>
  </si>
  <si>
    <t>Min Voltage (VDC)</t>
  </si>
  <si>
    <t>21x19x8</t>
  </si>
  <si>
    <t>Pressure (inH2O)</t>
  </si>
  <si>
    <t>very poor 
(requires filter)</t>
  </si>
  <si>
    <t>22.5x20x1.85</t>
  </si>
  <si>
    <t>Microblower MZB1001T02 | Microblower (Air Pump) | Murata Manufacturing Co., Ltd.</t>
  </si>
  <si>
    <t>AGB154</t>
  </si>
  <si>
    <t>IP58</t>
  </si>
  <si>
    <t>AGA135</t>
  </si>
  <si>
    <t>Ingress Protection</t>
  </si>
  <si>
    <t>AGA135 Pelonis Technologies | Fans, Thermal Management | DigiKey Marketplace</t>
  </si>
  <si>
    <t>Fan Voltage (V)</t>
  </si>
  <si>
    <t>Nano idling 
current</t>
  </si>
  <si>
    <t>BLE Communication 
Check Interval (sec)</t>
  </si>
  <si>
    <t>Nano Bluetooth Connection Current
(mA)</t>
  </si>
  <si>
    <t>Nano Current</t>
  </si>
  <si>
    <t>Arduino Nano Power Consumption Estimate</t>
  </si>
  <si>
    <t xml:space="preserve">Fan current </t>
  </si>
  <si>
    <t>Nano Voltage (V)</t>
  </si>
  <si>
    <t>Total Avg Current</t>
  </si>
  <si>
    <t>BLE Communication Time 
per Period (sec)</t>
  </si>
  <si>
    <t>Operation Time</t>
  </si>
  <si>
    <t>Hours</t>
  </si>
  <si>
    <t>Days</t>
  </si>
  <si>
    <t>UR14500AC - Lithium-ion Batteries - Secondary Batteries (Rechargeable Batteries) - Panasonic</t>
  </si>
  <si>
    <t>Panasonic</t>
  </si>
  <si>
    <t>Li-ion cylindrical</t>
  </si>
  <si>
    <t>14.3x49.5</t>
  </si>
  <si>
    <t>Pin Type</t>
  </si>
  <si>
    <t>ACL4000COL2.pdf (panasonic.com)</t>
  </si>
  <si>
    <t>CG-420B</t>
  </si>
  <si>
    <t>4.7x20</t>
  </si>
  <si>
    <t>Max Discharge Current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</si>
</sst>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000000"/>
      <name val="HelveticaNeue Regular"/>
      <charset val="1"/>
    </font>
    <font>
      <sz val="11"/>
      <color rgb="FFFF0000"/>
      <name val="Calibri"/>
      <family val="2"/>
      <scheme val="minor"/>
    </font>
    <font>
      <sz val="9.6"/>
      <color rgb="FFECECEC"/>
      <name val="Segoe UI"/>
      <family val="2"/>
    </font>
    <font>
      <sz val="9.6"/>
      <color rgb="FFECECEC"/>
      <name val="Segoe UI"/>
      <family val="2"/>
    </font>
    <font>
      <b/>
      <sz val="9.6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5" borderId="0" xfId="0" applyFill="1"/>
    <xf numFmtId="0" fontId="0" fillId="2" borderId="0" xfId="0" applyFill="1"/>
    <xf numFmtId="0" fontId="3" fillId="0" borderId="0" xfId="0" applyFont="1"/>
    <xf numFmtId="0" fontId="0" fillId="6" borderId="0" xfId="0" applyFill="1"/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5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vertical="center" wrapText="1"/>
    </xf>
    <xf numFmtId="2" fontId="0" fillId="4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dustrial.panasonic.com/ww/products/pt/lithium-ion/models" TargetMode="External"/><Relationship Id="rId13" Type="http://schemas.openxmlformats.org/officeDocument/2006/relationships/hyperlink" Target="https://industrial.panasonic.com/cdbs/www-data/pdf/ACL4000/ACL4000COL2.pdf" TargetMode="External"/><Relationship Id="rId3" Type="http://schemas.openxmlformats.org/officeDocument/2006/relationships/hyperlink" Target="https://catalog.pelonistechnologies.com/item/air-g-series-micro-fans-and-micro-blowers/micro-fans-and-micro-blowers/agb154" TargetMode="External"/><Relationship Id="rId7" Type="http://schemas.openxmlformats.org/officeDocument/2006/relationships/hyperlink" Target="https://industrial.panasonic.com/ww/products/pt/lithium-ion/models?sort=asc&amp;order=atr-ind-pACA4000CBA_HEIGHT3" TargetMode="External"/><Relationship Id="rId12" Type="http://schemas.openxmlformats.org/officeDocument/2006/relationships/hyperlink" Target="https://industrial.panasonic.com/ww/products/pt/lithium-ion/models/UR14500AC" TargetMode="External"/><Relationship Id="rId2" Type="http://schemas.openxmlformats.org/officeDocument/2006/relationships/hyperlink" Target="https://drive.google.com/drive/folders/1fgWsEtMZP7q6W9uODSlxx0Rr7nKfwPYw" TargetMode="External"/><Relationship Id="rId1" Type="http://schemas.openxmlformats.org/officeDocument/2006/relationships/hyperlink" Target="https://www.curiejet.com/en/product/micro-pump/air-pump-and-micro-blower" TargetMode="External"/><Relationship Id="rId6" Type="http://schemas.openxmlformats.org/officeDocument/2006/relationships/hyperlink" Target="https://industrial.panasonic.com/ww/products/pt/lithium-ion/models/NCA752836A" TargetMode="External"/><Relationship Id="rId11" Type="http://schemas.openxmlformats.org/officeDocument/2006/relationships/hyperlink" Target="https://www.digikey.com/en/products/detail/pelonis-technologies/AGA135/14296475" TargetMode="External"/><Relationship Id="rId5" Type="http://schemas.openxmlformats.org/officeDocument/2006/relationships/hyperlink" Target="https://www.theleeco.com/product/2-5-mm-press-in-check-valv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murata.com/en-us/products/mechatronics/fluid/overview/lineup/microblower_mzb1001t02" TargetMode="External"/><Relationship Id="rId4" Type="http://schemas.openxmlformats.org/officeDocument/2006/relationships/hyperlink" Target="https://catalog.pelonistechnologies.com/item/air-g-series-micro-fans-and-micro-blowers/micro-fans-and-micro-blowers/aga135" TargetMode="External"/><Relationship Id="rId9" Type="http://schemas.openxmlformats.org/officeDocument/2006/relationships/hyperlink" Target="https://mail.google.com/mail/u/0/" TargetMode="External"/><Relationship Id="rId14" Type="http://schemas.openxmlformats.org/officeDocument/2006/relationships/hyperlink" Target="https://industrial.panasonic.com/cdbs/www-data/pdf/ACL4000/ACL4000COL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742F-7D16-4507-B3EB-656620E41BCD}">
  <dimension ref="A2:D7"/>
  <sheetViews>
    <sheetView workbookViewId="0">
      <selection activeCell="E13" sqref="E13"/>
    </sheetView>
  </sheetViews>
  <sheetFormatPr defaultRowHeight="15"/>
  <cols>
    <col min="1" max="1" width="16.7109375" bestFit="1" customWidth="1"/>
    <col min="2" max="2" width="11" customWidth="1"/>
    <col min="3" max="3" width="20.140625" bestFit="1" customWidth="1"/>
    <col min="4" max="4" width="15" bestFit="1" customWidth="1"/>
  </cols>
  <sheetData>
    <row r="2" spans="1:4">
      <c r="A2" t="s">
        <v>0</v>
      </c>
    </row>
    <row r="3" spans="1:4">
      <c r="A3" t="s">
        <v>1</v>
      </c>
    </row>
    <row r="4" spans="1:4">
      <c r="A4" t="s">
        <v>2</v>
      </c>
    </row>
    <row r="5" spans="1:4">
      <c r="A5" t="s">
        <v>3</v>
      </c>
      <c r="B5" t="s">
        <v>4</v>
      </c>
      <c r="C5" t="s">
        <v>5</v>
      </c>
      <c r="D5" t="s">
        <v>6</v>
      </c>
    </row>
    <row r="6" spans="1:4">
      <c r="A6" t="s">
        <v>7</v>
      </c>
      <c r="B6" t="s">
        <v>8</v>
      </c>
    </row>
    <row r="7" spans="1:4">
      <c r="A7" t="s">
        <v>9</v>
      </c>
      <c r="B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topLeftCell="A56" zoomScale="115" zoomScaleNormal="115" workbookViewId="0">
      <selection activeCell="E65" sqref="E65"/>
    </sheetView>
  </sheetViews>
  <sheetFormatPr defaultRowHeight="15"/>
  <cols>
    <col min="1" max="1" width="25.28515625" customWidth="1"/>
    <col min="2" max="2" width="22.42578125" customWidth="1"/>
    <col min="3" max="3" width="16.7109375" customWidth="1"/>
    <col min="4" max="4" width="17.42578125" customWidth="1"/>
    <col min="5" max="5" width="16.140625" customWidth="1"/>
    <col min="6" max="6" width="14" bestFit="1" customWidth="1"/>
    <col min="9" max="9" width="10.140625" customWidth="1"/>
    <col min="16" max="16" width="11.28515625" customWidth="1"/>
    <col min="17" max="17" width="11" customWidth="1"/>
  </cols>
  <sheetData>
    <row r="1" spans="1:6">
      <c r="A1" s="3" t="s">
        <v>11</v>
      </c>
    </row>
    <row r="2" spans="1:6" s="4" customFormat="1">
      <c r="B2" s="4" t="s">
        <v>12</v>
      </c>
      <c r="C2" s="4" t="s">
        <v>13</v>
      </c>
      <c r="D2" s="4" t="s">
        <v>14</v>
      </c>
      <c r="E2" s="4" t="s">
        <v>15</v>
      </c>
      <c r="F2" s="4" t="s">
        <v>15</v>
      </c>
    </row>
    <row r="3" spans="1:6">
      <c r="A3" t="s">
        <v>40</v>
      </c>
      <c r="B3">
        <v>3</v>
      </c>
      <c r="C3">
        <v>2</v>
      </c>
      <c r="D3">
        <v>1</v>
      </c>
    </row>
    <row r="4" spans="1:6">
      <c r="A4" t="s">
        <v>16</v>
      </c>
      <c r="B4" t="s">
        <v>17</v>
      </c>
      <c r="C4" t="s">
        <v>18</v>
      </c>
      <c r="D4" t="s">
        <v>19</v>
      </c>
      <c r="E4" t="s">
        <v>120</v>
      </c>
      <c r="F4" t="s">
        <v>123</v>
      </c>
    </row>
    <row r="5" spans="1:6">
      <c r="A5" t="s">
        <v>20</v>
      </c>
      <c r="B5" t="s">
        <v>101</v>
      </c>
      <c r="C5">
        <v>0.18</v>
      </c>
      <c r="D5">
        <v>0.15</v>
      </c>
      <c r="E5">
        <v>7.0000000000000007E-2</v>
      </c>
      <c r="F5">
        <v>0.04</v>
      </c>
    </row>
    <row r="6" spans="1:6" ht="16.5">
      <c r="A6" t="s">
        <v>102</v>
      </c>
      <c r="B6" s="14">
        <v>40</v>
      </c>
      <c r="C6" s="2"/>
      <c r="D6">
        <v>16</v>
      </c>
    </row>
    <row r="7" spans="1:6">
      <c r="A7" t="s">
        <v>21</v>
      </c>
      <c r="B7">
        <v>2</v>
      </c>
      <c r="C7">
        <v>1.38</v>
      </c>
      <c r="D7">
        <v>1.1000000000000001</v>
      </c>
    </row>
    <row r="8" spans="1:6" s="12" customFormat="1">
      <c r="A8" s="12" t="s">
        <v>22</v>
      </c>
      <c r="B8" s="12">
        <f>(B11/B10)*1000</f>
        <v>279.99999999999994</v>
      </c>
      <c r="C8" s="12">
        <v>35</v>
      </c>
      <c r="D8" s="12">
        <v>34</v>
      </c>
      <c r="E8" s="12">
        <v>100</v>
      </c>
    </row>
    <row r="9" spans="1:6" s="12" customFormat="1">
      <c r="A9" s="12" t="s">
        <v>119</v>
      </c>
      <c r="E9" s="12">
        <v>8</v>
      </c>
      <c r="F9" s="12">
        <v>11.5</v>
      </c>
    </row>
    <row r="10" spans="1:6" s="12" customFormat="1">
      <c r="A10" s="12" t="s">
        <v>118</v>
      </c>
      <c r="B10" s="12">
        <v>5</v>
      </c>
      <c r="C10" s="12">
        <v>3.3</v>
      </c>
      <c r="D10" s="12">
        <v>3.3</v>
      </c>
      <c r="E10" s="12">
        <v>19.5</v>
      </c>
      <c r="F10" s="12">
        <v>21</v>
      </c>
    </row>
    <row r="11" spans="1:6">
      <c r="A11" t="s">
        <v>25</v>
      </c>
      <c r="B11">
        <v>1.4</v>
      </c>
      <c r="C11">
        <f>C10*(C8/1000)</f>
        <v>0.11550000000000001</v>
      </c>
      <c r="D11">
        <f>D10*(D8/1000)</f>
        <v>0.11220000000000001</v>
      </c>
      <c r="E11">
        <v>1.2</v>
      </c>
    </row>
    <row r="12" spans="1:6">
      <c r="A12" t="s">
        <v>23</v>
      </c>
      <c r="C12">
        <v>18.75</v>
      </c>
      <c r="D12">
        <v>18</v>
      </c>
      <c r="E12">
        <v>19</v>
      </c>
    </row>
    <row r="13" spans="1:6" ht="30" customHeight="1">
      <c r="A13" s="9" t="s">
        <v>128</v>
      </c>
      <c r="C13" t="s">
        <v>126</v>
      </c>
      <c r="D13" t="s">
        <v>126</v>
      </c>
      <c r="E13" s="9" t="s">
        <v>122</v>
      </c>
      <c r="F13" s="9" t="s">
        <v>122</v>
      </c>
    </row>
    <row r="14" spans="1:6" ht="18.75" customHeight="1">
      <c r="A14" t="s">
        <v>121</v>
      </c>
      <c r="D14">
        <v>7.0000000000000007E-2</v>
      </c>
      <c r="E14">
        <v>200</v>
      </c>
      <c r="F14">
        <v>10</v>
      </c>
    </row>
    <row r="15" spans="1:6">
      <c r="A15" t="s">
        <v>27</v>
      </c>
      <c r="B15" t="s">
        <v>28</v>
      </c>
      <c r="C15" t="s">
        <v>125</v>
      </c>
      <c r="D15" t="s">
        <v>127</v>
      </c>
      <c r="E15" t="s">
        <v>116</v>
      </c>
    </row>
    <row r="16" spans="1:6">
      <c r="A16" t="s">
        <v>29</v>
      </c>
      <c r="B16" t="s">
        <v>30</v>
      </c>
      <c r="C16" t="s">
        <v>31</v>
      </c>
      <c r="D16" t="s">
        <v>31</v>
      </c>
      <c r="E16" t="s">
        <v>117</v>
      </c>
    </row>
    <row r="17" spans="1:6">
      <c r="A17" t="s">
        <v>32</v>
      </c>
    </row>
    <row r="18" spans="1:6">
      <c r="A18" t="s">
        <v>33</v>
      </c>
      <c r="B18" s="1" t="s">
        <v>34</v>
      </c>
      <c r="C18" s="1" t="s">
        <v>35</v>
      </c>
      <c r="D18" s="1" t="s">
        <v>129</v>
      </c>
      <c r="E18" s="1" t="s">
        <v>36</v>
      </c>
    </row>
    <row r="19" spans="1:6">
      <c r="A19" t="s">
        <v>37</v>
      </c>
      <c r="B19" s="1" t="s">
        <v>38</v>
      </c>
      <c r="D19" s="1" t="s">
        <v>39</v>
      </c>
      <c r="F19" s="1" t="s">
        <v>124</v>
      </c>
    </row>
    <row r="20" spans="1:6">
      <c r="A20" t="s">
        <v>41</v>
      </c>
      <c r="B20" t="s">
        <v>42</v>
      </c>
    </row>
    <row r="24" spans="1:6">
      <c r="A24" s="3" t="s">
        <v>1</v>
      </c>
    </row>
    <row r="25" spans="1:6">
      <c r="A25" s="4"/>
      <c r="B25" s="4" t="s">
        <v>43</v>
      </c>
      <c r="C25" s="4"/>
      <c r="D25" s="4"/>
    </row>
    <row r="26" spans="1:6">
      <c r="A26" t="s">
        <v>16</v>
      </c>
      <c r="B26" t="s">
        <v>44</v>
      </c>
    </row>
    <row r="27" spans="1:6">
      <c r="A27" t="s">
        <v>20</v>
      </c>
    </row>
    <row r="28" spans="1:6" ht="16.5">
      <c r="A28" t="s">
        <v>45</v>
      </c>
      <c r="B28">
        <v>0</v>
      </c>
      <c r="C28" s="2"/>
    </row>
    <row r="29" spans="1:6">
      <c r="A29" t="s">
        <v>21</v>
      </c>
    </row>
    <row r="30" spans="1:6">
      <c r="A30" t="s">
        <v>22</v>
      </c>
    </row>
    <row r="31" spans="1:6">
      <c r="A31" t="s">
        <v>23</v>
      </c>
    </row>
    <row r="32" spans="1:6">
      <c r="A32" t="s">
        <v>24</v>
      </c>
    </row>
    <row r="33" spans="1:4">
      <c r="A33" t="s">
        <v>25</v>
      </c>
    </row>
    <row r="34" spans="1:4">
      <c r="A34" t="s">
        <v>26</v>
      </c>
    </row>
    <row r="35" spans="1:4">
      <c r="A35" t="s">
        <v>27</v>
      </c>
    </row>
    <row r="36" spans="1:4">
      <c r="A36" t="s">
        <v>29</v>
      </c>
    </row>
    <row r="37" spans="1:4">
      <c r="A37" t="s">
        <v>32</v>
      </c>
    </row>
    <row r="38" spans="1:4">
      <c r="A38" t="s">
        <v>33</v>
      </c>
      <c r="B38" s="1" t="s">
        <v>46</v>
      </c>
      <c r="C38" s="1"/>
    </row>
    <row r="39" spans="1:4">
      <c r="A39" t="s">
        <v>37</v>
      </c>
      <c r="B39" s="1"/>
      <c r="D39" s="1"/>
    </row>
    <row r="40" spans="1:4">
      <c r="A40" t="s">
        <v>40</v>
      </c>
    </row>
    <row r="42" spans="1:4">
      <c r="A42" s="3" t="s">
        <v>3</v>
      </c>
    </row>
    <row r="43" spans="1:4">
      <c r="A43" s="4"/>
      <c r="B43" s="4" t="s">
        <v>47</v>
      </c>
      <c r="C43" s="4"/>
      <c r="D43" s="4"/>
    </row>
    <row r="44" spans="1:4">
      <c r="A44" t="s">
        <v>16</v>
      </c>
      <c r="B44" t="s">
        <v>48</v>
      </c>
    </row>
    <row r="45" spans="1:4">
      <c r="A45" t="s">
        <v>21</v>
      </c>
      <c r="B45">
        <v>5</v>
      </c>
    </row>
    <row r="46" spans="1:4">
      <c r="A46" t="s">
        <v>49</v>
      </c>
      <c r="B46">
        <v>20</v>
      </c>
    </row>
    <row r="47" spans="1:4">
      <c r="A47" t="s">
        <v>23</v>
      </c>
    </row>
    <row r="48" spans="1:4">
      <c r="A48" t="s">
        <v>25</v>
      </c>
    </row>
    <row r="49" spans="1:5">
      <c r="A49" t="s">
        <v>26</v>
      </c>
      <c r="B49">
        <v>6</v>
      </c>
    </row>
    <row r="50" spans="1:5">
      <c r="A50" t="s">
        <v>27</v>
      </c>
    </row>
    <row r="51" spans="1:5">
      <c r="A51" t="s">
        <v>29</v>
      </c>
    </row>
    <row r="52" spans="1:5">
      <c r="A52" t="s">
        <v>32</v>
      </c>
    </row>
    <row r="53" spans="1:5">
      <c r="A53" t="s">
        <v>33</v>
      </c>
      <c r="B53" s="1"/>
      <c r="C53" s="1"/>
    </row>
    <row r="54" spans="1:5">
      <c r="A54" t="s">
        <v>37</v>
      </c>
      <c r="B54" s="1"/>
      <c r="D54" s="1"/>
    </row>
    <row r="55" spans="1:5">
      <c r="A55" t="s">
        <v>40</v>
      </c>
    </row>
    <row r="57" spans="1:5">
      <c r="A57" s="3" t="s">
        <v>2</v>
      </c>
    </row>
    <row r="58" spans="1:5">
      <c r="A58" s="4"/>
      <c r="B58" s="4" t="s">
        <v>50</v>
      </c>
      <c r="C58" s="4" t="s">
        <v>51</v>
      </c>
      <c r="D58" s="4" t="s">
        <v>145</v>
      </c>
      <c r="E58" s="13" t="s">
        <v>147</v>
      </c>
    </row>
    <row r="59" spans="1:5">
      <c r="A59" t="s">
        <v>16</v>
      </c>
      <c r="B59" t="s">
        <v>52</v>
      </c>
      <c r="D59" t="s">
        <v>146</v>
      </c>
      <c r="E59" t="s">
        <v>150</v>
      </c>
    </row>
    <row r="60" spans="1:5">
      <c r="A60" t="s">
        <v>53</v>
      </c>
      <c r="D60">
        <v>760</v>
      </c>
      <c r="E60">
        <v>27</v>
      </c>
    </row>
    <row r="61" spans="1:5">
      <c r="A61" t="s">
        <v>26</v>
      </c>
      <c r="D61">
        <v>3.6</v>
      </c>
      <c r="E61">
        <v>3.8</v>
      </c>
    </row>
    <row r="62" spans="1:5">
      <c r="A62" t="s">
        <v>21</v>
      </c>
      <c r="D62">
        <v>19.600000000000001</v>
      </c>
      <c r="E62">
        <v>0.9</v>
      </c>
    </row>
    <row r="63" spans="1:5">
      <c r="A63" t="s">
        <v>49</v>
      </c>
    </row>
    <row r="64" spans="1:5">
      <c r="A64" t="s">
        <v>151</v>
      </c>
      <c r="E64">
        <v>54</v>
      </c>
    </row>
    <row r="65" spans="1:10">
      <c r="A65" t="s">
        <v>23</v>
      </c>
    </row>
    <row r="66" spans="1:10">
      <c r="A66" t="s">
        <v>27</v>
      </c>
      <c r="E66" t="s">
        <v>149</v>
      </c>
    </row>
    <row r="67" spans="1:10">
      <c r="A67" t="s">
        <v>29</v>
      </c>
      <c r="D67" t="s">
        <v>144</v>
      </c>
    </row>
    <row r="68" spans="1:10">
      <c r="A68" t="s">
        <v>32</v>
      </c>
    </row>
    <row r="69" spans="1:10">
      <c r="A69" t="s">
        <v>33</v>
      </c>
      <c r="B69" s="1" t="s">
        <v>54</v>
      </c>
      <c r="C69" s="1" t="s">
        <v>55</v>
      </c>
      <c r="E69" s="1" t="s">
        <v>148</v>
      </c>
    </row>
    <row r="70" spans="1:10">
      <c r="A70" t="s">
        <v>37</v>
      </c>
      <c r="B70" s="1" t="s">
        <v>56</v>
      </c>
      <c r="D70" s="1" t="s">
        <v>143</v>
      </c>
      <c r="E70" s="1" t="s">
        <v>148</v>
      </c>
    </row>
    <row r="71" spans="1:10">
      <c r="A71" t="s">
        <v>40</v>
      </c>
    </row>
    <row r="73" spans="1:10">
      <c r="A73" s="3" t="s">
        <v>57</v>
      </c>
    </row>
    <row r="74" spans="1:10">
      <c r="A74" s="4" t="s">
        <v>58</v>
      </c>
      <c r="B74" s="4" t="s">
        <v>109</v>
      </c>
      <c r="C74" s="4" t="s">
        <v>8</v>
      </c>
      <c r="D74" s="4" t="s">
        <v>59</v>
      </c>
      <c r="E74" s="4" t="s">
        <v>60</v>
      </c>
      <c r="F74" s="4" t="s">
        <v>61</v>
      </c>
      <c r="G74" s="4" t="s">
        <v>62</v>
      </c>
      <c r="H74" s="4" t="s">
        <v>104</v>
      </c>
      <c r="I74" s="13" t="s">
        <v>105</v>
      </c>
      <c r="J74" s="13"/>
    </row>
    <row r="75" spans="1:10">
      <c r="A75" t="s">
        <v>40</v>
      </c>
      <c r="C75">
        <v>2</v>
      </c>
      <c r="E75">
        <v>5</v>
      </c>
      <c r="F75">
        <v>3</v>
      </c>
      <c r="G75">
        <v>1</v>
      </c>
      <c r="H75">
        <v>4</v>
      </c>
      <c r="I75">
        <v>3</v>
      </c>
    </row>
    <row r="76" spans="1:10" ht="18.75" customHeight="1">
      <c r="A76" t="s">
        <v>103</v>
      </c>
      <c r="F76" t="s">
        <v>68</v>
      </c>
    </row>
    <row r="77" spans="1:10">
      <c r="A77" t="s">
        <v>63</v>
      </c>
      <c r="C77" t="s">
        <v>64</v>
      </c>
    </row>
    <row r="78" spans="1:10">
      <c r="A78" t="s">
        <v>65</v>
      </c>
      <c r="C78" t="s">
        <v>66</v>
      </c>
    </row>
    <row r="79" spans="1:10">
      <c r="A79" t="s">
        <v>67</v>
      </c>
      <c r="E79" t="s">
        <v>68</v>
      </c>
    </row>
    <row r="80" spans="1:10">
      <c r="A80" t="s">
        <v>69</v>
      </c>
      <c r="C80" t="s">
        <v>68</v>
      </c>
    </row>
    <row r="81" spans="1:17">
      <c r="A81" t="s">
        <v>70</v>
      </c>
      <c r="C81" t="s">
        <v>68</v>
      </c>
      <c r="E81" t="s">
        <v>68</v>
      </c>
    </row>
    <row r="82" spans="1:17" ht="30">
      <c r="A82" t="s">
        <v>71</v>
      </c>
      <c r="C82" s="9" t="s">
        <v>72</v>
      </c>
      <c r="I82" t="s">
        <v>68</v>
      </c>
    </row>
    <row r="83" spans="1:17">
      <c r="A83" t="s">
        <v>73</v>
      </c>
      <c r="C83" t="s">
        <v>74</v>
      </c>
    </row>
    <row r="84" spans="1:17">
      <c r="A84" t="s">
        <v>75</v>
      </c>
      <c r="C84" t="s">
        <v>76</v>
      </c>
    </row>
    <row r="85" spans="1:17">
      <c r="A85" t="s">
        <v>77</v>
      </c>
    </row>
    <row r="86" spans="1:17">
      <c r="A86" t="s">
        <v>78</v>
      </c>
      <c r="C86" t="s">
        <v>79</v>
      </c>
    </row>
    <row r="87" spans="1:17">
      <c r="A87" t="s">
        <v>80</v>
      </c>
      <c r="E87" t="s">
        <v>81</v>
      </c>
    </row>
    <row r="88" spans="1:17">
      <c r="A88" t="s">
        <v>82</v>
      </c>
      <c r="E88" t="s">
        <v>83</v>
      </c>
    </row>
    <row r="89" spans="1:17">
      <c r="A89" t="s">
        <v>77</v>
      </c>
      <c r="C89" s="1"/>
      <c r="D89" s="1"/>
      <c r="E89" t="s">
        <v>81</v>
      </c>
    </row>
    <row r="90" spans="1:17">
      <c r="A90" t="s">
        <v>84</v>
      </c>
      <c r="C90" t="s">
        <v>68</v>
      </c>
      <c r="E90" t="s">
        <v>85</v>
      </c>
    </row>
    <row r="91" spans="1:17">
      <c r="A91" t="s">
        <v>106</v>
      </c>
      <c r="C91" t="s">
        <v>108</v>
      </c>
      <c r="I91" t="s">
        <v>107</v>
      </c>
    </row>
    <row r="92" spans="1:17" ht="15.75" thickBot="1"/>
    <row r="93" spans="1:17" ht="15.75" thickBot="1">
      <c r="A93" s="16" t="s">
        <v>113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29.25" thickBot="1">
      <c r="A94" s="16"/>
      <c r="B94" s="16" t="s">
        <v>8</v>
      </c>
      <c r="C94" s="16"/>
      <c r="D94" s="16" t="s">
        <v>59</v>
      </c>
      <c r="E94" s="16"/>
      <c r="F94" s="16" t="s">
        <v>60</v>
      </c>
      <c r="G94" s="16"/>
      <c r="H94" s="16" t="s">
        <v>61</v>
      </c>
      <c r="I94" s="16"/>
      <c r="J94" s="16" t="s">
        <v>62</v>
      </c>
      <c r="K94" s="16"/>
      <c r="L94" s="16" t="s">
        <v>104</v>
      </c>
      <c r="M94" s="16"/>
      <c r="N94" s="16" t="s">
        <v>105</v>
      </c>
      <c r="O94" s="16"/>
      <c r="P94" s="17" t="s">
        <v>109</v>
      </c>
      <c r="Q94" s="17" t="s">
        <v>115</v>
      </c>
    </row>
    <row r="95" spans="1:17" ht="15.75" thickBot="1">
      <c r="A95" s="20" t="s">
        <v>114</v>
      </c>
      <c r="B95" s="20"/>
      <c r="C95" s="20" t="s">
        <v>112</v>
      </c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1"/>
      <c r="Q95" s="21"/>
    </row>
    <row r="96" spans="1:17" ht="15.75" thickBot="1">
      <c r="A96" s="18" t="s">
        <v>103</v>
      </c>
      <c r="B96" s="18">
        <v>5</v>
      </c>
      <c r="C96" s="18">
        <f>P96*B96</f>
        <v>0.55000000000000004</v>
      </c>
      <c r="D96" s="18">
        <v>7</v>
      </c>
      <c r="E96" s="18">
        <f>D96*$P96</f>
        <v>0.77</v>
      </c>
      <c r="F96" s="18">
        <v>5</v>
      </c>
      <c r="G96" s="18">
        <f>F96*$P96</f>
        <v>0.55000000000000004</v>
      </c>
      <c r="H96" s="18">
        <v>5</v>
      </c>
      <c r="I96" s="18">
        <f>H96*$P96</f>
        <v>0.55000000000000004</v>
      </c>
      <c r="J96" s="18">
        <v>5</v>
      </c>
      <c r="K96" s="18">
        <f>J96*$P96</f>
        <v>0.55000000000000004</v>
      </c>
      <c r="L96" s="18">
        <v>5</v>
      </c>
      <c r="M96" s="18">
        <f>L96*$P96</f>
        <v>0.55000000000000004</v>
      </c>
      <c r="N96" s="18">
        <v>5</v>
      </c>
      <c r="O96" s="18">
        <f>N96*$P96</f>
        <v>0.55000000000000004</v>
      </c>
      <c r="P96" s="19">
        <f>Q96/100</f>
        <v>0.11</v>
      </c>
      <c r="Q96" s="19">
        <v>11</v>
      </c>
    </row>
    <row r="97" spans="1:17" ht="15.75" thickBot="1">
      <c r="A97" s="18" t="s">
        <v>63</v>
      </c>
      <c r="B97" s="18">
        <v>7</v>
      </c>
      <c r="C97" s="18">
        <f t="shared" ref="C97:C110" si="0">P97*B97</f>
        <v>0.14000000000000001</v>
      </c>
      <c r="D97" s="18">
        <v>7</v>
      </c>
      <c r="E97" s="18">
        <f t="shared" ref="E97:E110" si="1">D97*P97</f>
        <v>0.14000000000000001</v>
      </c>
      <c r="F97" s="18">
        <v>9</v>
      </c>
      <c r="G97" s="18">
        <f t="shared" ref="G97:I110" si="2">F97*$P97</f>
        <v>0.18</v>
      </c>
      <c r="H97" s="18">
        <v>9</v>
      </c>
      <c r="I97" s="18">
        <f t="shared" si="2"/>
        <v>0.18</v>
      </c>
      <c r="J97" s="18">
        <v>7</v>
      </c>
      <c r="K97" s="18">
        <f t="shared" ref="K97" si="3">J97*$P97</f>
        <v>0.14000000000000001</v>
      </c>
      <c r="L97" s="18">
        <v>7</v>
      </c>
      <c r="M97" s="18">
        <f t="shared" ref="M97:O97" si="4">L97*$P97</f>
        <v>0.14000000000000001</v>
      </c>
      <c r="N97" s="18">
        <v>7</v>
      </c>
      <c r="O97" s="18">
        <f t="shared" si="4"/>
        <v>0.14000000000000001</v>
      </c>
      <c r="P97" s="19">
        <f t="shared" ref="P97:P110" si="5">Q97/100</f>
        <v>0.02</v>
      </c>
      <c r="Q97" s="19">
        <v>2</v>
      </c>
    </row>
    <row r="98" spans="1:17" ht="15.75" thickBot="1">
      <c r="A98" s="18" t="s">
        <v>65</v>
      </c>
      <c r="B98" s="18">
        <v>7</v>
      </c>
      <c r="C98" s="18">
        <f t="shared" si="0"/>
        <v>0.56000000000000005</v>
      </c>
      <c r="D98" s="18">
        <v>7</v>
      </c>
      <c r="E98" s="18">
        <f t="shared" si="1"/>
        <v>0.56000000000000005</v>
      </c>
      <c r="F98" s="18">
        <v>7</v>
      </c>
      <c r="G98" s="18">
        <f t="shared" si="2"/>
        <v>0.56000000000000005</v>
      </c>
      <c r="H98" s="18">
        <v>9</v>
      </c>
      <c r="I98" s="18">
        <f t="shared" si="2"/>
        <v>0.72</v>
      </c>
      <c r="J98" s="18">
        <v>7</v>
      </c>
      <c r="K98" s="18">
        <f t="shared" ref="K98" si="6">J98*$P98</f>
        <v>0.56000000000000005</v>
      </c>
      <c r="L98" s="18">
        <v>7</v>
      </c>
      <c r="M98" s="18">
        <f t="shared" ref="M98:O98" si="7">L98*$P98</f>
        <v>0.56000000000000005</v>
      </c>
      <c r="N98" s="18">
        <v>7</v>
      </c>
      <c r="O98" s="18">
        <f t="shared" si="7"/>
        <v>0.56000000000000005</v>
      </c>
      <c r="P98" s="19">
        <f t="shared" si="5"/>
        <v>0.08</v>
      </c>
      <c r="Q98" s="19">
        <v>8</v>
      </c>
    </row>
    <row r="99" spans="1:17" ht="15.75" thickBot="1">
      <c r="A99" s="18" t="s">
        <v>67</v>
      </c>
      <c r="B99" s="18">
        <v>7</v>
      </c>
      <c r="C99" s="18">
        <f t="shared" si="0"/>
        <v>0.56000000000000005</v>
      </c>
      <c r="D99" s="18">
        <v>5</v>
      </c>
      <c r="E99" s="18">
        <f t="shared" si="1"/>
        <v>0.4</v>
      </c>
      <c r="F99" s="18">
        <v>9</v>
      </c>
      <c r="G99" s="18">
        <f t="shared" si="2"/>
        <v>0.72</v>
      </c>
      <c r="H99" s="18">
        <v>9</v>
      </c>
      <c r="I99" s="18">
        <f t="shared" si="2"/>
        <v>0.72</v>
      </c>
      <c r="J99" s="18">
        <v>9</v>
      </c>
      <c r="K99" s="18">
        <f t="shared" ref="K99" si="8">J99*$P99</f>
        <v>0.72</v>
      </c>
      <c r="L99" s="18">
        <v>7</v>
      </c>
      <c r="M99" s="18">
        <f t="shared" ref="M99:O99" si="9">L99*$P99</f>
        <v>0.56000000000000005</v>
      </c>
      <c r="N99" s="18">
        <v>7</v>
      </c>
      <c r="O99" s="18">
        <f t="shared" si="9"/>
        <v>0.56000000000000005</v>
      </c>
      <c r="P99" s="19">
        <f t="shared" si="5"/>
        <v>0.08</v>
      </c>
      <c r="Q99" s="19">
        <v>8</v>
      </c>
    </row>
    <row r="100" spans="1:17" ht="15.75" thickBot="1">
      <c r="A100" s="18" t="s">
        <v>69</v>
      </c>
      <c r="B100" s="18">
        <v>9</v>
      </c>
      <c r="C100" s="18">
        <f t="shared" si="0"/>
        <v>0.9</v>
      </c>
      <c r="D100" s="18">
        <v>5</v>
      </c>
      <c r="E100" s="18">
        <f t="shared" si="1"/>
        <v>0.5</v>
      </c>
      <c r="F100" s="18">
        <v>7</v>
      </c>
      <c r="G100" s="18">
        <f t="shared" si="2"/>
        <v>0.70000000000000007</v>
      </c>
      <c r="H100" s="18">
        <v>9</v>
      </c>
      <c r="I100" s="18">
        <f t="shared" si="2"/>
        <v>0.9</v>
      </c>
      <c r="J100" s="18">
        <v>7</v>
      </c>
      <c r="K100" s="18">
        <f t="shared" ref="K100" si="10">J100*$P100</f>
        <v>0.70000000000000007</v>
      </c>
      <c r="L100" s="18">
        <v>7</v>
      </c>
      <c r="M100" s="18">
        <f t="shared" ref="M100:O100" si="11">L100*$P100</f>
        <v>0.70000000000000007</v>
      </c>
      <c r="N100" s="18">
        <v>9</v>
      </c>
      <c r="O100" s="18">
        <f t="shared" si="11"/>
        <v>0.9</v>
      </c>
      <c r="P100" s="19">
        <f t="shared" si="5"/>
        <v>0.1</v>
      </c>
      <c r="Q100" s="19">
        <v>10</v>
      </c>
    </row>
    <row r="101" spans="1:17" ht="15.75" thickBot="1">
      <c r="A101" s="18" t="s">
        <v>70</v>
      </c>
      <c r="B101" s="18">
        <v>9</v>
      </c>
      <c r="C101" s="18">
        <f t="shared" si="0"/>
        <v>0.9</v>
      </c>
      <c r="D101" s="18">
        <v>7</v>
      </c>
      <c r="E101" s="18">
        <f t="shared" si="1"/>
        <v>0.70000000000000007</v>
      </c>
      <c r="F101" s="18">
        <v>7</v>
      </c>
      <c r="G101" s="18">
        <f t="shared" si="2"/>
        <v>0.70000000000000007</v>
      </c>
      <c r="H101" s="18">
        <v>9</v>
      </c>
      <c r="I101" s="18">
        <f t="shared" si="2"/>
        <v>0.9</v>
      </c>
      <c r="J101" s="18">
        <v>7</v>
      </c>
      <c r="K101" s="18">
        <f t="shared" ref="K101" si="12">J101*$P101</f>
        <v>0.70000000000000007</v>
      </c>
      <c r="L101" s="18">
        <v>9</v>
      </c>
      <c r="M101" s="18">
        <f t="shared" ref="M101:O101" si="13">L101*$P101</f>
        <v>0.9</v>
      </c>
      <c r="N101" s="18">
        <v>9</v>
      </c>
      <c r="O101" s="18">
        <f t="shared" si="13"/>
        <v>0.9</v>
      </c>
      <c r="P101" s="19">
        <f t="shared" si="5"/>
        <v>0.1</v>
      </c>
      <c r="Q101" s="19">
        <v>10</v>
      </c>
    </row>
    <row r="102" spans="1:17" ht="15.75" thickBot="1">
      <c r="A102" s="18" t="s">
        <v>71</v>
      </c>
      <c r="B102" s="18">
        <v>7</v>
      </c>
      <c r="C102" s="18">
        <f t="shared" si="0"/>
        <v>0.42</v>
      </c>
      <c r="D102" s="18">
        <v>7</v>
      </c>
      <c r="E102" s="18">
        <f t="shared" si="1"/>
        <v>0.42</v>
      </c>
      <c r="F102" s="18">
        <v>7</v>
      </c>
      <c r="G102" s="18">
        <f t="shared" si="2"/>
        <v>0.42</v>
      </c>
      <c r="H102" s="18">
        <v>9</v>
      </c>
      <c r="I102" s="18">
        <f t="shared" si="2"/>
        <v>0.54</v>
      </c>
      <c r="J102" s="18">
        <v>9</v>
      </c>
      <c r="K102" s="18">
        <f t="shared" ref="K102" si="14">J102*$P102</f>
        <v>0.54</v>
      </c>
      <c r="L102" s="18">
        <v>9</v>
      </c>
      <c r="M102" s="18">
        <f t="shared" ref="M102:O102" si="15">L102*$P102</f>
        <v>0.54</v>
      </c>
      <c r="N102" s="18">
        <v>9</v>
      </c>
      <c r="O102" s="18">
        <f t="shared" si="15"/>
        <v>0.54</v>
      </c>
      <c r="P102" s="19">
        <f t="shared" si="5"/>
        <v>0.06</v>
      </c>
      <c r="Q102" s="19">
        <v>6</v>
      </c>
    </row>
    <row r="103" spans="1:17" ht="15.75" thickBot="1">
      <c r="A103" s="18" t="s">
        <v>73</v>
      </c>
      <c r="B103" s="18">
        <v>7</v>
      </c>
      <c r="C103" s="18">
        <f t="shared" si="0"/>
        <v>0.35000000000000003</v>
      </c>
      <c r="D103" s="18">
        <v>9</v>
      </c>
      <c r="E103" s="18">
        <f t="shared" si="1"/>
        <v>0.45</v>
      </c>
      <c r="F103" s="18">
        <v>7</v>
      </c>
      <c r="G103" s="18">
        <f t="shared" si="2"/>
        <v>0.35000000000000003</v>
      </c>
      <c r="H103" s="18">
        <v>9</v>
      </c>
      <c r="I103" s="18">
        <f t="shared" si="2"/>
        <v>0.45</v>
      </c>
      <c r="J103" s="18">
        <v>7</v>
      </c>
      <c r="K103" s="18">
        <f t="shared" ref="K103" si="16">J103*$P103</f>
        <v>0.35000000000000003</v>
      </c>
      <c r="L103" s="18">
        <v>7</v>
      </c>
      <c r="M103" s="18">
        <f t="shared" ref="M103:O103" si="17">L103*$P103</f>
        <v>0.35000000000000003</v>
      </c>
      <c r="N103" s="18">
        <v>7</v>
      </c>
      <c r="O103" s="18">
        <f t="shared" si="17"/>
        <v>0.35000000000000003</v>
      </c>
      <c r="P103" s="19">
        <f t="shared" si="5"/>
        <v>0.05</v>
      </c>
      <c r="Q103" s="19">
        <v>5</v>
      </c>
    </row>
    <row r="104" spans="1:17" ht="15.75" thickBot="1">
      <c r="A104" s="18" t="s">
        <v>75</v>
      </c>
      <c r="B104" s="18">
        <v>5</v>
      </c>
      <c r="C104" s="18">
        <f t="shared" si="0"/>
        <v>0.4</v>
      </c>
      <c r="D104" s="18">
        <v>7</v>
      </c>
      <c r="E104" s="18">
        <f t="shared" si="1"/>
        <v>0.56000000000000005</v>
      </c>
      <c r="F104" s="18">
        <v>7</v>
      </c>
      <c r="G104" s="18">
        <f t="shared" si="2"/>
        <v>0.56000000000000005</v>
      </c>
      <c r="H104" s="18">
        <v>9</v>
      </c>
      <c r="I104" s="18">
        <f t="shared" si="2"/>
        <v>0.72</v>
      </c>
      <c r="J104" s="18">
        <v>7</v>
      </c>
      <c r="K104" s="18">
        <f t="shared" ref="K104" si="18">J104*$P104</f>
        <v>0.56000000000000005</v>
      </c>
      <c r="L104" s="18">
        <v>7</v>
      </c>
      <c r="M104" s="18">
        <f t="shared" ref="M104:O104" si="19">L104*$P104</f>
        <v>0.56000000000000005</v>
      </c>
      <c r="N104" s="18">
        <v>7</v>
      </c>
      <c r="O104" s="18">
        <f t="shared" si="19"/>
        <v>0.56000000000000005</v>
      </c>
      <c r="P104" s="19">
        <f t="shared" si="5"/>
        <v>0.08</v>
      </c>
      <c r="Q104" s="19">
        <v>8</v>
      </c>
    </row>
    <row r="105" spans="1:17" ht="15.75" thickBot="1">
      <c r="A105" s="18" t="s">
        <v>110</v>
      </c>
      <c r="B105" s="18">
        <v>7</v>
      </c>
      <c r="C105" s="18">
        <f t="shared" si="0"/>
        <v>0.28000000000000003</v>
      </c>
      <c r="D105" s="18">
        <v>7</v>
      </c>
      <c r="E105" s="18">
        <f t="shared" si="1"/>
        <v>0.28000000000000003</v>
      </c>
      <c r="F105" s="18">
        <v>9</v>
      </c>
      <c r="G105" s="18">
        <f t="shared" si="2"/>
        <v>0.36</v>
      </c>
      <c r="H105" s="18">
        <v>9</v>
      </c>
      <c r="I105" s="18">
        <f t="shared" si="2"/>
        <v>0.36</v>
      </c>
      <c r="J105" s="18">
        <v>9</v>
      </c>
      <c r="K105" s="18">
        <f t="shared" ref="K105" si="20">J105*$P105</f>
        <v>0.36</v>
      </c>
      <c r="L105" s="18">
        <v>7</v>
      </c>
      <c r="M105" s="18">
        <f t="shared" ref="M105:O105" si="21">L105*$P105</f>
        <v>0.28000000000000003</v>
      </c>
      <c r="N105" s="18">
        <v>7</v>
      </c>
      <c r="O105" s="18">
        <f t="shared" si="21"/>
        <v>0.28000000000000003</v>
      </c>
      <c r="P105" s="19">
        <f t="shared" si="5"/>
        <v>0.04</v>
      </c>
      <c r="Q105" s="19">
        <v>4</v>
      </c>
    </row>
    <row r="106" spans="1:17" ht="15.75" thickBot="1">
      <c r="A106" s="18" t="s">
        <v>78</v>
      </c>
      <c r="B106" s="18">
        <v>7</v>
      </c>
      <c r="C106" s="18">
        <f t="shared" si="0"/>
        <v>0.70000000000000007</v>
      </c>
      <c r="D106" s="18">
        <v>9</v>
      </c>
      <c r="E106" s="18">
        <f t="shared" si="1"/>
        <v>0.9</v>
      </c>
      <c r="F106" s="18">
        <v>9</v>
      </c>
      <c r="G106" s="18">
        <f t="shared" si="2"/>
        <v>0.9</v>
      </c>
      <c r="H106" s="18">
        <v>9</v>
      </c>
      <c r="I106" s="18">
        <f t="shared" si="2"/>
        <v>0.9</v>
      </c>
      <c r="J106" s="18">
        <v>9</v>
      </c>
      <c r="K106" s="18">
        <f t="shared" ref="K106" si="22">J106*$P106</f>
        <v>0.9</v>
      </c>
      <c r="L106" s="18">
        <v>9</v>
      </c>
      <c r="M106" s="18">
        <f t="shared" ref="M106:O106" si="23">L106*$P106</f>
        <v>0.9</v>
      </c>
      <c r="N106" s="18">
        <v>7</v>
      </c>
      <c r="O106" s="18">
        <f t="shared" si="23"/>
        <v>0.70000000000000007</v>
      </c>
      <c r="P106" s="19">
        <f t="shared" si="5"/>
        <v>0.1</v>
      </c>
      <c r="Q106" s="19">
        <v>10</v>
      </c>
    </row>
    <row r="107" spans="1:17" ht="15.75" thickBot="1">
      <c r="A107" s="18" t="s">
        <v>80</v>
      </c>
      <c r="B107" s="18">
        <v>7</v>
      </c>
      <c r="C107" s="18">
        <f t="shared" si="0"/>
        <v>0.35000000000000003</v>
      </c>
      <c r="D107" s="18">
        <v>7</v>
      </c>
      <c r="E107" s="18">
        <f t="shared" si="1"/>
        <v>0.35000000000000003</v>
      </c>
      <c r="F107" s="18">
        <v>9</v>
      </c>
      <c r="G107" s="18">
        <f t="shared" si="2"/>
        <v>0.45</v>
      </c>
      <c r="H107" s="18">
        <v>9</v>
      </c>
      <c r="I107" s="18">
        <f t="shared" si="2"/>
        <v>0.45</v>
      </c>
      <c r="J107" s="18">
        <v>9</v>
      </c>
      <c r="K107" s="18">
        <f t="shared" ref="K107" si="24">J107*$P107</f>
        <v>0.45</v>
      </c>
      <c r="L107" s="18">
        <v>7</v>
      </c>
      <c r="M107" s="18">
        <f t="shared" ref="M107:O107" si="25">L107*$P107</f>
        <v>0.35000000000000003</v>
      </c>
      <c r="N107" s="18">
        <v>7</v>
      </c>
      <c r="O107" s="18">
        <f t="shared" si="25"/>
        <v>0.35000000000000003</v>
      </c>
      <c r="P107" s="19">
        <f t="shared" si="5"/>
        <v>0.05</v>
      </c>
      <c r="Q107" s="19">
        <v>5</v>
      </c>
    </row>
    <row r="108" spans="1:17" ht="15.75" thickBot="1">
      <c r="A108" s="18" t="s">
        <v>82</v>
      </c>
      <c r="B108" s="18">
        <v>7</v>
      </c>
      <c r="C108" s="18">
        <f t="shared" si="0"/>
        <v>0.21</v>
      </c>
      <c r="D108" s="18">
        <v>7</v>
      </c>
      <c r="E108" s="18">
        <f t="shared" si="1"/>
        <v>0.21</v>
      </c>
      <c r="F108" s="18">
        <v>7</v>
      </c>
      <c r="G108" s="18">
        <f t="shared" si="2"/>
        <v>0.21</v>
      </c>
      <c r="H108" s="18">
        <v>9</v>
      </c>
      <c r="I108" s="18">
        <f t="shared" si="2"/>
        <v>0.27</v>
      </c>
      <c r="J108" s="18">
        <v>7</v>
      </c>
      <c r="K108" s="18">
        <f t="shared" ref="K108" si="26">J108*$P108</f>
        <v>0.21</v>
      </c>
      <c r="L108" s="18">
        <v>7</v>
      </c>
      <c r="M108" s="18">
        <f t="shared" ref="M108:O108" si="27">L108*$P108</f>
        <v>0.21</v>
      </c>
      <c r="N108" s="18">
        <v>7</v>
      </c>
      <c r="O108" s="18">
        <f t="shared" si="27"/>
        <v>0.21</v>
      </c>
      <c r="P108" s="19">
        <f t="shared" si="5"/>
        <v>0.03</v>
      </c>
      <c r="Q108" s="19">
        <v>3</v>
      </c>
    </row>
    <row r="109" spans="1:17" ht="15.75" thickBot="1">
      <c r="A109" s="18" t="s">
        <v>84</v>
      </c>
      <c r="B109" s="18">
        <v>7</v>
      </c>
      <c r="C109" s="18">
        <f t="shared" si="0"/>
        <v>0.56000000000000005</v>
      </c>
      <c r="D109" s="18">
        <v>7</v>
      </c>
      <c r="E109" s="18">
        <f t="shared" si="1"/>
        <v>0.56000000000000005</v>
      </c>
      <c r="F109" s="18">
        <v>7</v>
      </c>
      <c r="G109" s="18">
        <f t="shared" si="2"/>
        <v>0.56000000000000005</v>
      </c>
      <c r="H109" s="18">
        <v>9</v>
      </c>
      <c r="I109" s="18">
        <f t="shared" si="2"/>
        <v>0.72</v>
      </c>
      <c r="J109" s="18">
        <v>7</v>
      </c>
      <c r="K109" s="18">
        <f t="shared" ref="K109" si="28">J109*$P109</f>
        <v>0.56000000000000005</v>
      </c>
      <c r="L109" s="18">
        <v>7</v>
      </c>
      <c r="M109" s="18">
        <f t="shared" ref="M109:O109" si="29">L109*$P109</f>
        <v>0.56000000000000005</v>
      </c>
      <c r="N109" s="18">
        <v>7</v>
      </c>
      <c r="O109" s="18">
        <f t="shared" si="29"/>
        <v>0.56000000000000005</v>
      </c>
      <c r="P109" s="19">
        <f t="shared" si="5"/>
        <v>0.08</v>
      </c>
      <c r="Q109" s="19">
        <v>8</v>
      </c>
    </row>
    <row r="110" spans="1:17" ht="15.75" thickBot="1">
      <c r="A110" s="18" t="s">
        <v>106</v>
      </c>
      <c r="B110" s="18">
        <v>7</v>
      </c>
      <c r="C110" s="18">
        <f t="shared" si="0"/>
        <v>0.14000000000000001</v>
      </c>
      <c r="D110" s="18">
        <v>7</v>
      </c>
      <c r="E110" s="18">
        <f t="shared" si="1"/>
        <v>0.14000000000000001</v>
      </c>
      <c r="F110" s="18">
        <v>7</v>
      </c>
      <c r="G110" s="18">
        <f t="shared" si="2"/>
        <v>0.14000000000000001</v>
      </c>
      <c r="H110" s="18">
        <v>9</v>
      </c>
      <c r="I110" s="18">
        <f t="shared" si="2"/>
        <v>0.18</v>
      </c>
      <c r="J110" s="18">
        <v>7</v>
      </c>
      <c r="K110" s="18">
        <f t="shared" ref="K110" si="30">J110*$P110</f>
        <v>0.14000000000000001</v>
      </c>
      <c r="L110" s="18">
        <v>7</v>
      </c>
      <c r="M110" s="18">
        <f t="shared" ref="M110:O110" si="31">L110*$P110</f>
        <v>0.14000000000000001</v>
      </c>
      <c r="N110" s="18">
        <v>9</v>
      </c>
      <c r="O110" s="18">
        <f t="shared" si="31"/>
        <v>0.18</v>
      </c>
      <c r="P110" s="19">
        <f t="shared" si="5"/>
        <v>0.02</v>
      </c>
      <c r="Q110" s="19">
        <v>2</v>
      </c>
    </row>
    <row r="111" spans="1:17" ht="15.75" thickBot="1">
      <c r="A111" s="18" t="s">
        <v>111</v>
      </c>
      <c r="B111" s="18"/>
      <c r="C111" s="22">
        <f>SUM(C96:C110)</f>
        <v>7.0200000000000005</v>
      </c>
      <c r="D111" s="18"/>
      <c r="E111" s="22">
        <f>SUM(E96:E110)</f>
        <v>6.94</v>
      </c>
      <c r="F111" s="18"/>
      <c r="G111" s="22">
        <f>SUM(G96:G110)</f>
        <v>7.36</v>
      </c>
      <c r="H111" s="18"/>
      <c r="I111" s="22">
        <f>SUM(I96:I110)</f>
        <v>8.56</v>
      </c>
      <c r="J111" s="18"/>
      <c r="K111" s="22">
        <f>SUM(K96:K110)</f>
        <v>7.44</v>
      </c>
      <c r="L111" s="18"/>
      <c r="M111" s="22">
        <f>SUM(M96:M110)</f>
        <v>7.3</v>
      </c>
      <c r="N111" s="18"/>
      <c r="O111" s="22">
        <f>SUM(O96:O110)</f>
        <v>7.34</v>
      </c>
      <c r="P111" s="18"/>
      <c r="Q111" s="18">
        <f>SUM(Q96:Q110)</f>
        <v>100</v>
      </c>
    </row>
    <row r="112" spans="1:17" ht="15.75" thickBot="1">
      <c r="A112" s="18" t="s">
        <v>40</v>
      </c>
      <c r="B112" s="18"/>
      <c r="C112" s="18">
        <v>5</v>
      </c>
      <c r="D112" s="18"/>
      <c r="E112" s="18">
        <v>6</v>
      </c>
      <c r="F112" s="18"/>
      <c r="G112" s="18">
        <v>4</v>
      </c>
      <c r="H112" s="18"/>
      <c r="I112" s="18">
        <v>1</v>
      </c>
      <c r="J112" s="18"/>
      <c r="K112" s="18">
        <v>2</v>
      </c>
      <c r="L112" s="18"/>
      <c r="M112" s="18">
        <v>4</v>
      </c>
      <c r="N112" s="18"/>
      <c r="O112" s="18">
        <v>3</v>
      </c>
      <c r="P112" s="19"/>
      <c r="Q112" s="19"/>
    </row>
  </sheetData>
  <hyperlinks>
    <hyperlink ref="B18" r:id="rId1" xr:uid="{D96AB204-B6CE-43CD-AEB9-6F27738DFB60}"/>
    <hyperlink ref="B19" r:id="rId2" xr:uid="{18B66467-0F30-48D7-B53B-EBCDEA1D3C8B}"/>
    <hyperlink ref="C18" r:id="rId3" xr:uid="{D9265771-96D5-4930-9AE4-3AA868107572}"/>
    <hyperlink ref="D19" r:id="rId4" xr:uid="{01D0B96A-BA1A-45AB-B6BD-1A609E03B441}"/>
    <hyperlink ref="B38" r:id="rId5" display="https://www.theleeco.com/product/2-5-mm-press-in-check-valve/" xr:uid="{27069A96-FD64-43F5-8302-CA0FD9CEA771}"/>
    <hyperlink ref="B70" r:id="rId6" xr:uid="{E5255E0B-45AF-4488-893D-EF01C2647185}"/>
    <hyperlink ref="B69" r:id="rId7" location="model-list-search-results" xr:uid="{BD9537FA-E08F-460C-ACD6-6F7920D7A92C}"/>
    <hyperlink ref="C69" r:id="rId8" xr:uid="{F828A140-8A4C-4233-AE31-492AC1FB5627}"/>
    <hyperlink ref="E18" r:id="rId9" location="starred/FMfcgzGxRxCPbHKfcRWTZtcCcfNxCsvV?projector=1&amp;messagePartId=0.2" xr:uid="{63DB7478-1698-4C0F-BC22-433D52865E00}"/>
    <hyperlink ref="F19" r:id="rId10" display="https://www.murata.com/en-us/products/mechatronics/fluid/overview/lineup/microblower_mzb1001t02" xr:uid="{0776DE8D-BDF4-40B4-846A-5D142083805F}"/>
    <hyperlink ref="D18" r:id="rId11" display="https://www.digikey.com/en/products/detail/pelonis-technologies/AGA135/14296475" xr:uid="{6F9CB057-F233-4D49-886C-6BB9A5E0E2C4}"/>
    <hyperlink ref="D70" r:id="rId12" display="https://industrial.panasonic.com/ww/products/pt/lithium-ion/models/UR14500AC" xr:uid="{12091512-8E9F-4919-B6A8-E2CDE65BA184}"/>
    <hyperlink ref="E70" r:id="rId13" display="https://industrial.panasonic.com/cdbs/www-data/pdf/ACL4000/ACL4000COL2.pdf" xr:uid="{7B7329EE-3142-40EE-8685-2553B7A47256}"/>
    <hyperlink ref="E69" r:id="rId14" display="https://industrial.panasonic.com/cdbs/www-data/pdf/ACL4000/ACL4000COL2.pdf" xr:uid="{9A63EAA9-F320-4BB5-B38A-2AEAB32BB54F}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97FE-A659-4436-BB93-ADF423A8178C}">
  <dimension ref="A1:I18"/>
  <sheetViews>
    <sheetView topLeftCell="A3" workbookViewId="0">
      <selection activeCell="E5" sqref="E5"/>
    </sheetView>
  </sheetViews>
  <sheetFormatPr defaultRowHeight="15"/>
  <cols>
    <col min="1" max="1" width="40.85546875" style="6" bestFit="1" customWidth="1"/>
    <col min="2" max="2" width="18.7109375" style="6" customWidth="1"/>
    <col min="3" max="3" width="17.5703125" style="6" customWidth="1"/>
    <col min="4" max="4" width="25.5703125" style="6" customWidth="1"/>
    <col min="5" max="5" width="12.42578125" style="6" bestFit="1" customWidth="1"/>
    <col min="6" max="6" width="15.5703125" style="6" bestFit="1" customWidth="1"/>
    <col min="7" max="7" width="15.5703125" style="6" customWidth="1"/>
    <col min="8" max="8" width="28.85546875" style="6" bestFit="1" customWidth="1"/>
    <col min="9" max="9" width="29.140625" style="6" customWidth="1"/>
    <col min="10" max="16384" width="9.140625" style="6"/>
  </cols>
  <sheetData>
    <row r="1" spans="1:9">
      <c r="A1" s="10" t="s">
        <v>135</v>
      </c>
      <c r="B1" s="10"/>
      <c r="C1" s="10"/>
      <c r="D1" s="10"/>
      <c r="E1" s="10"/>
      <c r="F1" s="10"/>
      <c r="G1" s="10"/>
      <c r="H1" s="10"/>
      <c r="I1" s="10"/>
    </row>
    <row r="2" spans="1:9">
      <c r="A2" s="11" t="s">
        <v>136</v>
      </c>
      <c r="B2" s="10" t="s">
        <v>134</v>
      </c>
      <c r="C2" s="10" t="s">
        <v>138</v>
      </c>
      <c r="D2" s="10"/>
      <c r="E2" s="10"/>
      <c r="F2" s="10"/>
      <c r="G2" s="10"/>
      <c r="H2" s="10" t="s">
        <v>140</v>
      </c>
    </row>
    <row r="3" spans="1:9" ht="79.5" customHeight="1">
      <c r="A3" s="5" t="s">
        <v>86</v>
      </c>
      <c r="B3" s="5" t="s">
        <v>133</v>
      </c>
      <c r="C3" s="5">
        <f>B4*(B10/(B8+B10))+B6*(B8/(B10+B8))+A8</f>
        <v>5.6999999999999993</v>
      </c>
      <c r="D3" s="5" t="s">
        <v>87</v>
      </c>
      <c r="E3" s="5" t="s">
        <v>88</v>
      </c>
      <c r="F3" s="5" t="s">
        <v>89</v>
      </c>
      <c r="G3" s="5" t="s">
        <v>90</v>
      </c>
      <c r="H3" s="7" t="s">
        <v>141</v>
      </c>
    </row>
    <row r="4" spans="1:9">
      <c r="A4" s="6">
        <v>0.05</v>
      </c>
      <c r="B4" s="6">
        <v>10</v>
      </c>
      <c r="D4" s="6">
        <v>3.8</v>
      </c>
      <c r="E4" s="6">
        <v>54</v>
      </c>
      <c r="F4" s="6">
        <f>(D4/B12)*E4</f>
        <v>62.181818181818187</v>
      </c>
      <c r="G4" s="6">
        <v>16</v>
      </c>
      <c r="H4" s="8">
        <f>F4/C3</f>
        <v>10.909090909090912</v>
      </c>
    </row>
    <row r="5" spans="1:9" ht="30">
      <c r="A5" s="5" t="s">
        <v>91</v>
      </c>
      <c r="B5" s="5" t="s">
        <v>131</v>
      </c>
      <c r="C5" s="5"/>
      <c r="H5" s="8" t="s">
        <v>142</v>
      </c>
    </row>
    <row r="6" spans="1:9">
      <c r="A6" s="6">
        <v>34</v>
      </c>
      <c r="B6" s="6">
        <v>1</v>
      </c>
      <c r="H6" s="23">
        <f>H4/24</f>
        <v>0.45454545454545464</v>
      </c>
    </row>
    <row r="7" spans="1:9" ht="39" customHeight="1">
      <c r="A7" s="6" t="s">
        <v>92</v>
      </c>
      <c r="B7" s="5" t="s">
        <v>132</v>
      </c>
    </row>
    <row r="8" spans="1:9">
      <c r="A8" s="6">
        <f>A6*A4</f>
        <v>1.7000000000000002</v>
      </c>
      <c r="B8" s="6">
        <v>2</v>
      </c>
    </row>
    <row r="9" spans="1:9" ht="45">
      <c r="A9" s="6" t="s">
        <v>130</v>
      </c>
      <c r="B9" s="5" t="s">
        <v>139</v>
      </c>
    </row>
    <row r="10" spans="1:9">
      <c r="A10" s="6">
        <v>3.3</v>
      </c>
      <c r="B10" s="5">
        <v>1</v>
      </c>
    </row>
    <row r="11" spans="1:9">
      <c r="B11" s="5" t="s">
        <v>137</v>
      </c>
    </row>
    <row r="12" spans="1:9" ht="18.75" customHeight="1">
      <c r="B12" s="6">
        <v>3.3</v>
      </c>
    </row>
    <row r="13" spans="1:9">
      <c r="A13" s="10" t="s">
        <v>3</v>
      </c>
      <c r="B13" s="10"/>
      <c r="C13" s="10"/>
      <c r="D13" s="10"/>
      <c r="E13" s="10"/>
      <c r="F13" s="10"/>
      <c r="G13" s="10"/>
      <c r="H13" s="10"/>
      <c r="I13" s="10"/>
    </row>
    <row r="14" spans="1:9" ht="30">
      <c r="A14" s="10"/>
      <c r="B14" s="11" t="s">
        <v>96</v>
      </c>
      <c r="C14" s="10"/>
      <c r="D14" s="10"/>
      <c r="E14" s="10"/>
      <c r="F14" s="10"/>
      <c r="G14" s="10"/>
      <c r="H14" s="10"/>
      <c r="I14" s="10"/>
    </row>
    <row r="15" spans="1:9">
      <c r="B15" s="6" t="s">
        <v>97</v>
      </c>
      <c r="C15" s="6" t="s">
        <v>98</v>
      </c>
      <c r="D15" s="6" t="s">
        <v>99</v>
      </c>
      <c r="E15" s="6" t="s">
        <v>100</v>
      </c>
    </row>
    <row r="16" spans="1:9" ht="18" customHeight="1">
      <c r="A16" s="6" t="s">
        <v>93</v>
      </c>
      <c r="B16" s="6">
        <v>0.01</v>
      </c>
      <c r="C16" s="6">
        <v>10</v>
      </c>
      <c r="D16" s="6">
        <v>20</v>
      </c>
    </row>
    <row r="17" spans="1:1">
      <c r="A17" s="6" t="s">
        <v>94</v>
      </c>
    </row>
    <row r="18" spans="1:1">
      <c r="A18" s="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Design</vt:lpstr>
      <vt:lpstr>Part Comparison</vt:lpstr>
      <vt:lpstr>Battery Life Estimate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Hight</dc:creator>
  <cp:keywords/>
  <dc:description/>
  <cp:lastModifiedBy>Tyler Hight</cp:lastModifiedBy>
  <cp:revision/>
  <dcterms:created xsi:type="dcterms:W3CDTF">2015-06-05T18:17:20Z</dcterms:created>
  <dcterms:modified xsi:type="dcterms:W3CDTF">2024-03-04T02:01:23Z</dcterms:modified>
  <cp:category/>
  <cp:contentStatus/>
</cp:coreProperties>
</file>