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ylerjones/Desktop/"/>
    </mc:Choice>
  </mc:AlternateContent>
  <xr:revisionPtr revIDLastSave="0" documentId="8_{4BFF7EA4-0778-2E46-A92F-6CF5AF76FDB5}" xr6:coauthVersionLast="45" xr6:coauthVersionMax="45" xr10:uidLastSave="{00000000-0000-0000-0000-000000000000}"/>
  <bookViews>
    <workbookView xWindow="1380" yWindow="460" windowWidth="31120" windowHeight="190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W4" i="1"/>
  <c r="W5" i="1"/>
  <c r="X5" i="1"/>
  <c r="Y5" i="1"/>
  <c r="Z5" i="1"/>
  <c r="AA5" i="1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F48" i="1" s="1"/>
  <c r="AA12" i="1"/>
  <c r="W13" i="1"/>
  <c r="C49" i="1" s="1"/>
  <c r="X13" i="1"/>
  <c r="Y13" i="1"/>
  <c r="Z13" i="1"/>
  <c r="AA13" i="1"/>
  <c r="S13" i="1"/>
  <c r="R13" i="1"/>
  <c r="R12" i="1"/>
  <c r="R11" i="1"/>
  <c r="R10" i="1"/>
  <c r="R9" i="1"/>
  <c r="R8" i="1"/>
  <c r="R7" i="1"/>
  <c r="R6" i="1"/>
  <c r="R5" i="1"/>
  <c r="R4" i="1"/>
  <c r="W42" i="1"/>
  <c r="AB42" i="1" s="1"/>
  <c r="D55" i="1" s="1"/>
  <c r="Y42" i="1"/>
  <c r="F56" i="1"/>
  <c r="F53" i="1"/>
  <c r="S12" i="1"/>
  <c r="S11" i="1"/>
  <c r="S10" i="1"/>
  <c r="S9" i="1"/>
  <c r="S8" i="1"/>
  <c r="S7" i="1"/>
  <c r="S6" i="1"/>
  <c r="S5" i="1"/>
  <c r="S4" i="1"/>
  <c r="F50" i="1"/>
  <c r="O13" i="1"/>
  <c r="B50" i="1"/>
  <c r="P13" i="1"/>
  <c r="P12" i="1"/>
  <c r="P11" i="1"/>
  <c r="P10" i="1"/>
  <c r="P9" i="1"/>
  <c r="P8" i="1"/>
  <c r="P7" i="1"/>
  <c r="P6" i="1"/>
  <c r="P5" i="1"/>
  <c r="P4" i="1"/>
  <c r="Q13" i="1"/>
  <c r="Q12" i="1"/>
  <c r="Q11" i="1"/>
  <c r="Q10" i="1"/>
  <c r="Q9" i="1"/>
  <c r="Q8" i="1"/>
  <c r="Q7" i="1"/>
  <c r="Q6" i="1"/>
  <c r="Q5" i="1"/>
  <c r="Q4" i="1"/>
  <c r="O12" i="1"/>
  <c r="O11" i="1"/>
  <c r="O10" i="1"/>
  <c r="O9" i="1"/>
  <c r="O8" i="1"/>
  <c r="O7" i="1"/>
  <c r="O6" i="1"/>
  <c r="O5" i="1"/>
  <c r="O4" i="1"/>
  <c r="Y18" i="1"/>
  <c r="Y19" i="1"/>
  <c r="Y21" i="1"/>
  <c r="Y23" i="1"/>
  <c r="Y24" i="1"/>
  <c r="Y25" i="1"/>
  <c r="Y26" i="1"/>
  <c r="Y17" i="1"/>
  <c r="W18" i="1"/>
  <c r="W19" i="1"/>
  <c r="W20" i="1"/>
  <c r="W21" i="1"/>
  <c r="W22" i="1"/>
  <c r="W23" i="1"/>
  <c r="W24" i="1"/>
  <c r="W25" i="1"/>
  <c r="W26" i="1"/>
  <c r="W17" i="1"/>
  <c r="V18" i="1"/>
  <c r="V19" i="1"/>
  <c r="V20" i="1"/>
  <c r="V21" i="1"/>
  <c r="V22" i="1"/>
  <c r="V23" i="1"/>
  <c r="V24" i="1"/>
  <c r="V25" i="1"/>
  <c r="V26" i="1"/>
  <c r="V17" i="1"/>
  <c r="F49" i="1" l="1"/>
  <c r="C48" i="1"/>
  <c r="G50" i="1"/>
  <c r="C50" i="1"/>
  <c r="B48" i="1"/>
  <c r="D50" i="1"/>
  <c r="E50" i="1"/>
  <c r="Y22" i="1"/>
  <c r="B49" i="1"/>
  <c r="Y20" i="1"/>
  <c r="D49" i="1"/>
  <c r="G49" i="1"/>
  <c r="E48" i="1"/>
  <c r="E49" i="1"/>
  <c r="B54" i="1" l="1"/>
  <c r="B55" i="1" s="1"/>
  <c r="F55" i="1" s="1"/>
  <c r="G48" i="1"/>
  <c r="D48" i="1"/>
  <c r="F54" i="1" l="1"/>
  <c r="J55" i="1" s="1"/>
  <c r="J56" i="1" s="1"/>
  <c r="B58" i="1" s="1"/>
  <c r="F58" i="1" s="1"/>
</calcChain>
</file>

<file path=xl/sharedStrings.xml><?xml version="1.0" encoding="utf-8"?>
<sst xmlns="http://schemas.openxmlformats.org/spreadsheetml/2006/main" count="85" uniqueCount="69">
  <si>
    <t>4 Steps:</t>
  </si>
  <si>
    <t>10 Year Data:</t>
  </si>
  <si>
    <t>Year</t>
  </si>
  <si>
    <t>Equity</t>
  </si>
  <si>
    <t>Revenue</t>
  </si>
  <si>
    <t>Liabilities</t>
  </si>
  <si>
    <t>Compound Rate:</t>
  </si>
  <si>
    <t>r = [((A/P)^(1/nt)) - 1]</t>
  </si>
  <si>
    <t>Equity Growth Rate</t>
  </si>
  <si>
    <t>Net Income</t>
  </si>
  <si>
    <t>Shares Outstanding</t>
  </si>
  <si>
    <t>ROE</t>
  </si>
  <si>
    <t>ROA</t>
  </si>
  <si>
    <t>EPS Growth Rate</t>
  </si>
  <si>
    <t>Sales Growth Rate</t>
  </si>
  <si>
    <t>Equity per Share</t>
  </si>
  <si>
    <t>Income per Share</t>
  </si>
  <si>
    <t>Current Ratio</t>
  </si>
  <si>
    <t>Growth Data:</t>
  </si>
  <si>
    <t>Debt Data:</t>
  </si>
  <si>
    <t>Debt/Equity</t>
  </si>
  <si>
    <t>Free Cash Flow Ratio</t>
  </si>
  <si>
    <t>Operating Cash Flow</t>
  </si>
  <si>
    <t>Capital Expenditure</t>
  </si>
  <si>
    <t>Free Cash Flow Growth</t>
  </si>
  <si>
    <t>Free Cash Flow</t>
  </si>
  <si>
    <t>Current Assets</t>
  </si>
  <si>
    <t>Current Liabilities</t>
  </si>
  <si>
    <t>D/E&lt;0.5</t>
  </si>
  <si>
    <t>CR&gt;1.5</t>
  </si>
  <si>
    <t>FCFR&lt;3</t>
  </si>
  <si>
    <t>V-AA&gt;0.1</t>
  </si>
  <si>
    <t>Average Growth Data:</t>
  </si>
  <si>
    <t>Year Range</t>
  </si>
  <si>
    <t>10 (B-C) /9 (D-G)</t>
  </si>
  <si>
    <t>Current EPS:</t>
  </si>
  <si>
    <t>Estimated Future PE (Double Growth Rate):</t>
  </si>
  <si>
    <t>Minimum Aceptable Rate of Return:</t>
  </si>
  <si>
    <t>Calculated:</t>
  </si>
  <si>
    <t>Analysts:</t>
  </si>
  <si>
    <t>X</t>
  </si>
  <si>
    <t>Historical:</t>
  </si>
  <si>
    <t>Used:</t>
  </si>
  <si>
    <t>Historical PE:</t>
  </si>
  <si>
    <t>PE</t>
  </si>
  <si>
    <t>10 (Current)</t>
  </si>
  <si>
    <t xml:space="preserve">*ALL data should be above 0.1 and hold stable or improve </t>
  </si>
  <si>
    <t>*Debt/Equity (Blue) should be less than 0.5 and hold stable or decrease</t>
  </si>
  <si>
    <t>*Current Ratio (Red) should be greater than 1.5 and hold stable or increase</t>
  </si>
  <si>
    <t>Average 10 Year PE:</t>
  </si>
  <si>
    <t>Average 5 Year PE:</t>
  </si>
  <si>
    <t>Average PE Used:</t>
  </si>
  <si>
    <t>1. Meaning/Understand</t>
  </si>
  <si>
    <t>2. Moat</t>
  </si>
  <si>
    <t>3. Management</t>
  </si>
  <si>
    <t>4. Marging  of Safety - Intrinsic value</t>
  </si>
  <si>
    <t>Estimated EPS in 10 Years:</t>
  </si>
  <si>
    <t>Estimated EPS Growth (5 or 9 year Equity Growth Rate):</t>
  </si>
  <si>
    <t>Etimated Price in 10 Years:</t>
  </si>
  <si>
    <t>*Intrinsic Value is calculated with 15% annual return</t>
  </si>
  <si>
    <t>Intrinsic Value (1)</t>
  </si>
  <si>
    <t>Intrinsic Value Without Margin Of Safety (1):</t>
  </si>
  <si>
    <t>Intrinsic Value With Margin Of Safety (1):</t>
  </si>
  <si>
    <t>Input</t>
  </si>
  <si>
    <t>Balance Sheet</t>
  </si>
  <si>
    <t>Income Statement</t>
  </si>
  <si>
    <t>Cash Flow Statement</t>
  </si>
  <si>
    <t>*takes less than three years to pay off long term debt with free cash</t>
  </si>
  <si>
    <t>Chipotle 5/24/2019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</si>
</sst>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charset val="128"/>
      <scheme val="minor"/>
    </font>
    <font>
      <sz val="12"/>
      <color theme="1"/>
      <name val="Times New Roman"/>
    </font>
    <font>
      <sz val="14"/>
      <color theme="1"/>
      <name val="Times New Roman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Times New Roman"/>
    </font>
    <font>
      <b/>
      <sz val="12"/>
      <color theme="1"/>
      <name val="Times New Roman"/>
    </font>
    <font>
      <b/>
      <sz val="12"/>
      <color rgb="FF000000"/>
      <name val="Times New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D"/>
        <bgColor indexed="64"/>
      </patternFill>
    </fill>
    <fill>
      <patternFill patternType="solid">
        <fgColor rgb="FF08FFF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NumberFormat="1" applyFont="1"/>
    <xf numFmtId="0" fontId="5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5" borderId="1" xfId="0" applyFont="1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6" fillId="0" borderId="0" xfId="0" applyFont="1" applyBorder="1" applyAlignment="1">
      <alignment wrapText="1"/>
    </xf>
    <xf numFmtId="0" fontId="1" fillId="0" borderId="0" xfId="0" applyFont="1" applyBorder="1"/>
    <xf numFmtId="10" fontId="1" fillId="0" borderId="0" xfId="0" applyNumberFormat="1" applyFont="1"/>
    <xf numFmtId="10" fontId="0" fillId="0" borderId="0" xfId="0" applyNumberFormat="1"/>
    <xf numFmtId="2" fontId="1" fillId="0" borderId="0" xfId="0" applyNumberFormat="1" applyFont="1"/>
    <xf numFmtId="0" fontId="0" fillId="5" borderId="1" xfId="0" applyNumberFormat="1" applyFill="1" applyBorder="1"/>
    <xf numFmtId="0" fontId="1" fillId="0" borderId="0" xfId="0" applyFont="1" applyFill="1"/>
    <xf numFmtId="0" fontId="9" fillId="2" borderId="0" xfId="0" applyFont="1" applyFill="1"/>
    <xf numFmtId="0" fontId="9" fillId="4" borderId="0" xfId="0" applyFont="1" applyFill="1"/>
    <xf numFmtId="0" fontId="9" fillId="3" borderId="0" xfId="0" applyFont="1" applyFill="1"/>
    <xf numFmtId="0" fontId="8" fillId="6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right" wrapText="1"/>
    </xf>
    <xf numFmtId="2" fontId="1" fillId="5" borderId="1" xfId="0" applyNumberFormat="1" applyFont="1" applyFill="1" applyBorder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wrapText="1"/>
    </xf>
    <xf numFmtId="2" fontId="2" fillId="0" borderId="0" xfId="0" applyNumberFormat="1" applyFont="1"/>
    <xf numFmtId="2" fontId="7" fillId="0" borderId="0" xfId="0" applyNumberFormat="1" applyFont="1" applyAlignment="1">
      <alignment wrapText="1"/>
    </xf>
    <xf numFmtId="2" fontId="9" fillId="0" borderId="0" xfId="0" applyNumberFormat="1" applyFont="1"/>
    <xf numFmtId="0" fontId="11" fillId="0" borderId="0" xfId="0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  <colors>
    <mruColors>
      <color rgb="FF08F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Growth</a:t>
            </a:r>
            <a:r>
              <a:rPr lang="en-US" baseline="0"/>
              <a:t> Data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ROE</c:v>
                </c:pt>
              </c:strCache>
            </c:strRef>
          </c:tx>
          <c:val>
            <c:numRef>
              <c:f>Sheet1!$V$4:$V$13</c:f>
              <c:numCache>
                <c:formatCode>0.00%</c:formatCode>
                <c:ptCount val="10"/>
                <c:pt idx="0">
                  <c:v>5.1536059718483233E-2</c:v>
                </c:pt>
                <c:pt idx="1">
                  <c:v>5.3760898340879007E-2</c:v>
                </c:pt>
                <c:pt idx="2">
                  <c:v>5.3568360268252131E-2</c:v>
                </c:pt>
                <c:pt idx="3">
                  <c:v>5.9455426674047095E-2</c:v>
                </c:pt>
                <c:pt idx="4">
                  <c:v>5.0496859333520966E-2</c:v>
                </c:pt>
                <c:pt idx="5">
                  <c:v>5.7461015942209606E-2</c:v>
                </c:pt>
                <c:pt idx="6">
                  <c:v>0.17135374123199398</c:v>
                </c:pt>
                <c:pt idx="7">
                  <c:v>3.2762150481416077E-2</c:v>
                </c:pt>
                <c:pt idx="8">
                  <c:v>4.3580673658127116E-2</c:v>
                </c:pt>
                <c:pt idx="9">
                  <c:v>6.1244798514536361E-2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9-D549-88B0-DB1BA57B4F2D}"/>
            </c:ext>
          </c:extLst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ROA</c:v>
                </c:pt>
              </c:strCache>
            </c:strRef>
          </c:tx>
          <c:val>
            <c:numRef>
              <c:f>Sheet1!$W$4:$W$13</c:f>
              <c:numCache>
                <c:formatCode>0.00%</c:formatCode>
                <c:ptCount val="10"/>
                <c:pt idx="0">
                  <c:v>3.8122549789881263E-2</c:v>
                </c:pt>
                <c:pt idx="1">
                  <c:v>4.0051638307334284E-2</c:v>
                </c:pt>
                <c:pt idx="2">
                  <c:v>4.1022069066647113E-2</c:v>
                </c:pt>
                <c:pt idx="3">
                  <c:v>4.4716144966631052E-2</c:v>
                </c:pt>
                <c:pt idx="4">
                  <c:v>3.8534940250872111E-2</c:v>
                </c:pt>
                <c:pt idx="5">
                  <c:v>4.5360113236619634E-2</c:v>
                </c:pt>
                <c:pt idx="6">
                  <c:v>3.5017620094857052E-2</c:v>
                </c:pt>
                <c:pt idx="7">
                  <c:v>2.2363792767359336E-2</c:v>
                </c:pt>
                <c:pt idx="8">
                  <c:v>2.8342115450996547E-2</c:v>
                </c:pt>
                <c:pt idx="9">
                  <c:v>1.920205119355917E-2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9-D549-88B0-DB1BA57B4F2D}"/>
            </c:ext>
          </c:extLst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Equity Growth Rate</c:v>
                </c:pt>
              </c:strCache>
            </c:strRef>
          </c:tx>
          <c:val>
            <c:numRef>
              <c:f>Sheet1!$X$4:$X$13</c:f>
              <c:numCache>
                <c:formatCode>0.00%</c:formatCode>
                <c:ptCount val="10"/>
                <c:pt idx="1">
                  <c:v>0.1783895418329513</c:v>
                </c:pt>
                <c:pt idx="2">
                  <c:v>0.3504049392068635</c:v>
                </c:pt>
                <c:pt idx="3">
                  <c:v>0.12288065049569136</c:v>
                </c:pt>
                <c:pt idx="4">
                  <c:v>0.26668508043340505</c:v>
                </c:pt>
                <c:pt idx="5">
                  <c:v>0.29308817039270441</c:v>
                </c:pt>
                <c:pt idx="6">
                  <c:v>-0.92361964536168317</c:v>
                </c:pt>
                <c:pt idx="7">
                  <c:v>8.4559278067534471</c:v>
                </c:pt>
                <c:pt idx="8">
                  <c:v>1.7456360731136412E-4</c:v>
                </c:pt>
                <c:pt idx="9">
                  <c:v>4.8656137991725794E-2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9-D549-88B0-DB1BA57B4F2D}"/>
            </c:ext>
          </c:extLst>
        </c:ser>
        <c:ser>
          <c:idx val="3"/>
          <c:order val="3"/>
          <c:tx>
            <c:strRef>
              <c:f>Sheet1!$Y$3</c:f>
              <c:strCache>
                <c:ptCount val="1"/>
                <c:pt idx="0">
                  <c:v>EPS Growth Rate</c:v>
                </c:pt>
              </c:strCache>
            </c:strRef>
          </c:tx>
          <c:val>
            <c:numRef>
              <c:f>Sheet1!$Y$4:$Y$13</c:f>
              <c:numCache>
                <c:formatCode>0.00%</c:formatCode>
                <c:ptCount val="10"/>
                <c:pt idx="1">
                  <c:v>0.229261233988278</c:v>
                </c:pt>
                <c:pt idx="2">
                  <c:v>0.34556862931836219</c:v>
                </c:pt>
                <c:pt idx="3">
                  <c:v>0.24628321354125393</c:v>
                </c:pt>
                <c:pt idx="4">
                  <c:v>7.5824729627852763E-2</c:v>
                </c:pt>
                <c:pt idx="5">
                  <c:v>0.47142141024787193</c:v>
                </c:pt>
                <c:pt idx="6">
                  <c:v>-0.77222714723552477</c:v>
                </c:pt>
                <c:pt idx="7">
                  <c:v>0.80793560455054736</c:v>
                </c:pt>
                <c:pt idx="8">
                  <c:v>0.33044628076093013</c:v>
                </c:pt>
                <c:pt idx="9">
                  <c:v>0.4736975932532006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9-D549-88B0-DB1BA57B4F2D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Sales Growth Rate</c:v>
                </c:pt>
              </c:strCache>
            </c:strRef>
          </c:tx>
          <c:val>
            <c:numRef>
              <c:f>Sheet1!$Z$4:$Z$13</c:f>
              <c:numCache>
                <c:formatCode>0.00%</c:formatCode>
                <c:ptCount val="10"/>
                <c:pt idx="1">
                  <c:v>0.2433522258510176</c:v>
                </c:pt>
                <c:pt idx="2">
                  <c:v>0.25760330124228481</c:v>
                </c:pt>
                <c:pt idx="3">
                  <c:v>0.13447954505364476</c:v>
                </c:pt>
                <c:pt idx="4">
                  <c:v>0.24411662316254124</c:v>
                </c:pt>
                <c:pt idx="5">
                  <c:v>0.20447640524993835</c:v>
                </c:pt>
                <c:pt idx="6">
                  <c:v>-0.2337685472474457</c:v>
                </c:pt>
                <c:pt idx="7">
                  <c:v>0.28086460808739555</c:v>
                </c:pt>
                <c:pt idx="8">
                  <c:v>7.444408787560966E-2</c:v>
                </c:pt>
                <c:pt idx="9">
                  <c:v>0.13916790099590995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99-D549-88B0-DB1BA57B4F2D}"/>
            </c:ext>
          </c:extLst>
        </c:ser>
        <c:ser>
          <c:idx val="5"/>
          <c:order val="5"/>
          <c:tx>
            <c:strRef>
              <c:f>Sheet1!$AA$3</c:f>
              <c:strCache>
                <c:ptCount val="1"/>
                <c:pt idx="0">
                  <c:v>Free Cash Flow Growth</c:v>
                </c:pt>
              </c:strCache>
            </c:strRef>
          </c:tx>
          <c:val>
            <c:numRef>
              <c:f>Sheet1!$AA$4:$AA$13</c:f>
              <c:numCache>
                <c:formatCode>0.00%</c:formatCode>
                <c:ptCount val="10"/>
                <c:pt idx="1">
                  <c:v>4.2401155263419976E-2</c:v>
                </c:pt>
                <c:pt idx="2">
                  <c:v>-1.2982778799531851</c:v>
                </c:pt>
                <c:pt idx="3">
                  <c:v>-8.1071428571428577</c:v>
                </c:pt>
                <c:pt idx="4">
                  <c:v>0.49343128197039005</c:v>
                </c:pt>
                <c:pt idx="5">
                  <c:v>0.38331774149741982</c:v>
                </c:pt>
                <c:pt idx="6">
                  <c:v>-1.0067737079779226</c:v>
                </c:pt>
                <c:pt idx="7">
                  <c:v>-76.274557165861509</c:v>
                </c:pt>
                <c:pt idx="8">
                  <c:v>0.53589115529837095</c:v>
                </c:pt>
                <c:pt idx="9">
                  <c:v>-0.17575491670845172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99-D549-88B0-DB1BA57B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34760"/>
        <c:axId val="2143536168"/>
      </c:lineChart>
      <c:catAx>
        <c:axId val="214353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3536168"/>
        <c:crosses val="autoZero"/>
        <c:auto val="1"/>
        <c:lblAlgn val="ctr"/>
        <c:lblOffset val="100"/>
        <c:noMultiLvlLbl val="0"/>
      </c:catAx>
      <c:valAx>
        <c:axId val="2143536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214353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</a:t>
            </a:r>
            <a:r>
              <a:rPr lang="en-US" baseline="0"/>
              <a:t> Data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Sheet1!$V$16</c:f>
              <c:strCache>
                <c:ptCount val="1"/>
                <c:pt idx="0">
                  <c:v>Debt/Equity</c:v>
                </c:pt>
              </c:strCache>
            </c:strRef>
          </c:tx>
          <c:val>
            <c:numRef>
              <c:f>Sheet1!$V$17:$V$26</c:f>
              <c:numCache>
                <c:formatCode>0.00</c:formatCode>
                <c:ptCount val="10"/>
                <c:pt idx="0">
                  <c:v>0.35185238139979491</c:v>
                </c:pt>
                <c:pt idx="1">
                  <c:v>0.34228961942448877</c:v>
                </c:pt>
                <c:pt idx="2">
                  <c:v>0.30584247667326325</c:v>
                </c:pt>
                <c:pt idx="3">
                  <c:v>0.32961879246109166</c:v>
                </c:pt>
                <c:pt idx="4">
                  <c:v>0.31041748098670363</c:v>
                </c:pt>
                <c:pt idx="5">
                  <c:v>0.26677408503074029</c:v>
                </c:pt>
                <c:pt idx="6">
                  <c:v>3.8933577087141988</c:v>
                </c:pt>
                <c:pt idx="7">
                  <c:v>0.46496396305520549</c:v>
                </c:pt>
                <c:pt idx="8">
                  <c:v>0.53766481311100445</c:v>
                </c:pt>
                <c:pt idx="9">
                  <c:v>2.1894925129185858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D-0841-A077-61AFF2A190F7}"/>
            </c:ext>
          </c:extLst>
        </c:ser>
        <c:ser>
          <c:idx val="1"/>
          <c:order val="1"/>
          <c:tx>
            <c:strRef>
              <c:f>Sheet1!$W$16</c:f>
              <c:strCache>
                <c:ptCount val="1"/>
                <c:pt idx="0">
                  <c:v>Current Ratio</c:v>
                </c:pt>
              </c:strCache>
            </c:strRef>
          </c:tx>
          <c:val>
            <c:numRef>
              <c:f>Sheet1!$W$17:$W$26</c:f>
              <c:numCache>
                <c:formatCode>0.00</c:formatCode>
                <c:ptCount val="10"/>
                <c:pt idx="0">
                  <c:v>3.2616283708313389</c:v>
                </c:pt>
                <c:pt idx="1">
                  <c:v>3.7965050732807217</c:v>
                </c:pt>
                <c:pt idx="2">
                  <c:v>4.4279428649425521</c:v>
                </c:pt>
                <c:pt idx="3">
                  <c:v>3.160150673197303</c:v>
                </c:pt>
                <c:pt idx="4">
                  <c:v>3.4799508893602416</c:v>
                </c:pt>
                <c:pt idx="5">
                  <c:v>3.5533034306313849</c:v>
                </c:pt>
                <c:pt idx="6">
                  <c:v>1.3779080242532991</c:v>
                </c:pt>
                <c:pt idx="7">
                  <c:v>2.1675290461375738</c:v>
                </c:pt>
                <c:pt idx="8">
                  <c:v>1.716320919089622</c:v>
                </c:pt>
                <c:pt idx="9">
                  <c:v>1.8565719381409429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D-0841-A077-61AFF2A1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94328"/>
        <c:axId val="-2116845368"/>
      </c:lineChart>
      <c:catAx>
        <c:axId val="-211639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16845368"/>
        <c:crosses val="autoZero"/>
        <c:auto val="1"/>
        <c:lblAlgn val="ctr"/>
        <c:lblOffset val="100"/>
        <c:noMultiLvlLbl val="0"/>
      </c:catAx>
      <c:valAx>
        <c:axId val="-211684536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1639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0</xdr:rowOff>
    </xdr:from>
    <xdr:to>
      <xdr:col>11</xdr:col>
      <xdr:colOff>292100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736600</xdr:colOff>
      <xdr:row>15</xdr:row>
      <xdr:rowOff>0</xdr:rowOff>
    </xdr:from>
    <xdr:to>
      <xdr:col>19</xdr:col>
      <xdr:colOff>812800</xdr:colOff>
      <xdr:row>44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653"/>
  <sheetViews>
    <sheetView tabSelected="1" workbookViewId="0">
      <selection activeCell="C7" sqref="C7"/>
    </sheetView>
  </sheetViews>
  <sheetFormatPr baseColWidth="10" defaultRowHeight="16" x14ac:dyDescent="0.2"/>
  <cols>
    <col min="1" max="1" width="43.83203125" bestFit="1" customWidth="1"/>
    <col min="3" max="3" width="12.1640625" bestFit="1" customWidth="1"/>
    <col min="5" max="5" width="12.1640625" bestFit="1" customWidth="1"/>
    <col min="14" max="14" width="11.83203125" bestFit="1" customWidth="1"/>
    <col min="21" max="21" width="11.83203125" bestFit="1" customWidth="1"/>
    <col min="22" max="23" width="11.6640625" bestFit="1" customWidth="1"/>
    <col min="24" max="26" width="12.33203125" bestFit="1" customWidth="1"/>
    <col min="27" max="27" width="13.33203125" bestFit="1" customWidth="1"/>
  </cols>
  <sheetData>
    <row r="1" spans="1:85" ht="19" x14ac:dyDescent="0.25">
      <c r="A1" s="35" t="s">
        <v>68</v>
      </c>
    </row>
    <row r="2" spans="1:85" x14ac:dyDescent="0.2">
      <c r="A2" s="8" t="s">
        <v>0</v>
      </c>
      <c r="B2" s="1"/>
      <c r="C2" s="26"/>
      <c r="D2" s="1"/>
      <c r="E2" s="1" t="s">
        <v>1</v>
      </c>
      <c r="F2" s="5"/>
      <c r="G2" s="5"/>
      <c r="H2" s="5"/>
      <c r="I2" s="5"/>
      <c r="J2" s="7"/>
      <c r="K2" s="7"/>
      <c r="L2" s="6"/>
      <c r="M2" s="6"/>
      <c r="N2" s="7"/>
      <c r="O2" s="1"/>
      <c r="P2" s="2"/>
      <c r="Q2" s="1"/>
      <c r="R2" s="1"/>
      <c r="S2" s="1"/>
      <c r="T2" s="1"/>
      <c r="U2" s="1" t="s">
        <v>18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51" x14ac:dyDescent="0.2">
      <c r="A3" s="1" t="s">
        <v>52</v>
      </c>
      <c r="B3" s="1"/>
      <c r="C3" s="1"/>
      <c r="D3" s="1"/>
      <c r="E3" s="2" t="s">
        <v>2</v>
      </c>
      <c r="F3" s="2" t="s">
        <v>26</v>
      </c>
      <c r="G3" s="2" t="s">
        <v>27</v>
      </c>
      <c r="H3" s="2" t="s">
        <v>3</v>
      </c>
      <c r="I3" s="2" t="s">
        <v>5</v>
      </c>
      <c r="J3" s="2" t="s">
        <v>4</v>
      </c>
      <c r="K3" s="2" t="s">
        <v>9</v>
      </c>
      <c r="L3" s="2" t="s">
        <v>22</v>
      </c>
      <c r="M3" s="2" t="s">
        <v>23</v>
      </c>
      <c r="N3" s="2" t="s">
        <v>10</v>
      </c>
      <c r="O3" s="2" t="s">
        <v>11</v>
      </c>
      <c r="P3" s="2" t="s">
        <v>12</v>
      </c>
      <c r="Q3" s="2" t="s">
        <v>15</v>
      </c>
      <c r="R3" s="2" t="s">
        <v>16</v>
      </c>
      <c r="S3" s="2" t="s">
        <v>25</v>
      </c>
      <c r="T3" s="2"/>
      <c r="U3" s="2" t="s">
        <v>2</v>
      </c>
      <c r="V3" s="2" t="s">
        <v>11</v>
      </c>
      <c r="W3" s="2" t="s">
        <v>12</v>
      </c>
      <c r="X3" s="2" t="s">
        <v>8</v>
      </c>
      <c r="Y3" s="4" t="s">
        <v>13</v>
      </c>
      <c r="Z3" s="4" t="s">
        <v>14</v>
      </c>
      <c r="AA3" s="4" t="s">
        <v>24</v>
      </c>
      <c r="AB3" s="2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x14ac:dyDescent="0.2">
      <c r="A4" s="1" t="s">
        <v>53</v>
      </c>
      <c r="B4" s="1"/>
      <c r="C4" s="25" t="s">
        <v>63</v>
      </c>
      <c r="D4" s="1"/>
      <c r="E4" s="1">
        <v>1</v>
      </c>
      <c r="F4" s="20">
        <v>327050</v>
      </c>
      <c r="G4" s="20">
        <v>100272</v>
      </c>
      <c r="H4" s="20">
        <v>734379</v>
      </c>
      <c r="I4" s="20">
        <v>258393</v>
      </c>
      <c r="J4" s="20">
        <v>409686</v>
      </c>
      <c r="K4" s="20">
        <v>37847</v>
      </c>
      <c r="L4" s="20">
        <v>59867</v>
      </c>
      <c r="M4" s="20">
        <v>19703</v>
      </c>
      <c r="N4" s="20">
        <v>31814</v>
      </c>
      <c r="O4" s="17">
        <f>K4/H4</f>
        <v>5.1536059718483233E-2</v>
      </c>
      <c r="P4" s="17">
        <f>K4/(H4+I4)</f>
        <v>3.8122549789881263E-2</v>
      </c>
      <c r="Q4" s="19">
        <f>H4/N4</f>
        <v>23.083516690765073</v>
      </c>
      <c r="R4" s="19">
        <f>K4/N4</f>
        <v>1.1896334946878733</v>
      </c>
      <c r="S4" s="1">
        <f>L4-M4</f>
        <v>40164</v>
      </c>
      <c r="T4" s="1"/>
      <c r="U4" s="1">
        <v>1</v>
      </c>
      <c r="V4" s="17">
        <f>O4</f>
        <v>5.1536059718483233E-2</v>
      </c>
      <c r="W4" s="17">
        <f>P4</f>
        <v>3.8122549789881263E-2</v>
      </c>
      <c r="X4" s="17"/>
      <c r="Y4" s="17"/>
      <c r="Z4" s="17"/>
      <c r="AA4" s="17"/>
      <c r="AB4" s="1"/>
      <c r="AC4" s="8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2">
      <c r="A5" s="1" t="s">
        <v>54</v>
      </c>
      <c r="B5" s="1"/>
      <c r="C5" s="1"/>
      <c r="D5" s="1"/>
      <c r="E5" s="1">
        <v>2</v>
      </c>
      <c r="F5" s="20">
        <v>377160</v>
      </c>
      <c r="G5" s="20">
        <v>99344</v>
      </c>
      <c r="H5" s="20">
        <v>862746</v>
      </c>
      <c r="I5" s="20">
        <v>295309</v>
      </c>
      <c r="J5" s="20">
        <v>509384</v>
      </c>
      <c r="K5" s="20">
        <v>46382</v>
      </c>
      <c r="L5" s="20">
        <v>68305</v>
      </c>
      <c r="M5" s="20">
        <v>26438</v>
      </c>
      <c r="N5" s="20">
        <v>31717</v>
      </c>
      <c r="O5" s="17">
        <f t="shared" ref="O5:O13" si="0">K5/H5</f>
        <v>5.3760898340879007E-2</v>
      </c>
      <c r="P5" s="17">
        <f t="shared" ref="P5:P13" si="1">K5/(H5+I5)</f>
        <v>4.0051638307334284E-2</v>
      </c>
      <c r="Q5" s="19">
        <f t="shared" ref="Q5:Q13" si="2">H5/N5</f>
        <v>27.201374657123939</v>
      </c>
      <c r="R5" s="19">
        <f t="shared" ref="R5:R13" si="3">K5/N5</f>
        <v>1.4623703376738026</v>
      </c>
      <c r="S5" s="1">
        <f t="shared" ref="S5:S12" si="4">L5-M5</f>
        <v>41867</v>
      </c>
      <c r="T5" s="1"/>
      <c r="U5" s="1">
        <v>2</v>
      </c>
      <c r="V5" s="17">
        <f t="shared" ref="V5:V13" si="5">O5</f>
        <v>5.3760898340879007E-2</v>
      </c>
      <c r="W5" s="17">
        <f t="shared" ref="W5:W13" si="6">P5</f>
        <v>4.0051638307334284E-2</v>
      </c>
      <c r="X5" s="18">
        <f>(Q5-Q4)/Q4</f>
        <v>0.1783895418329513</v>
      </c>
      <c r="Y5" s="17">
        <f>(R5-R4)/R4</f>
        <v>0.229261233988278</v>
      </c>
      <c r="Z5" s="17">
        <f>(J5-J4)/J4</f>
        <v>0.2433522258510176</v>
      </c>
      <c r="AA5" s="17">
        <f>(S5-S4)/S4</f>
        <v>4.2401155263419976E-2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2">
      <c r="A6" s="1" t="s">
        <v>55</v>
      </c>
      <c r="B6" s="1"/>
      <c r="C6" s="1"/>
      <c r="D6" s="1"/>
      <c r="E6" s="1">
        <v>3</v>
      </c>
      <c r="F6" s="20">
        <v>551487</v>
      </c>
      <c r="G6" s="20">
        <v>124547</v>
      </c>
      <c r="H6" s="20">
        <v>1169795</v>
      </c>
      <c r="I6" s="20">
        <v>357773</v>
      </c>
      <c r="J6" s="20">
        <v>640603</v>
      </c>
      <c r="K6" s="20">
        <v>62664</v>
      </c>
      <c r="L6" s="20">
        <v>29376</v>
      </c>
      <c r="M6" s="20">
        <v>41864</v>
      </c>
      <c r="N6" s="20">
        <v>31846</v>
      </c>
      <c r="O6" s="17">
        <f t="shared" si="0"/>
        <v>5.3568360268252131E-2</v>
      </c>
      <c r="P6" s="17">
        <f t="shared" si="1"/>
        <v>4.1022069066647113E-2</v>
      </c>
      <c r="Q6" s="19">
        <f t="shared" si="2"/>
        <v>36.73287069019657</v>
      </c>
      <c r="R6" s="19">
        <f t="shared" si="3"/>
        <v>1.9677196508195691</v>
      </c>
      <c r="S6" s="1">
        <f t="shared" si="4"/>
        <v>-12488</v>
      </c>
      <c r="T6" s="1"/>
      <c r="U6" s="1">
        <v>3</v>
      </c>
      <c r="V6" s="17">
        <f t="shared" si="5"/>
        <v>5.3568360268252131E-2</v>
      </c>
      <c r="W6" s="17">
        <f t="shared" si="6"/>
        <v>4.1022069066647113E-2</v>
      </c>
      <c r="X6" s="18">
        <f t="shared" ref="X6:X13" si="7">(Q6-Q5)/Q5</f>
        <v>0.3504049392068635</v>
      </c>
      <c r="Y6" s="17">
        <f t="shared" ref="Y6:Y13" si="8">(R6-R5)/R5</f>
        <v>0.34556862931836219</v>
      </c>
      <c r="Z6" s="17">
        <f t="shared" ref="Z6:Z13" si="9">(J6-J5)/J5</f>
        <v>0.25760330124228481</v>
      </c>
      <c r="AA6" s="17">
        <f t="shared" ref="AA6:AA13" si="10">(S6-S5)/S5</f>
        <v>-1.2982778799531851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x14ac:dyDescent="0.2">
      <c r="A7" s="1"/>
      <c r="B7" s="1"/>
      <c r="C7" s="1"/>
      <c r="D7" s="1"/>
      <c r="E7" s="1">
        <v>4</v>
      </c>
      <c r="F7" s="20">
        <v>575514</v>
      </c>
      <c r="G7" s="20">
        <v>182116</v>
      </c>
      <c r="H7" s="20">
        <v>1288091</v>
      </c>
      <c r="I7" s="20">
        <v>424579</v>
      </c>
      <c r="J7" s="20">
        <v>726751</v>
      </c>
      <c r="K7" s="20">
        <v>76584</v>
      </c>
      <c r="L7" s="20">
        <v>125250</v>
      </c>
      <c r="M7" s="20">
        <v>36496</v>
      </c>
      <c r="N7" s="20">
        <v>31229</v>
      </c>
      <c r="O7" s="17">
        <f t="shared" si="0"/>
        <v>5.9455426674047095E-2</v>
      </c>
      <c r="P7" s="17">
        <f t="shared" si="1"/>
        <v>4.4716144966631052E-2</v>
      </c>
      <c r="Q7" s="19">
        <f t="shared" si="2"/>
        <v>41.24662973518204</v>
      </c>
      <c r="R7" s="19">
        <f t="shared" si="3"/>
        <v>2.4523359697716867</v>
      </c>
      <c r="S7" s="1">
        <f t="shared" si="4"/>
        <v>88754</v>
      </c>
      <c r="T7" s="1"/>
      <c r="U7" s="1">
        <v>4</v>
      </c>
      <c r="V7" s="17">
        <f t="shared" si="5"/>
        <v>5.9455426674047095E-2</v>
      </c>
      <c r="W7" s="17">
        <f t="shared" si="6"/>
        <v>4.4716144966631052E-2</v>
      </c>
      <c r="X7" s="18">
        <f t="shared" si="7"/>
        <v>0.12288065049569136</v>
      </c>
      <c r="Y7" s="17">
        <f t="shared" si="8"/>
        <v>0.24628321354125393</v>
      </c>
      <c r="Z7" s="17">
        <f t="shared" si="9"/>
        <v>0.13447954505364476</v>
      </c>
      <c r="AA7" s="17">
        <f t="shared" si="10"/>
        <v>-8.1071428571428577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2">
      <c r="A8" s="1" t="s">
        <v>6</v>
      </c>
      <c r="B8" s="1"/>
      <c r="C8" s="1"/>
      <c r="D8" s="1"/>
      <c r="E8" s="1">
        <v>5</v>
      </c>
      <c r="F8" s="20">
        <v>790791</v>
      </c>
      <c r="G8" s="20">
        <v>227242</v>
      </c>
      <c r="H8" s="20">
        <v>1645033</v>
      </c>
      <c r="I8" s="20">
        <v>510647</v>
      </c>
      <c r="J8" s="20">
        <v>904163</v>
      </c>
      <c r="K8" s="20">
        <v>83069</v>
      </c>
      <c r="L8" s="20">
        <v>179778</v>
      </c>
      <c r="M8" s="20">
        <v>47230</v>
      </c>
      <c r="N8" s="20">
        <v>31486</v>
      </c>
      <c r="O8" s="17">
        <f t="shared" si="0"/>
        <v>5.0496859333520966E-2</v>
      </c>
      <c r="P8" s="17">
        <f t="shared" si="1"/>
        <v>3.8534940250872111E-2</v>
      </c>
      <c r="Q8" s="19">
        <f t="shared" si="2"/>
        <v>52.24649050371594</v>
      </c>
      <c r="R8" s="19">
        <f t="shared" si="3"/>
        <v>2.6382836816362829</v>
      </c>
      <c r="S8" s="1">
        <f t="shared" si="4"/>
        <v>132548</v>
      </c>
      <c r="T8" s="1"/>
      <c r="U8" s="1">
        <v>5</v>
      </c>
      <c r="V8" s="17">
        <f t="shared" si="5"/>
        <v>5.0496859333520966E-2</v>
      </c>
      <c r="W8" s="17">
        <f t="shared" si="6"/>
        <v>3.8534940250872111E-2</v>
      </c>
      <c r="X8" s="18">
        <f t="shared" si="7"/>
        <v>0.26668508043340505</v>
      </c>
      <c r="Y8" s="17">
        <f t="shared" si="8"/>
        <v>7.5824729627852763E-2</v>
      </c>
      <c r="Z8" s="17">
        <f t="shared" si="9"/>
        <v>0.24411662316254124</v>
      </c>
      <c r="AA8" s="17">
        <f t="shared" si="10"/>
        <v>0.49343128197039005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ht="18" x14ac:dyDescent="0.2">
      <c r="A9" s="3" t="s">
        <v>7</v>
      </c>
      <c r="B9" s="1"/>
      <c r="C9" s="1"/>
      <c r="D9" s="1"/>
      <c r="E9" s="1">
        <v>6</v>
      </c>
      <c r="F9" s="20">
        <v>984695</v>
      </c>
      <c r="G9" s="20">
        <v>277121</v>
      </c>
      <c r="H9" s="20">
        <v>2134334</v>
      </c>
      <c r="I9" s="20">
        <v>569385</v>
      </c>
      <c r="J9" s="20">
        <v>1089043</v>
      </c>
      <c r="K9" s="20">
        <v>122641</v>
      </c>
      <c r="L9" s="20">
        <v>242719</v>
      </c>
      <c r="M9" s="20">
        <v>59363</v>
      </c>
      <c r="N9" s="20">
        <v>31592</v>
      </c>
      <c r="O9" s="17">
        <f t="shared" si="0"/>
        <v>5.7461015942209606E-2</v>
      </c>
      <c r="P9" s="17">
        <f t="shared" si="1"/>
        <v>4.5360113236619634E-2</v>
      </c>
      <c r="Q9" s="19">
        <f t="shared" si="2"/>
        <v>67.559318814889849</v>
      </c>
      <c r="R9" s="19">
        <f t="shared" si="3"/>
        <v>3.8820270954672069</v>
      </c>
      <c r="S9" s="1">
        <f t="shared" si="4"/>
        <v>183356</v>
      </c>
      <c r="T9" s="1"/>
      <c r="U9" s="1">
        <v>6</v>
      </c>
      <c r="V9" s="17">
        <f t="shared" si="5"/>
        <v>5.7461015942209606E-2</v>
      </c>
      <c r="W9" s="17">
        <f t="shared" si="6"/>
        <v>4.5360113236619634E-2</v>
      </c>
      <c r="X9" s="18">
        <f t="shared" si="7"/>
        <v>0.29308817039270441</v>
      </c>
      <c r="Y9" s="17">
        <f t="shared" si="8"/>
        <v>0.47142141024787193</v>
      </c>
      <c r="Z9" s="17">
        <f t="shared" si="9"/>
        <v>0.20447640524993835</v>
      </c>
      <c r="AA9" s="17">
        <f t="shared" si="10"/>
        <v>0.38331774149741982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x14ac:dyDescent="0.2">
      <c r="A10" s="1"/>
      <c r="B10" s="1"/>
      <c r="C10" s="1"/>
      <c r="D10" s="1"/>
      <c r="E10" s="1">
        <v>7</v>
      </c>
      <c r="F10" s="20">
        <v>374740</v>
      </c>
      <c r="G10" s="20">
        <v>271963</v>
      </c>
      <c r="H10" s="20">
        <v>154254</v>
      </c>
      <c r="I10" s="20">
        <v>600566</v>
      </c>
      <c r="J10" s="20">
        <v>834459</v>
      </c>
      <c r="K10" s="20">
        <v>26432</v>
      </c>
      <c r="L10" s="20">
        <v>61679</v>
      </c>
      <c r="M10" s="20">
        <v>62921</v>
      </c>
      <c r="N10" s="20">
        <v>29893</v>
      </c>
      <c r="O10" s="17">
        <f t="shared" si="0"/>
        <v>0.17135374123199398</v>
      </c>
      <c r="P10" s="17">
        <f t="shared" si="1"/>
        <v>3.5017620094857052E-2</v>
      </c>
      <c r="Q10" s="19">
        <f t="shared" si="2"/>
        <v>5.1602047302043959</v>
      </c>
      <c r="R10" s="19">
        <f t="shared" si="3"/>
        <v>0.88422038604355535</v>
      </c>
      <c r="S10" s="1">
        <f t="shared" si="4"/>
        <v>-1242</v>
      </c>
      <c r="T10" s="1"/>
      <c r="U10" s="1">
        <v>7</v>
      </c>
      <c r="V10" s="17">
        <f t="shared" si="5"/>
        <v>0.17135374123199398</v>
      </c>
      <c r="W10" s="17">
        <f t="shared" si="6"/>
        <v>3.5017620094857052E-2</v>
      </c>
      <c r="X10" s="18">
        <f t="shared" si="7"/>
        <v>-0.92361964536168317</v>
      </c>
      <c r="Y10" s="17">
        <f t="shared" si="8"/>
        <v>-0.77222714723552477</v>
      </c>
      <c r="Z10" s="17">
        <f t="shared" si="9"/>
        <v>-0.2337685472474457</v>
      </c>
      <c r="AA10" s="17">
        <f t="shared" si="10"/>
        <v>-1.0067737079779226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x14ac:dyDescent="0.2">
      <c r="A11" s="22" t="s">
        <v>64</v>
      </c>
      <c r="B11" s="1"/>
      <c r="C11" s="1"/>
      <c r="D11" s="1"/>
      <c r="E11" s="1">
        <v>8</v>
      </c>
      <c r="F11" s="20">
        <v>663964</v>
      </c>
      <c r="G11" s="20">
        <v>306323</v>
      </c>
      <c r="H11" s="20">
        <v>1407722</v>
      </c>
      <c r="I11" s="20">
        <v>654540</v>
      </c>
      <c r="J11" s="20">
        <v>1068829</v>
      </c>
      <c r="K11" s="20">
        <v>46120</v>
      </c>
      <c r="L11" s="20">
        <v>150579</v>
      </c>
      <c r="M11" s="20">
        <v>57088</v>
      </c>
      <c r="N11" s="20">
        <v>28850</v>
      </c>
      <c r="O11" s="17">
        <f t="shared" si="0"/>
        <v>3.2762150481416077E-2</v>
      </c>
      <c r="P11" s="17">
        <f t="shared" si="1"/>
        <v>2.2363792767359336E-2</v>
      </c>
      <c r="Q11" s="19">
        <f t="shared" si="2"/>
        <v>48.794523396880415</v>
      </c>
      <c r="R11" s="19">
        <f t="shared" si="3"/>
        <v>1.5986135181975736</v>
      </c>
      <c r="S11" s="1">
        <f t="shared" si="4"/>
        <v>93491</v>
      </c>
      <c r="T11" s="1"/>
      <c r="U11" s="1">
        <v>8</v>
      </c>
      <c r="V11" s="17">
        <f t="shared" si="5"/>
        <v>3.2762150481416077E-2</v>
      </c>
      <c r="W11" s="17">
        <f t="shared" si="6"/>
        <v>2.2363792767359336E-2</v>
      </c>
      <c r="X11" s="18">
        <f t="shared" si="7"/>
        <v>8.4559278067534471</v>
      </c>
      <c r="Y11" s="17">
        <f t="shared" si="8"/>
        <v>0.80793560455054736</v>
      </c>
      <c r="Z11" s="17">
        <f t="shared" si="9"/>
        <v>0.28086460808739555</v>
      </c>
      <c r="AA11" s="17">
        <f t="shared" si="10"/>
        <v>-76.274557165861509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x14ac:dyDescent="0.2">
      <c r="A12" s="23" t="s">
        <v>65</v>
      </c>
      <c r="C12" s="1"/>
      <c r="D12" s="1"/>
      <c r="E12" s="1">
        <v>9</v>
      </c>
      <c r="F12" s="20">
        <v>630439</v>
      </c>
      <c r="G12" s="20">
        <v>367320</v>
      </c>
      <c r="H12" s="20">
        <v>1364045</v>
      </c>
      <c r="I12" s="20">
        <v>733399</v>
      </c>
      <c r="J12" s="20">
        <v>1148397</v>
      </c>
      <c r="K12" s="20">
        <v>59446</v>
      </c>
      <c r="L12" s="20">
        <v>201116</v>
      </c>
      <c r="M12" s="20">
        <v>57524</v>
      </c>
      <c r="N12" s="20">
        <v>27950</v>
      </c>
      <c r="O12" s="17">
        <f t="shared" si="0"/>
        <v>4.3580673658127116E-2</v>
      </c>
      <c r="P12" s="17">
        <f t="shared" si="1"/>
        <v>2.8342115450996547E-2</v>
      </c>
      <c r="Q12" s="19">
        <f t="shared" si="2"/>
        <v>48.803041144901613</v>
      </c>
      <c r="R12" s="19">
        <f t="shared" si="3"/>
        <v>2.1268694096601073</v>
      </c>
      <c r="S12" s="1">
        <f t="shared" si="4"/>
        <v>143592</v>
      </c>
      <c r="T12" s="1"/>
      <c r="U12" s="1">
        <v>9</v>
      </c>
      <c r="V12" s="17">
        <f t="shared" si="5"/>
        <v>4.3580673658127116E-2</v>
      </c>
      <c r="W12" s="17">
        <f t="shared" si="6"/>
        <v>2.8342115450996547E-2</v>
      </c>
      <c r="X12" s="18">
        <f t="shared" si="7"/>
        <v>1.7456360731136412E-4</v>
      </c>
      <c r="Y12" s="17">
        <f t="shared" si="8"/>
        <v>0.33044628076093013</v>
      </c>
      <c r="Z12" s="17">
        <f t="shared" si="9"/>
        <v>7.444408787560966E-2</v>
      </c>
      <c r="AA12" s="17">
        <f t="shared" si="10"/>
        <v>0.53589115529837095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x14ac:dyDescent="0.2">
      <c r="A13" s="24" t="s">
        <v>66</v>
      </c>
      <c r="B13" s="1"/>
      <c r="C13" s="1"/>
      <c r="D13" s="1"/>
      <c r="E13" s="1" t="s">
        <v>45</v>
      </c>
      <c r="F13" s="20">
        <v>791141</v>
      </c>
      <c r="G13" s="20">
        <v>426130</v>
      </c>
      <c r="H13" s="20">
        <v>1439012</v>
      </c>
      <c r="I13" s="20">
        <v>3150706</v>
      </c>
      <c r="J13" s="20">
        <v>1308217</v>
      </c>
      <c r="K13" s="20">
        <v>88132</v>
      </c>
      <c r="L13" s="20">
        <v>182581</v>
      </c>
      <c r="M13" s="20">
        <v>64226</v>
      </c>
      <c r="N13" s="20">
        <v>28118</v>
      </c>
      <c r="O13" s="17">
        <f t="shared" si="0"/>
        <v>6.1244798514536361E-2</v>
      </c>
      <c r="P13" s="17">
        <f t="shared" si="1"/>
        <v>1.920205119355917E-2</v>
      </c>
      <c r="Q13" s="19">
        <f t="shared" si="2"/>
        <v>51.177608649263817</v>
      </c>
      <c r="R13" s="19">
        <f t="shared" si="3"/>
        <v>3.1343623301799557</v>
      </c>
      <c r="S13" s="1">
        <f>L13-M13</f>
        <v>118355</v>
      </c>
      <c r="T13" s="1"/>
      <c r="U13" s="1">
        <v>10</v>
      </c>
      <c r="V13" s="17">
        <f t="shared" si="5"/>
        <v>6.1244798514536361E-2</v>
      </c>
      <c r="W13" s="17">
        <f t="shared" si="6"/>
        <v>1.920205119355917E-2</v>
      </c>
      <c r="X13" s="18">
        <f t="shared" si="7"/>
        <v>4.8656137991725794E-2</v>
      </c>
      <c r="Y13" s="17">
        <f t="shared" si="8"/>
        <v>0.4736975932532006</v>
      </c>
      <c r="Z13" s="17">
        <f t="shared" si="9"/>
        <v>0.13916790099590995</v>
      </c>
      <c r="AA13" s="17">
        <f t="shared" si="10"/>
        <v>-0.17575491670845172</v>
      </c>
      <c r="AB13" s="8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2">
      <c r="A14" s="1"/>
      <c r="B14" s="1"/>
      <c r="C14" s="21"/>
      <c r="D14" s="1"/>
      <c r="E14" s="1"/>
      <c r="F14" s="2"/>
      <c r="G14" s="2"/>
      <c r="H14" s="2"/>
      <c r="I14" s="2"/>
      <c r="J14" s="2"/>
      <c r="K14" s="2"/>
      <c r="L14" s="2"/>
      <c r="M14" s="2"/>
      <c r="N14" s="2"/>
      <c r="O14" s="1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  <c r="AA14" s="8" t="s">
        <v>31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x14ac:dyDescent="0.2">
      <c r="A15" s="1"/>
      <c r="B15" s="1"/>
      <c r="C15" s="1"/>
      <c r="D15" s="1"/>
      <c r="E15" s="2"/>
      <c r="F15" s="2"/>
      <c r="G15" s="2"/>
      <c r="H15" s="2"/>
      <c r="I15" s="2"/>
      <c r="J15" s="2"/>
      <c r="K15" s="2"/>
      <c r="L15" s="2"/>
      <c r="M15" s="2"/>
      <c r="N15" s="1"/>
      <c r="O15" s="1"/>
      <c r="P15" s="2"/>
      <c r="Q15" s="1"/>
      <c r="R15" s="1"/>
      <c r="S15" s="1"/>
      <c r="T15" s="1"/>
      <c r="U15" s="1" t="s">
        <v>19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ht="3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1"/>
      <c r="R16" s="1"/>
      <c r="S16" s="2"/>
      <c r="T16" s="2"/>
      <c r="U16" s="2" t="s">
        <v>2</v>
      </c>
      <c r="V16" s="2" t="s">
        <v>20</v>
      </c>
      <c r="W16" s="2" t="s">
        <v>17</v>
      </c>
      <c r="X16" s="2"/>
      <c r="Y16" s="4" t="s">
        <v>21</v>
      </c>
      <c r="Z16" s="4"/>
      <c r="AA16" s="4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1"/>
      <c r="R17" s="1"/>
      <c r="S17" s="1"/>
      <c r="T17" s="1"/>
      <c r="U17" s="1">
        <v>1</v>
      </c>
      <c r="V17" s="19">
        <f>I4/H4</f>
        <v>0.35185238139979491</v>
      </c>
      <c r="W17" s="19">
        <f>F4/G4</f>
        <v>3.2616283708313389</v>
      </c>
      <c r="X17" s="1"/>
      <c r="Y17" s="19">
        <f>(I4-G4)/S4</f>
        <v>3.9368837765162832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1"/>
      <c r="R18" s="1"/>
      <c r="S18" s="1"/>
      <c r="T18" s="1"/>
      <c r="U18" s="1">
        <v>2</v>
      </c>
      <c r="V18" s="19">
        <f t="shared" ref="V18:V26" si="11">I5/H5</f>
        <v>0.34228961942448877</v>
      </c>
      <c r="W18" s="19">
        <f t="shared" ref="W18:W26" si="12">F5/G5</f>
        <v>3.7965050732807217</v>
      </c>
      <c r="X18" s="1"/>
      <c r="Y18" s="19">
        <f t="shared" ref="Y18:Y26" si="13">(I5-G5)/S5</f>
        <v>4.6806554087945162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Q19" s="1"/>
      <c r="R19" s="1"/>
      <c r="S19" s="1"/>
      <c r="T19" s="1"/>
      <c r="U19" s="1">
        <v>3</v>
      </c>
      <c r="V19" s="19">
        <f t="shared" si="11"/>
        <v>0.30584247667326325</v>
      </c>
      <c r="W19" s="19">
        <f t="shared" si="12"/>
        <v>4.4279428649425521</v>
      </c>
      <c r="X19" s="1"/>
      <c r="Y19" s="19">
        <f t="shared" si="13"/>
        <v>-18.676008968609864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1"/>
      <c r="R20" s="1"/>
      <c r="S20" s="1"/>
      <c r="T20" s="1"/>
      <c r="U20" s="1">
        <v>4</v>
      </c>
      <c r="V20" s="19">
        <f t="shared" si="11"/>
        <v>0.32961879246109166</v>
      </c>
      <c r="W20" s="19">
        <f t="shared" si="12"/>
        <v>3.160150673197303</v>
      </c>
      <c r="X20" s="1"/>
      <c r="Y20" s="19">
        <f t="shared" si="13"/>
        <v>2.731854338959371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1"/>
      <c r="R21" s="1"/>
      <c r="S21" s="1"/>
      <c r="T21" s="1"/>
      <c r="U21" s="1">
        <v>5</v>
      </c>
      <c r="V21" s="19">
        <f t="shared" si="11"/>
        <v>0.31041748098670363</v>
      </c>
      <c r="W21" s="19">
        <f t="shared" si="12"/>
        <v>3.4799508893602416</v>
      </c>
      <c r="X21" s="1"/>
      <c r="Y21" s="19">
        <f t="shared" si="13"/>
        <v>2.1381310921326615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1"/>
      <c r="R22" s="1"/>
      <c r="S22" s="1"/>
      <c r="T22" s="1"/>
      <c r="U22" s="1">
        <v>6</v>
      </c>
      <c r="V22" s="19">
        <f t="shared" si="11"/>
        <v>0.26677408503074029</v>
      </c>
      <c r="W22" s="19">
        <f t="shared" si="12"/>
        <v>3.5533034306313849</v>
      </c>
      <c r="X22" s="1"/>
      <c r="Y22" s="19">
        <f t="shared" si="13"/>
        <v>1.5939702000479941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1"/>
      <c r="R23" s="1"/>
      <c r="S23" s="1"/>
      <c r="T23" s="1"/>
      <c r="U23" s="1">
        <v>7</v>
      </c>
      <c r="V23" s="19">
        <f t="shared" si="11"/>
        <v>3.8933577087141988</v>
      </c>
      <c r="W23" s="19">
        <f t="shared" si="12"/>
        <v>1.3779080242532991</v>
      </c>
      <c r="X23" s="1"/>
      <c r="Y23" s="19">
        <f t="shared" si="13"/>
        <v>-264.57568438003221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1"/>
      <c r="R24" s="1"/>
      <c r="S24" s="1"/>
      <c r="T24" s="1"/>
      <c r="U24" s="1">
        <v>8</v>
      </c>
      <c r="V24" s="19">
        <f t="shared" si="11"/>
        <v>0.46496396305520549</v>
      </c>
      <c r="W24" s="19">
        <f t="shared" si="12"/>
        <v>2.1675290461375738</v>
      </c>
      <c r="X24" s="1"/>
      <c r="Y24" s="19">
        <f t="shared" si="13"/>
        <v>3.7246045073857377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1"/>
      <c r="R25" s="1"/>
      <c r="S25" s="1"/>
      <c r="T25" s="1"/>
      <c r="U25" s="1">
        <v>9</v>
      </c>
      <c r="V25" s="19">
        <f t="shared" si="11"/>
        <v>0.53766481311100445</v>
      </c>
      <c r="W25" s="19">
        <f t="shared" si="12"/>
        <v>1.716320919089622</v>
      </c>
      <c r="X25" s="1"/>
      <c r="Y25" s="19">
        <f t="shared" si="13"/>
        <v>2.5494386873920551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1"/>
      <c r="R26" s="1"/>
      <c r="S26" s="1"/>
      <c r="T26" s="1"/>
      <c r="U26" s="1">
        <v>10</v>
      </c>
      <c r="V26" s="19">
        <f t="shared" si="11"/>
        <v>2.1894925129185858</v>
      </c>
      <c r="W26" s="19">
        <f t="shared" si="12"/>
        <v>1.8565719381409429</v>
      </c>
      <c r="X26" s="1"/>
      <c r="Y26" s="19">
        <f t="shared" si="13"/>
        <v>23.020370918000928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1"/>
      <c r="R27" s="1"/>
      <c r="S27" s="1"/>
      <c r="T27" s="1"/>
      <c r="U27" s="1"/>
      <c r="V27" s="9" t="s">
        <v>28</v>
      </c>
      <c r="W27" s="9" t="s">
        <v>29</v>
      </c>
      <c r="X27" s="1"/>
      <c r="Y27" s="8" t="s">
        <v>30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1"/>
      <c r="R28" s="1"/>
      <c r="S28" s="1"/>
      <c r="T28" s="1"/>
      <c r="U28" s="1"/>
      <c r="V28" s="1"/>
      <c r="W28" s="1"/>
      <c r="X28" s="1"/>
      <c r="Y28" s="27" t="s">
        <v>67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1"/>
      <c r="R30" s="1"/>
      <c r="S30" s="1"/>
      <c r="T30" s="1"/>
      <c r="U30" s="1" t="s">
        <v>43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ht="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1"/>
      <c r="R31" s="1"/>
      <c r="S31" s="1"/>
      <c r="T31" s="1"/>
      <c r="U31" s="2" t="s">
        <v>2</v>
      </c>
      <c r="V31" s="2" t="s">
        <v>44</v>
      </c>
      <c r="W31" s="2"/>
      <c r="X31" s="2"/>
      <c r="Y31" s="4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1"/>
      <c r="R32" s="1"/>
      <c r="S32" s="1"/>
      <c r="T32" s="1"/>
      <c r="U32" s="1">
        <v>1</v>
      </c>
      <c r="V32" s="12">
        <v>26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Q33" s="1"/>
      <c r="R33" s="1"/>
      <c r="S33" s="1"/>
      <c r="T33" s="1"/>
      <c r="U33" s="1">
        <v>2</v>
      </c>
      <c r="V33" s="12">
        <v>46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Q34" s="1"/>
      <c r="R34" s="1"/>
      <c r="S34" s="1"/>
      <c r="T34" s="1"/>
      <c r="U34" s="1">
        <v>3</v>
      </c>
      <c r="V34" s="12">
        <v>57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Q35" s="1"/>
      <c r="R35" s="1"/>
      <c r="S35" s="1"/>
      <c r="T35" s="1"/>
      <c r="U35" s="1">
        <v>4</v>
      </c>
      <c r="V35" s="12">
        <v>53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  <c r="Q36" s="1"/>
      <c r="R36" s="1"/>
      <c r="S36" s="1"/>
      <c r="T36" s="1"/>
      <c r="U36" s="1">
        <v>5</v>
      </c>
      <c r="V36" s="12">
        <v>42</v>
      </c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>
        <v>6</v>
      </c>
      <c r="V37" s="12">
        <v>15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>
        <v>7</v>
      </c>
      <c r="V38" s="12">
        <v>45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>
        <v>8</v>
      </c>
      <c r="V39" s="12">
        <v>135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v>9</v>
      </c>
      <c r="V40" s="12">
        <v>48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>
        <v>10</v>
      </c>
      <c r="V41" s="12">
        <v>97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3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 t="s">
        <v>49</v>
      </c>
      <c r="W42" s="1">
        <f>(V41+V40+V39+V38+V37+V36+V35+V34+V33+V32)/10</f>
        <v>56.4</v>
      </c>
      <c r="X42" s="2" t="s">
        <v>50</v>
      </c>
      <c r="Y42" s="1">
        <f>(V36+V35+V34+V33+V32)/5</f>
        <v>44.8</v>
      </c>
      <c r="Z42" s="1"/>
      <c r="AA42" s="2" t="s">
        <v>51</v>
      </c>
      <c r="AB42" s="1">
        <f>IF(W42&lt;Y42,W42,Y42)</f>
        <v>44.8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x14ac:dyDescent="0.2">
      <c r="A45" s="1"/>
      <c r="B45" s="1"/>
      <c r="C45" s="1"/>
      <c r="D45" s="1" t="s">
        <v>46</v>
      </c>
      <c r="E45" s="1"/>
      <c r="F45" s="1"/>
      <c r="G45" s="1"/>
      <c r="H45" s="1"/>
      <c r="I45" s="1"/>
      <c r="J45" s="1"/>
      <c r="K45" s="1"/>
      <c r="L45" s="1"/>
      <c r="M45" s="1"/>
      <c r="N45" s="1" t="s">
        <v>47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x14ac:dyDescent="0.2">
      <c r="A46" s="1" t="s">
        <v>32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 t="s">
        <v>48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ht="51" x14ac:dyDescent="0.2">
      <c r="A47" s="1" t="s">
        <v>33</v>
      </c>
      <c r="B47" s="2" t="s">
        <v>11</v>
      </c>
      <c r="C47" s="2" t="s">
        <v>12</v>
      </c>
      <c r="D47" s="2" t="s">
        <v>8</v>
      </c>
      <c r="E47" s="4" t="s">
        <v>13</v>
      </c>
      <c r="F47" s="4" t="s">
        <v>14</v>
      </c>
      <c r="G47" s="4" t="s">
        <v>24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7" x14ac:dyDescent="0.2">
      <c r="A48" s="28" t="s">
        <v>34</v>
      </c>
      <c r="B48" s="17">
        <f>(V4+V5+V6+V7+V8+V9+V10+V11+V12+V13)/10</f>
        <v>6.3521998416346565E-2</v>
      </c>
      <c r="C48" s="17">
        <f>(W4+W5+W6+W7+W8+W9+W10+W11+W12+W13)/10</f>
        <v>3.5273303512475755E-2</v>
      </c>
      <c r="D48" s="17">
        <f>(X5+X6+X7+X8+X9+X10+X11+X12+X13)/9</f>
        <v>0.97695413837249079</v>
      </c>
      <c r="E48" s="17">
        <f>(Y5+Y6+Y7+Y8+Y9+Y10+Y11+Y12+Y13)/9</f>
        <v>0.24535683867253028</v>
      </c>
      <c r="F48" s="17">
        <f>(Z5+Z6+Z7+Z8+Z9+Z10+Z11+Z12+Z13)/9</f>
        <v>0.14941512780787736</v>
      </c>
      <c r="G48" s="17">
        <f>(AA5+AA6+AA7+AA8+AA9+AA10+AA11+AA12+AA13)/9</f>
        <v>-9.4897183548460369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x14ac:dyDescent="0.2">
      <c r="A49" s="1">
        <v>5</v>
      </c>
      <c r="B49" s="17">
        <f>(V13+V12+V11+V10+V9)/5</f>
        <v>7.3280475965656622E-2</v>
      </c>
      <c r="C49" s="17">
        <f>(W13+W12+W11+W10+W9)/5</f>
        <v>3.0057138548678346E-2</v>
      </c>
      <c r="D49" s="17">
        <f>(X13+X12+X11+X10+X9)/5</f>
        <v>1.5748454066767013</v>
      </c>
      <c r="E49" s="17">
        <f>(Y13+Y12+Y11+Y10+Y9)/5</f>
        <v>0.26225474831540507</v>
      </c>
      <c r="F49" s="17">
        <f>(Z9+Z10+Z11+Z12+Z13)/5</f>
        <v>9.303689099228156E-2</v>
      </c>
      <c r="G49" s="17">
        <f>(AA9+AA10+AA11+AA12+AA13)/9</f>
        <v>-8.5042085437502326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x14ac:dyDescent="0.2">
      <c r="A50" s="1">
        <v>1</v>
      </c>
      <c r="B50" s="17">
        <f t="shared" ref="B50:G50" si="14">V13</f>
        <v>6.1244798514536361E-2</v>
      </c>
      <c r="C50" s="17">
        <f t="shared" si="14"/>
        <v>1.920205119355917E-2</v>
      </c>
      <c r="D50" s="17">
        <f t="shared" si="14"/>
        <v>4.8656137991725794E-2</v>
      </c>
      <c r="E50" s="17">
        <f t="shared" si="14"/>
        <v>0.4736975932532006</v>
      </c>
      <c r="F50" s="17">
        <f t="shared" si="14"/>
        <v>0.13916790099590995</v>
      </c>
      <c r="G50" s="17">
        <f t="shared" si="14"/>
        <v>-0.17575491670845172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ht="34" x14ac:dyDescent="0.2">
      <c r="A52" s="10" t="s">
        <v>60</v>
      </c>
      <c r="B52" s="10" t="s">
        <v>38</v>
      </c>
      <c r="C52" s="8" t="s">
        <v>39</v>
      </c>
      <c r="D52" s="8" t="s">
        <v>41</v>
      </c>
      <c r="E52" s="8"/>
      <c r="F52" s="8" t="s">
        <v>42</v>
      </c>
      <c r="G52" s="1"/>
      <c r="H52" s="1"/>
      <c r="I52" s="10"/>
      <c r="J52" s="1"/>
      <c r="K52" s="2"/>
      <c r="L52" s="2"/>
      <c r="M52" s="10"/>
      <c r="N52" s="2"/>
      <c r="O52" s="2"/>
      <c r="P52" s="2"/>
      <c r="Q52" s="2"/>
      <c r="R52" s="2"/>
      <c r="S52" s="2"/>
      <c r="T52" s="2"/>
      <c r="U52" s="2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8" x14ac:dyDescent="0.2">
      <c r="A53" s="2" t="s">
        <v>35</v>
      </c>
      <c r="B53" s="29">
        <v>7.08</v>
      </c>
      <c r="C53" s="30" t="s">
        <v>40</v>
      </c>
      <c r="D53" s="30" t="s">
        <v>40</v>
      </c>
      <c r="E53" s="30"/>
      <c r="F53" s="19">
        <f>B53</f>
        <v>7.08</v>
      </c>
      <c r="G53" s="19"/>
      <c r="H53" s="19"/>
      <c r="I53" s="31"/>
      <c r="J53" s="3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34" x14ac:dyDescent="0.2">
      <c r="A54" s="2" t="s">
        <v>57</v>
      </c>
      <c r="B54" s="19">
        <f>IF(E48&lt;E49,E48,E49)</f>
        <v>0.24535683867253028</v>
      </c>
      <c r="C54" s="29">
        <v>0.192</v>
      </c>
      <c r="D54" s="30" t="s">
        <v>40</v>
      </c>
      <c r="E54" s="30"/>
      <c r="F54" s="19">
        <f>IF(B54&lt;C54,B54,C54)</f>
        <v>0.192</v>
      </c>
      <c r="G54" s="19"/>
      <c r="H54" s="19"/>
      <c r="I54" s="31"/>
      <c r="J54" s="32"/>
      <c r="K54" s="2"/>
      <c r="L54" s="2"/>
      <c r="M54" s="13"/>
      <c r="N54" s="2"/>
      <c r="O54" s="2"/>
      <c r="P54" s="2"/>
      <c r="Q54" s="2"/>
      <c r="R54" s="2"/>
      <c r="S54" s="2"/>
      <c r="T54" s="2"/>
      <c r="U54" s="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51" x14ac:dyDescent="0.2">
      <c r="A55" s="2" t="s">
        <v>36</v>
      </c>
      <c r="B55" s="19">
        <f>(B54*2)*100</f>
        <v>49.071367734506055</v>
      </c>
      <c r="C55" s="30" t="s">
        <v>40</v>
      </c>
      <c r="D55" s="19">
        <f>AB42</f>
        <v>44.8</v>
      </c>
      <c r="E55" s="19"/>
      <c r="F55" s="19">
        <f>IF(B55&lt;D55,B55,D55)</f>
        <v>44.8</v>
      </c>
      <c r="G55" s="19"/>
      <c r="H55" s="19"/>
      <c r="I55" s="31" t="s">
        <v>56</v>
      </c>
      <c r="J55" s="34">
        <f>B53*(1+F54)^10</f>
        <v>41.001128640283127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51" x14ac:dyDescent="0.2">
      <c r="A56" s="2" t="s">
        <v>37</v>
      </c>
      <c r="B56" s="19">
        <v>0.15</v>
      </c>
      <c r="C56" s="30" t="s">
        <v>40</v>
      </c>
      <c r="D56" s="30" t="s">
        <v>40</v>
      </c>
      <c r="E56" s="30"/>
      <c r="F56" s="19">
        <f>B56</f>
        <v>0.15</v>
      </c>
      <c r="G56" s="19"/>
      <c r="H56" s="19"/>
      <c r="I56" s="31" t="s">
        <v>58</v>
      </c>
      <c r="J56" s="19">
        <f>J55*F55</f>
        <v>1836.8505630846839</v>
      </c>
      <c r="K56" s="2"/>
      <c r="L56" s="2"/>
      <c r="M56" s="2"/>
      <c r="N56" s="2"/>
      <c r="O56" s="2"/>
      <c r="P56" s="2"/>
      <c r="Q56" s="2"/>
      <c r="R56" s="14"/>
      <c r="S56" s="2"/>
      <c r="T56" s="2"/>
      <c r="U56" s="2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x14ac:dyDescent="0.2">
      <c r="A57" s="1"/>
      <c r="B57" s="19"/>
      <c r="C57" s="19"/>
      <c r="D57" s="19"/>
      <c r="E57" s="19"/>
      <c r="F57" s="19"/>
      <c r="G57" s="19"/>
      <c r="H57" s="19"/>
      <c r="I57" s="19"/>
      <c r="J57" s="19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ht="68" x14ac:dyDescent="0.2">
      <c r="A58" s="11" t="s">
        <v>61</v>
      </c>
      <c r="B58" s="19">
        <f>J56/((1+F54)^10)</f>
        <v>317.18399999999997</v>
      </c>
      <c r="C58" s="19"/>
      <c r="D58" s="19"/>
      <c r="E58" s="33" t="s">
        <v>62</v>
      </c>
      <c r="F58" s="19">
        <f>B58/2</f>
        <v>158.59199999999998</v>
      </c>
      <c r="G58" s="19"/>
      <c r="H58" s="19"/>
      <c r="I58" s="19"/>
      <c r="J58" s="19"/>
      <c r="K58" s="2"/>
      <c r="L58" s="2"/>
      <c r="M58" s="10"/>
      <c r="N58" s="2"/>
      <c r="O58" s="2"/>
      <c r="P58" s="10"/>
      <c r="Q58" s="2"/>
      <c r="R58" s="2"/>
      <c r="S58" s="2"/>
      <c r="T58" s="10"/>
      <c r="U58" s="2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x14ac:dyDescent="0.2">
      <c r="A59" s="1" t="s">
        <v>59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x14ac:dyDescent="0.2">
      <c r="A61" s="1"/>
      <c r="B61" s="1"/>
      <c r="C61" s="1"/>
      <c r="D61" s="1"/>
      <c r="E61" s="1"/>
      <c r="F61" s="1"/>
      <c r="G61" s="15"/>
      <c r="H61" s="16"/>
      <c r="I61" s="1"/>
      <c r="J61" s="1"/>
      <c r="K61" s="1"/>
      <c r="L61" s="1"/>
      <c r="M61" s="10"/>
      <c r="N61" s="1"/>
      <c r="O61" s="1"/>
      <c r="P61" s="10"/>
      <c r="Q61" s="1"/>
      <c r="R61" s="1"/>
      <c r="S61" s="1"/>
      <c r="T61" s="10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Jones</dc:creator>
  <cp:lastModifiedBy>Microsoft Office User</cp:lastModifiedBy>
  <dcterms:created xsi:type="dcterms:W3CDTF">2019-05-24T10:43:07Z</dcterms:created>
  <dcterms:modified xsi:type="dcterms:W3CDTF">2019-12-24T01:14:43Z</dcterms:modified>
</cp:coreProperties>
</file>