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3b36e3afdf22ed/Manuscript Submission/Final 2/Source Code/"/>
    </mc:Choice>
  </mc:AlternateContent>
  <xr:revisionPtr revIDLastSave="0" documentId="8_{252039C4-AEF1-43CC-8D66-B2BB5D9622FB}" xr6:coauthVersionLast="47" xr6:coauthVersionMax="47" xr10:uidLastSave="{00000000-0000-0000-0000-000000000000}"/>
  <bookViews>
    <workbookView xWindow="-120" yWindow="-120" windowWidth="29040" windowHeight="15840" xr2:uid="{6353F93D-7265-4BB5-9A1B-8F751B66E1B6}"/>
  </bookViews>
  <sheets>
    <sheet name="Default" sheetId="1" r:id="rId1"/>
    <sheet name="Assumptions and Calculations" sheetId="25" r:id="rId2"/>
  </sheets>
  <definedNames>
    <definedName name="a">'Assumptions and Calculations'!$B$13</definedName>
    <definedName name="eA">'Assumptions and Calculations'!$B$18</definedName>
    <definedName name="eAAN">'Assumptions and Calculations'!$C$23</definedName>
    <definedName name="eAE">'Assumptions and Calculations'!$B$18</definedName>
    <definedName name="eAEAN">Default!$A$4</definedName>
    <definedName name="eAN">'Assumptions and Calculations'!$B$17</definedName>
    <definedName name="eB">'Assumptions and Calculations'!$B$20</definedName>
    <definedName name="eF">'Assumptions and Calculations'!$B$15</definedName>
    <definedName name="eFF">#REF!</definedName>
    <definedName name="eH">'Assumptions and Calculations'!$B$14</definedName>
    <definedName name="eta_b">'Assumptions and Calculations'!$C$22</definedName>
    <definedName name="eU">'Assumptions and Calculations'!$B$31</definedName>
    <definedName name="n_rec">Default!#REF!</definedName>
    <definedName name="n_t">Default!#REF!</definedName>
    <definedName name="nd">'Assumptions and Calculations'!$B$8</definedName>
    <definedName name="NREC">'Assumptions and Calculations'!$B$46</definedName>
    <definedName name="ra">'Assumptions and Calculations'!$B$9</definedName>
    <definedName name="rate">'Assumptions and Calculations'!$C$11</definedName>
    <definedName name="rate2">'Assumptions and Calculations'!$C$15</definedName>
    <definedName name="test">'Assumptions and Calculations'!$X$4</definedName>
    <definedName name="V">'Assumptions and Calculations'!$B$11</definedName>
    <definedName name="Wc">'Assumptions and Calculations'!$B$23</definedName>
    <definedName name="wf">'Assumptions and Calculations'!$B$25</definedName>
    <definedName name="Ww">'Assumptions and Calculations'!$B$24</definedName>
    <definedName name="x">'Assumptions and Calculations'!$B$6</definedName>
    <definedName name="z">'Assumptions and Calculations'!$B$19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/>
  <c r="B15" i="25"/>
  <c r="B8" i="25"/>
  <c r="K3" i="1"/>
  <c r="K368" i="25"/>
  <c r="K369" i="25" s="1"/>
  <c r="K370" i="25" s="1"/>
  <c r="K371" i="25" s="1"/>
  <c r="K372" i="25" s="1"/>
  <c r="K373" i="25" s="1"/>
  <c r="K374" i="25" s="1"/>
  <c r="K375" i="25" s="1"/>
  <c r="K376" i="25" s="1"/>
  <c r="K377" i="25" s="1"/>
  <c r="K378" i="25" s="1"/>
  <c r="K379" i="25" s="1"/>
  <c r="P1" i="25"/>
  <c r="O1" i="25"/>
  <c r="N1" i="25"/>
  <c r="M1" i="25"/>
  <c r="L1" i="25"/>
  <c r="B31" i="25"/>
  <c r="B25" i="25"/>
  <c r="B24" i="25"/>
  <c r="B23" i="25"/>
  <c r="B20" i="25"/>
  <c r="B19" i="25"/>
  <c r="B18" i="25"/>
  <c r="B17" i="25"/>
  <c r="B14" i="25"/>
  <c r="B9" i="25"/>
  <c r="B6" i="25"/>
  <c r="B37" i="25" l="1"/>
  <c r="L15" i="25"/>
  <c r="L354" i="25"/>
  <c r="L296" i="25"/>
  <c r="L11" i="25"/>
  <c r="L41" i="25"/>
  <c r="L44" i="25"/>
  <c r="L47" i="25"/>
  <c r="L60" i="25"/>
  <c r="L152" i="25"/>
  <c r="L210" i="25"/>
  <c r="L9" i="25"/>
  <c r="L30" i="25"/>
  <c r="L51" i="25"/>
  <c r="L54" i="25"/>
  <c r="L57" i="25"/>
  <c r="L140" i="25"/>
  <c r="L6" i="25"/>
  <c r="L66" i="25"/>
  <c r="L33" i="25"/>
  <c r="L36" i="25"/>
  <c r="L39" i="25"/>
  <c r="L48" i="25"/>
  <c r="L99" i="25"/>
  <c r="L171" i="25"/>
  <c r="L69" i="25"/>
  <c r="L19" i="25"/>
  <c r="L42" i="25"/>
  <c r="L61" i="25"/>
  <c r="L64" i="25"/>
  <c r="L128" i="25"/>
  <c r="L18" i="25"/>
  <c r="L25" i="25"/>
  <c r="L45" i="25"/>
  <c r="L87" i="25"/>
  <c r="L159" i="25"/>
  <c r="L16" i="25"/>
  <c r="L224" i="25"/>
  <c r="L14" i="25"/>
  <c r="L5" i="25"/>
  <c r="L17" i="25"/>
  <c r="L28" i="25"/>
  <c r="L31" i="25"/>
  <c r="L68" i="25"/>
  <c r="L71" i="25"/>
  <c r="L78" i="25"/>
  <c r="L116" i="25"/>
  <c r="L4" i="25"/>
  <c r="L186" i="25"/>
  <c r="L7" i="25"/>
  <c r="L12" i="25"/>
  <c r="L10" i="25"/>
  <c r="L37" i="25"/>
  <c r="L49" i="25"/>
  <c r="L52" i="25"/>
  <c r="L65" i="25"/>
  <c r="L147" i="25"/>
  <c r="L35" i="25"/>
  <c r="L63" i="25"/>
  <c r="L21" i="25"/>
  <c r="L20" i="25"/>
  <c r="L40" i="25"/>
  <c r="L43" i="25"/>
  <c r="L80" i="25"/>
  <c r="L104" i="25"/>
  <c r="L176" i="25"/>
  <c r="L199" i="25"/>
  <c r="L123" i="25"/>
  <c r="L24" i="25"/>
  <c r="L111" i="25"/>
  <c r="L2" i="25" a="1"/>
  <c r="L2" i="25" s="1"/>
  <c r="L3" i="25"/>
  <c r="L363" i="25"/>
  <c r="L351" i="25"/>
  <c r="L339" i="25"/>
  <c r="L327" i="25"/>
  <c r="L315" i="25"/>
  <c r="L303" i="25"/>
  <c r="L291" i="25"/>
  <c r="L279" i="25"/>
  <c r="L267" i="25"/>
  <c r="L255" i="25"/>
  <c r="L243" i="25"/>
  <c r="L231" i="25"/>
  <c r="L219" i="25"/>
  <c r="L207" i="25"/>
  <c r="L195" i="25"/>
  <c r="L183" i="25"/>
  <c r="L358" i="25"/>
  <c r="L346" i="25"/>
  <c r="L334" i="25"/>
  <c r="L322" i="25"/>
  <c r="L310" i="25"/>
  <c r="L298" i="25"/>
  <c r="L286" i="25"/>
  <c r="L274" i="25"/>
  <c r="L262" i="25"/>
  <c r="L250" i="25"/>
  <c r="L238" i="25"/>
  <c r="L226" i="25"/>
  <c r="L214" i="25"/>
  <c r="L202" i="25"/>
  <c r="L190" i="25"/>
  <c r="L365" i="25"/>
  <c r="L353" i="25"/>
  <c r="L341" i="25"/>
  <c r="L329" i="25"/>
  <c r="L317" i="25"/>
  <c r="L305" i="25"/>
  <c r="L293" i="25"/>
  <c r="L281" i="25"/>
  <c r="L269" i="25"/>
  <c r="L257" i="25"/>
  <c r="L245" i="25"/>
  <c r="L233" i="25"/>
  <c r="L221" i="25"/>
  <c r="L209" i="25"/>
  <c r="L360" i="25"/>
  <c r="L348" i="25"/>
  <c r="L336" i="25"/>
  <c r="L324" i="25"/>
  <c r="L312" i="25"/>
  <c r="L300" i="25"/>
  <c r="L288" i="25"/>
  <c r="L276" i="25"/>
  <c r="L264" i="25"/>
  <c r="L252" i="25"/>
  <c r="L240" i="25"/>
  <c r="L228" i="25"/>
  <c r="L216" i="25"/>
  <c r="L379" i="25"/>
  <c r="L377" i="25"/>
  <c r="L375" i="25"/>
  <c r="L373" i="25"/>
  <c r="L371" i="25"/>
  <c r="L369" i="25"/>
  <c r="L367" i="25"/>
  <c r="L355" i="25"/>
  <c r="L343" i="25"/>
  <c r="L331" i="25"/>
  <c r="L319" i="25"/>
  <c r="L307" i="25"/>
  <c r="L295" i="25"/>
  <c r="L283" i="25"/>
  <c r="L271" i="25"/>
  <c r="L259" i="25"/>
  <c r="L247" i="25"/>
  <c r="L235" i="25"/>
  <c r="L223" i="25"/>
  <c r="L211" i="25"/>
  <c r="L362" i="25"/>
  <c r="L350" i="25"/>
  <c r="L338" i="25"/>
  <c r="L326" i="25"/>
  <c r="L314" i="25"/>
  <c r="L302" i="25"/>
  <c r="L290" i="25"/>
  <c r="L278" i="25"/>
  <c r="L266" i="25"/>
  <c r="L254" i="25"/>
  <c r="L242" i="25"/>
  <c r="L230" i="25"/>
  <c r="L218" i="25"/>
  <c r="L206" i="25"/>
  <c r="L194" i="25"/>
  <c r="L182" i="25"/>
  <c r="L357" i="25"/>
  <c r="L345" i="25"/>
  <c r="L333" i="25"/>
  <c r="L321" i="25"/>
  <c r="L309" i="25"/>
  <c r="L297" i="25"/>
  <c r="L285" i="25"/>
  <c r="L273" i="25"/>
  <c r="L261" i="25"/>
  <c r="L249" i="25"/>
  <c r="L237" i="25"/>
  <c r="L225" i="25"/>
  <c r="L213" i="25"/>
  <c r="L201" i="25"/>
  <c r="L189" i="25"/>
  <c r="L364" i="25"/>
  <c r="L352" i="25"/>
  <c r="L340" i="25"/>
  <c r="L328" i="25"/>
  <c r="L316" i="25"/>
  <c r="L304" i="25"/>
  <c r="L292" i="25"/>
  <c r="L280" i="25"/>
  <c r="L268" i="25"/>
  <c r="L256" i="25"/>
  <c r="L244" i="25"/>
  <c r="L232" i="25"/>
  <c r="L220" i="25"/>
  <c r="L208" i="25"/>
  <c r="L196" i="25"/>
  <c r="L184" i="25"/>
  <c r="L359" i="25"/>
  <c r="L347" i="25"/>
  <c r="L335" i="25"/>
  <c r="L323" i="25"/>
  <c r="L311" i="25"/>
  <c r="L299" i="25"/>
  <c r="L287" i="25"/>
  <c r="L275" i="25"/>
  <c r="L263" i="25"/>
  <c r="L251" i="25"/>
  <c r="L239" i="25"/>
  <c r="L227" i="25"/>
  <c r="L215" i="25"/>
  <c r="L378" i="25"/>
  <c r="L376" i="25"/>
  <c r="L374" i="25"/>
  <c r="L372" i="25"/>
  <c r="L370" i="25"/>
  <c r="L368" i="25"/>
  <c r="L361" i="25"/>
  <c r="L349" i="25"/>
  <c r="L337" i="25"/>
  <c r="L325" i="25"/>
  <c r="L313" i="25"/>
  <c r="L301" i="25"/>
  <c r="L289" i="25"/>
  <c r="L277" i="25"/>
  <c r="L265" i="25"/>
  <c r="L253" i="25"/>
  <c r="L241" i="25"/>
  <c r="L229" i="25"/>
  <c r="L217" i="25"/>
  <c r="L366" i="25"/>
  <c r="L294" i="25"/>
  <c r="L222" i="25"/>
  <c r="L198" i="25"/>
  <c r="L178" i="25"/>
  <c r="L166" i="25"/>
  <c r="L154" i="25"/>
  <c r="L142" i="25"/>
  <c r="L130" i="25"/>
  <c r="L118" i="25"/>
  <c r="L106" i="25"/>
  <c r="L94" i="25"/>
  <c r="L82" i="25"/>
  <c r="L70" i="25"/>
  <c r="L58" i="25"/>
  <c r="L46" i="25"/>
  <c r="L34" i="25"/>
  <c r="L22" i="25"/>
  <c r="L308" i="25"/>
  <c r="L236" i="25"/>
  <c r="L173" i="25"/>
  <c r="L161" i="25"/>
  <c r="L149" i="25"/>
  <c r="L137" i="25"/>
  <c r="L125" i="25"/>
  <c r="L113" i="25"/>
  <c r="L101" i="25"/>
  <c r="L89" i="25"/>
  <c r="L77" i="25"/>
  <c r="L306" i="25"/>
  <c r="L234" i="25"/>
  <c r="L185" i="25"/>
  <c r="L181" i="25"/>
  <c r="L168" i="25"/>
  <c r="L156" i="25"/>
  <c r="L144" i="25"/>
  <c r="L132" i="25"/>
  <c r="L120" i="25"/>
  <c r="L108" i="25"/>
  <c r="L96" i="25"/>
  <c r="L84" i="25"/>
  <c r="L72" i="25"/>
  <c r="L320" i="25"/>
  <c r="L248" i="25"/>
  <c r="L197" i="25"/>
  <c r="L193" i="25"/>
  <c r="L175" i="25"/>
  <c r="L163" i="25"/>
  <c r="L151" i="25"/>
  <c r="L139" i="25"/>
  <c r="L127" i="25"/>
  <c r="L115" i="25"/>
  <c r="L103" i="25"/>
  <c r="L91" i="25"/>
  <c r="L79" i="25"/>
  <c r="L67" i="25"/>
  <c r="L55" i="25"/>
  <c r="L318" i="25"/>
  <c r="L246" i="25"/>
  <c r="L205" i="25"/>
  <c r="L170" i="25"/>
  <c r="L158" i="25"/>
  <c r="L146" i="25"/>
  <c r="L134" i="25"/>
  <c r="L122" i="25"/>
  <c r="L110" i="25"/>
  <c r="L98" i="25"/>
  <c r="L86" i="25"/>
  <c r="L74" i="25"/>
  <c r="L62" i="25"/>
  <c r="L50" i="25"/>
  <c r="L38" i="25"/>
  <c r="L26" i="25"/>
  <c r="L332" i="25"/>
  <c r="L260" i="25"/>
  <c r="L180" i="25"/>
  <c r="L177" i="25"/>
  <c r="L165" i="25"/>
  <c r="L153" i="25"/>
  <c r="L141" i="25"/>
  <c r="L129" i="25"/>
  <c r="L117" i="25"/>
  <c r="L105" i="25"/>
  <c r="L93" i="25"/>
  <c r="L81" i="25"/>
  <c r="L330" i="25"/>
  <c r="L258" i="25"/>
  <c r="L192" i="25"/>
  <c r="L188" i="25"/>
  <c r="L172" i="25"/>
  <c r="L160" i="25"/>
  <c r="L148" i="25"/>
  <c r="L136" i="25"/>
  <c r="L124" i="25"/>
  <c r="L112" i="25"/>
  <c r="L100" i="25"/>
  <c r="L88" i="25"/>
  <c r="L76" i="25"/>
  <c r="L344" i="25"/>
  <c r="L272" i="25"/>
  <c r="L204" i="25"/>
  <c r="L200" i="25"/>
  <c r="L179" i="25"/>
  <c r="L167" i="25"/>
  <c r="L155" i="25"/>
  <c r="L143" i="25"/>
  <c r="L131" i="25"/>
  <c r="L119" i="25"/>
  <c r="L107" i="25"/>
  <c r="L95" i="25"/>
  <c r="L83" i="25"/>
  <c r="L342" i="25"/>
  <c r="L270" i="25"/>
  <c r="L191" i="25"/>
  <c r="L174" i="25"/>
  <c r="L162" i="25"/>
  <c r="L150" i="25"/>
  <c r="L138" i="25"/>
  <c r="L126" i="25"/>
  <c r="L114" i="25"/>
  <c r="L102" i="25"/>
  <c r="L90" i="25"/>
  <c r="L356" i="25"/>
  <c r="L284" i="25"/>
  <c r="L212" i="25"/>
  <c r="L203" i="25"/>
  <c r="L187" i="25"/>
  <c r="L169" i="25"/>
  <c r="L157" i="25"/>
  <c r="L145" i="25"/>
  <c r="L133" i="25"/>
  <c r="L121" i="25"/>
  <c r="L109" i="25"/>
  <c r="L97" i="25"/>
  <c r="L85" i="25"/>
  <c r="L8" i="25"/>
  <c r="L23" i="25"/>
  <c r="L56" i="25"/>
  <c r="L59" i="25"/>
  <c r="L73" i="25"/>
  <c r="L135" i="25"/>
  <c r="L75" i="25"/>
  <c r="L27" i="25"/>
  <c r="L13" i="25"/>
  <c r="L29" i="25"/>
  <c r="L32" i="25"/>
  <c r="L53" i="25"/>
  <c r="L92" i="25"/>
  <c r="L164" i="25"/>
  <c r="L282" i="25"/>
  <c r="B38" i="25"/>
  <c r="C38" i="25" s="1"/>
  <c r="D38" i="25" s="1"/>
  <c r="C23" i="25"/>
  <c r="B41" i="25" s="1"/>
  <c r="C24" i="25"/>
  <c r="C37" i="25" s="1"/>
  <c r="B39" i="25"/>
  <c r="B48" i="25" s="1"/>
  <c r="B42" i="25" l="1"/>
  <c r="C42" i="25" s="1"/>
  <c r="D42" i="25" s="1"/>
  <c r="B35" i="25"/>
  <c r="B36" i="25"/>
  <c r="B40" i="25"/>
  <c r="B49" i="25" s="1"/>
  <c r="B50" i="25" s="1"/>
  <c r="C39" i="25"/>
  <c r="D39" i="25" s="1"/>
  <c r="C43" i="25"/>
  <c r="C41" i="25"/>
  <c r="D41" i="25" s="1"/>
  <c r="B44" i="25"/>
  <c r="B46" i="25"/>
  <c r="D37" i="25"/>
  <c r="C40" i="25"/>
  <c r="D40" i="25" s="1"/>
  <c r="B51" i="25" l="1"/>
  <c r="N5" i="25"/>
  <c r="N6" i="25"/>
  <c r="N17" i="25"/>
  <c r="N56" i="25"/>
  <c r="N8" i="25"/>
  <c r="N125" i="25"/>
  <c r="N2" i="25"/>
  <c r="N16" i="25"/>
  <c r="N75" i="25"/>
  <c r="N18" i="25"/>
  <c r="N26" i="25"/>
  <c r="N14" i="25"/>
  <c r="N9" i="25"/>
  <c r="N4" i="25"/>
  <c r="N59" i="25"/>
  <c r="N29" i="25"/>
  <c r="N63" i="25"/>
  <c r="N35" i="25"/>
  <c r="N137" i="25"/>
  <c r="N27" i="25"/>
  <c r="N66" i="25"/>
  <c r="N38" i="25"/>
  <c r="N310" i="25"/>
  <c r="N41" i="25"/>
  <c r="N32" i="25"/>
  <c r="N13" i="25"/>
  <c r="N53" i="25"/>
  <c r="N23" i="25"/>
  <c r="N238" i="25"/>
  <c r="N19" i="25"/>
  <c r="N317" i="25"/>
  <c r="N348" i="25"/>
  <c r="N204" i="25"/>
  <c r="N377" i="25"/>
  <c r="N235" i="25"/>
  <c r="N326" i="25"/>
  <c r="N273" i="25"/>
  <c r="N292" i="25"/>
  <c r="N323" i="25"/>
  <c r="N179" i="25"/>
  <c r="N354" i="25"/>
  <c r="N210" i="25"/>
  <c r="N241" i="25"/>
  <c r="N243" i="25"/>
  <c r="N60" i="25"/>
  <c r="N91" i="25"/>
  <c r="N158" i="25"/>
  <c r="N165" i="25"/>
  <c r="N22" i="25"/>
  <c r="N58" i="25"/>
  <c r="N12" i="25"/>
  <c r="N257" i="25"/>
  <c r="N288" i="25"/>
  <c r="N375" i="25"/>
  <c r="N319" i="25"/>
  <c r="N266" i="25"/>
  <c r="N357" i="25"/>
  <c r="N213" i="25"/>
  <c r="N232" i="25"/>
  <c r="N82" i="25"/>
  <c r="N70" i="25"/>
  <c r="N51" i="25"/>
  <c r="N142" i="25"/>
  <c r="N61" i="25"/>
  <c r="N341" i="25"/>
  <c r="N197" i="25"/>
  <c r="N228" i="25"/>
  <c r="N373" i="25"/>
  <c r="N259" i="25"/>
  <c r="N350" i="25"/>
  <c r="N206" i="25"/>
  <c r="N297" i="25"/>
  <c r="N316" i="25"/>
  <c r="N94" i="25"/>
  <c r="N11" i="25"/>
  <c r="N44" i="25"/>
  <c r="N77" i="25"/>
  <c r="N54" i="25"/>
  <c r="N39" i="25"/>
  <c r="N65" i="25"/>
  <c r="N281" i="25"/>
  <c r="N312" i="25"/>
  <c r="N371" i="25"/>
  <c r="N343" i="25"/>
  <c r="N290" i="25"/>
  <c r="N237" i="25"/>
  <c r="N256" i="25"/>
  <c r="N287" i="25"/>
  <c r="N318" i="25"/>
  <c r="N376" i="25"/>
  <c r="N349" i="25"/>
  <c r="N351" i="25"/>
  <c r="N207" i="25"/>
  <c r="N168" i="25"/>
  <c r="N24" i="25"/>
  <c r="N122" i="25"/>
  <c r="N334" i="25"/>
  <c r="N129" i="25"/>
  <c r="N47" i="25"/>
  <c r="N101" i="25"/>
  <c r="N55" i="25"/>
  <c r="N161" i="25"/>
  <c r="N31" i="25"/>
  <c r="N68" i="25"/>
  <c r="N365" i="25"/>
  <c r="N221" i="25"/>
  <c r="N252" i="25"/>
  <c r="N369" i="25"/>
  <c r="N283" i="25"/>
  <c r="N230" i="25"/>
  <c r="N321" i="25"/>
  <c r="N340" i="25"/>
  <c r="N34" i="25"/>
  <c r="N305" i="25"/>
  <c r="N336" i="25"/>
  <c r="N192" i="25"/>
  <c r="N367" i="25"/>
  <c r="N223" i="25"/>
  <c r="N314" i="25"/>
  <c r="N261" i="25"/>
  <c r="N50" i="25"/>
  <c r="N154" i="25"/>
  <c r="N113" i="25"/>
  <c r="N25" i="25"/>
  <c r="N245" i="25"/>
  <c r="N276" i="25"/>
  <c r="N307" i="25"/>
  <c r="N21" i="25"/>
  <c r="N30" i="25"/>
  <c r="N67" i="25"/>
  <c r="N7" i="25"/>
  <c r="N329" i="25"/>
  <c r="N185" i="25"/>
  <c r="N360" i="25"/>
  <c r="N216" i="25"/>
  <c r="N247" i="25"/>
  <c r="N338" i="25"/>
  <c r="N285" i="25"/>
  <c r="N304" i="25"/>
  <c r="N335" i="25"/>
  <c r="N191" i="25"/>
  <c r="N366" i="25"/>
  <c r="N222" i="25"/>
  <c r="N368" i="25"/>
  <c r="N253" i="25"/>
  <c r="N255" i="25"/>
  <c r="N166" i="25"/>
  <c r="N33" i="25"/>
  <c r="N42" i="25"/>
  <c r="N269" i="25"/>
  <c r="N300" i="25"/>
  <c r="N331" i="25"/>
  <c r="N278" i="25"/>
  <c r="N225" i="25"/>
  <c r="N244" i="25"/>
  <c r="N182" i="25"/>
  <c r="N224" i="25"/>
  <c r="N173" i="25"/>
  <c r="N118" i="25"/>
  <c r="N353" i="25"/>
  <c r="N209" i="25"/>
  <c r="N240" i="25"/>
  <c r="N271" i="25"/>
  <c r="N362" i="25"/>
  <c r="N218" i="25"/>
  <c r="N309" i="25"/>
  <c r="N328" i="25"/>
  <c r="N184" i="25"/>
  <c r="N359" i="25"/>
  <c r="N215" i="25"/>
  <c r="N246" i="25"/>
  <c r="N277" i="25"/>
  <c r="N279" i="25"/>
  <c r="N308" i="25"/>
  <c r="N96" i="25"/>
  <c r="N322" i="25"/>
  <c r="N127" i="25"/>
  <c r="N264" i="25"/>
  <c r="N379" i="25"/>
  <c r="N211" i="25"/>
  <c r="N302" i="25"/>
  <c r="N330" i="25"/>
  <c r="N374" i="25"/>
  <c r="N217" i="25"/>
  <c r="N188" i="25"/>
  <c r="N40" i="25"/>
  <c r="N155" i="25"/>
  <c r="N78" i="25"/>
  <c r="N85" i="25"/>
  <c r="N284" i="25"/>
  <c r="N194" i="25"/>
  <c r="N233" i="25"/>
  <c r="N372" i="25"/>
  <c r="N315" i="25"/>
  <c r="N248" i="25"/>
  <c r="N170" i="25"/>
  <c r="N153" i="25"/>
  <c r="N124" i="25"/>
  <c r="N95" i="25"/>
  <c r="N162" i="25"/>
  <c r="N169" i="25"/>
  <c r="N176" i="25"/>
  <c r="N226" i="25"/>
  <c r="N111" i="25"/>
  <c r="N355" i="25"/>
  <c r="N203" i="25"/>
  <c r="N370" i="25"/>
  <c r="N132" i="25"/>
  <c r="N134" i="25"/>
  <c r="N98" i="25"/>
  <c r="N117" i="25"/>
  <c r="N57" i="25"/>
  <c r="N64" i="25"/>
  <c r="N344" i="25"/>
  <c r="N102" i="25"/>
  <c r="N214" i="25"/>
  <c r="N109" i="25"/>
  <c r="N116" i="25"/>
  <c r="N37" i="25"/>
  <c r="N3" i="25"/>
  <c r="N342" i="25"/>
  <c r="N324" i="25"/>
  <c r="N345" i="25"/>
  <c r="N364" i="25"/>
  <c r="N196" i="25"/>
  <c r="N275" i="25"/>
  <c r="N239" i="25"/>
  <c r="N282" i="25"/>
  <c r="N325" i="25"/>
  <c r="N289" i="25"/>
  <c r="N231" i="25"/>
  <c r="N151" i="25"/>
  <c r="N115" i="25"/>
  <c r="N79" i="25"/>
  <c r="N148" i="25"/>
  <c r="N274" i="25"/>
  <c r="N119" i="25"/>
  <c r="N135" i="25"/>
  <c r="N80" i="25"/>
  <c r="N46" i="25"/>
  <c r="N106" i="25"/>
  <c r="N157" i="25"/>
  <c r="N164" i="25"/>
  <c r="N99" i="25"/>
  <c r="N268" i="25"/>
  <c r="N293" i="25"/>
  <c r="N361" i="25"/>
  <c r="N267" i="25"/>
  <c r="N193" i="25"/>
  <c r="N205" i="25"/>
  <c r="N81" i="25"/>
  <c r="N260" i="25"/>
  <c r="N88" i="25"/>
  <c r="N126" i="25"/>
  <c r="N358" i="25"/>
  <c r="N133" i="25"/>
  <c r="N140" i="25"/>
  <c r="N10" i="25"/>
  <c r="N73" i="25"/>
  <c r="N159" i="25"/>
  <c r="N43" i="25"/>
  <c r="N49" i="25"/>
  <c r="N130" i="25"/>
  <c r="N311" i="25"/>
  <c r="N198" i="25"/>
  <c r="N339" i="25"/>
  <c r="N303" i="25"/>
  <c r="N236" i="25"/>
  <c r="N177" i="25"/>
  <c r="N172" i="25"/>
  <c r="N28" i="25"/>
  <c r="N143" i="25"/>
  <c r="N212" i="25"/>
  <c r="N333" i="25"/>
  <c r="N352" i="25"/>
  <c r="N347" i="25"/>
  <c r="N234" i="25"/>
  <c r="N219" i="25"/>
  <c r="N156" i="25"/>
  <c r="N120" i="25"/>
  <c r="N84" i="25"/>
  <c r="N48" i="25"/>
  <c r="N86" i="25"/>
  <c r="N141" i="25"/>
  <c r="N105" i="25"/>
  <c r="N112" i="25"/>
  <c r="N83" i="25"/>
  <c r="N150" i="25"/>
  <c r="N190" i="25"/>
  <c r="N249" i="25"/>
  <c r="N280" i="25"/>
  <c r="N263" i="25"/>
  <c r="N227" i="25"/>
  <c r="N306" i="25"/>
  <c r="N270" i="25"/>
  <c r="N313" i="25"/>
  <c r="N175" i="25"/>
  <c r="N139" i="25"/>
  <c r="N189" i="25"/>
  <c r="N262" i="25"/>
  <c r="N45" i="25"/>
  <c r="N52" i="25"/>
  <c r="N167" i="25"/>
  <c r="N272" i="25"/>
  <c r="N90" i="25"/>
  <c r="N187" i="25"/>
  <c r="N97" i="25"/>
  <c r="N356" i="25"/>
  <c r="N199" i="25"/>
  <c r="N104" i="25"/>
  <c r="N149" i="25"/>
  <c r="N15" i="25"/>
  <c r="N174" i="25"/>
  <c r="N183" i="25"/>
  <c r="N195" i="25"/>
  <c r="N123" i="25"/>
  <c r="N89" i="25"/>
  <c r="N254" i="25"/>
  <c r="N220" i="25"/>
  <c r="N299" i="25"/>
  <c r="N186" i="25"/>
  <c r="N202" i="25"/>
  <c r="N103" i="25"/>
  <c r="N136" i="25"/>
  <c r="N107" i="25"/>
  <c r="N298" i="25"/>
  <c r="N296" i="25"/>
  <c r="N265" i="25"/>
  <c r="N363" i="25"/>
  <c r="N144" i="25"/>
  <c r="N108" i="25"/>
  <c r="N36" i="25"/>
  <c r="N250" i="25"/>
  <c r="N110" i="25"/>
  <c r="N160" i="25"/>
  <c r="N346" i="25"/>
  <c r="N131" i="25"/>
  <c r="N147" i="25"/>
  <c r="N62" i="25"/>
  <c r="N178" i="25"/>
  <c r="N242" i="25"/>
  <c r="N337" i="25"/>
  <c r="N327" i="25"/>
  <c r="N93" i="25"/>
  <c r="N92" i="25"/>
  <c r="N87" i="25"/>
  <c r="N229" i="25"/>
  <c r="N258" i="25"/>
  <c r="N152" i="25"/>
  <c r="N100" i="25"/>
  <c r="N76" i="25"/>
  <c r="N200" i="25"/>
  <c r="N171" i="25"/>
  <c r="N208" i="25"/>
  <c r="N69" i="25"/>
  <c r="N301" i="25"/>
  <c r="N74" i="25"/>
  <c r="N128" i="25"/>
  <c r="N114" i="25"/>
  <c r="N295" i="25"/>
  <c r="N291" i="25"/>
  <c r="N145" i="25"/>
  <c r="N20" i="25"/>
  <c r="N251" i="25"/>
  <c r="N146" i="25"/>
  <c r="N71" i="25"/>
  <c r="N138" i="25"/>
  <c r="N286" i="25"/>
  <c r="N181" i="25"/>
  <c r="N332" i="25"/>
  <c r="N121" i="25"/>
  <c r="N294" i="25"/>
  <c r="N378" i="25"/>
  <c r="N72" i="25"/>
  <c r="N163" i="25"/>
  <c r="N320" i="25"/>
  <c r="N201" i="25"/>
  <c r="N180" i="25"/>
  <c r="B45" i="25"/>
  <c r="K4" i="1" l="1"/>
  <c r="B11" i="25" l="1"/>
  <c r="U352" i="1" s="1"/>
  <c r="Y54" i="25" l="1"/>
  <c r="Y66" i="25"/>
  <c r="Y19" i="25"/>
  <c r="Y17" i="25"/>
  <c r="Y40" i="25"/>
  <c r="Y30" i="25"/>
  <c r="Y43" i="25"/>
  <c r="Y6" i="25"/>
  <c r="Y31" i="25"/>
  <c r="Y5" i="25"/>
  <c r="Y16" i="25"/>
  <c r="Y42" i="25"/>
  <c r="Y52" i="25"/>
  <c r="Y55" i="25"/>
  <c r="Y7" i="25"/>
  <c r="Y90" i="25"/>
  <c r="Y78" i="25"/>
  <c r="Y18" i="25"/>
  <c r="Y4" i="25"/>
  <c r="Y53" i="25"/>
  <c r="Y41" i="25"/>
  <c r="Y29" i="25"/>
  <c r="Y28" i="25"/>
  <c r="Y100" i="25"/>
  <c r="Y88" i="25"/>
  <c r="Y76" i="25"/>
  <c r="Y64" i="25"/>
  <c r="Y370" i="25"/>
  <c r="Y244" i="25"/>
  <c r="Y77" i="25"/>
  <c r="Y221" i="25"/>
  <c r="Y365" i="25"/>
  <c r="Y234" i="25"/>
  <c r="Y67" i="25"/>
  <c r="Y211" i="25"/>
  <c r="Y355" i="25"/>
  <c r="Y128" i="25"/>
  <c r="Y272" i="25"/>
  <c r="Y45" i="25"/>
  <c r="Y189" i="25"/>
  <c r="Y333" i="25"/>
  <c r="Y106" i="25"/>
  <c r="Y250" i="25"/>
  <c r="Y23" i="25"/>
  <c r="Y167" i="25"/>
  <c r="Y311" i="25"/>
  <c r="Y84" i="25"/>
  <c r="Y228" i="25"/>
  <c r="Y372" i="25"/>
  <c r="Y145" i="25"/>
  <c r="Y289" i="25"/>
  <c r="Y62" i="25"/>
  <c r="Y206" i="25"/>
  <c r="Y350" i="25"/>
  <c r="Y123" i="25"/>
  <c r="Y267" i="25"/>
  <c r="Y112" i="25"/>
  <c r="Y256" i="25"/>
  <c r="Y89" i="25"/>
  <c r="Y233" i="25"/>
  <c r="Y102" i="25"/>
  <c r="Y246" i="25"/>
  <c r="Y79" i="25"/>
  <c r="Y223" i="25"/>
  <c r="Y367" i="25"/>
  <c r="Y140" i="25"/>
  <c r="Y284" i="25"/>
  <c r="Y57" i="25"/>
  <c r="Y201" i="25"/>
  <c r="Y345" i="25"/>
  <c r="Y118" i="25"/>
  <c r="Y262" i="25"/>
  <c r="Y35" i="25"/>
  <c r="Y179" i="25"/>
  <c r="Y323" i="25"/>
  <c r="Y96" i="25"/>
  <c r="Y240" i="25"/>
  <c r="Y13" i="25"/>
  <c r="Y157" i="25"/>
  <c r="Y301" i="25"/>
  <c r="Y74" i="25"/>
  <c r="Y218" i="25"/>
  <c r="Y362" i="25"/>
  <c r="Y135" i="25"/>
  <c r="Y279" i="25"/>
  <c r="Y124" i="25"/>
  <c r="Y268" i="25"/>
  <c r="Y101" i="25"/>
  <c r="Y245" i="25"/>
  <c r="Y114" i="25"/>
  <c r="Y258" i="25"/>
  <c r="Y91" i="25"/>
  <c r="Y235" i="25"/>
  <c r="Y8" i="25"/>
  <c r="Y152" i="25"/>
  <c r="Y296" i="25"/>
  <c r="Y69" i="25"/>
  <c r="Y213" i="25"/>
  <c r="Y357" i="25"/>
  <c r="Y130" i="25"/>
  <c r="Y274" i="25"/>
  <c r="Y47" i="25"/>
  <c r="Y191" i="25"/>
  <c r="Y335" i="25"/>
  <c r="Y108" i="25"/>
  <c r="Y252" i="25"/>
  <c r="Y25" i="25"/>
  <c r="Y169" i="25"/>
  <c r="Y313" i="25"/>
  <c r="Y86" i="25"/>
  <c r="Y230" i="25"/>
  <c r="Y374" i="25"/>
  <c r="Y147" i="25"/>
  <c r="Y291" i="25"/>
  <c r="Y136" i="25"/>
  <c r="Y280" i="25"/>
  <c r="Y113" i="25"/>
  <c r="Y257" i="25"/>
  <c r="Y126" i="25"/>
  <c r="Y270" i="25"/>
  <c r="Y103" i="25"/>
  <c r="Y247" i="25"/>
  <c r="Y20" i="25"/>
  <c r="Y164" i="25"/>
  <c r="Y308" i="25"/>
  <c r="Y81" i="25"/>
  <c r="Y225" i="25"/>
  <c r="Y369" i="25"/>
  <c r="Y142" i="25"/>
  <c r="Y286" i="25"/>
  <c r="Y59" i="25"/>
  <c r="Y203" i="25"/>
  <c r="Y347" i="25"/>
  <c r="Y120" i="25"/>
  <c r="Y264" i="25"/>
  <c r="Y37" i="25"/>
  <c r="Y181" i="25"/>
  <c r="Y325" i="25"/>
  <c r="Y98" i="25"/>
  <c r="Y242" i="25"/>
  <c r="Y15" i="25"/>
  <c r="Y159" i="25"/>
  <c r="Y303" i="25"/>
  <c r="Y148" i="25"/>
  <c r="Y292" i="25"/>
  <c r="Y125" i="25"/>
  <c r="Y269" i="25"/>
  <c r="Y138" i="25"/>
  <c r="Y282" i="25"/>
  <c r="Y115" i="25"/>
  <c r="Y259" i="25"/>
  <c r="Y32" i="25"/>
  <c r="Y176" i="25"/>
  <c r="Y320" i="25"/>
  <c r="Y93" i="25"/>
  <c r="Y237" i="25"/>
  <c r="Y10" i="25"/>
  <c r="Y154" i="25"/>
  <c r="Y298" i="25"/>
  <c r="Y71" i="25"/>
  <c r="Y215" i="25"/>
  <c r="Y359" i="25"/>
  <c r="Y132" i="25"/>
  <c r="Y276" i="25"/>
  <c r="Y49" i="25"/>
  <c r="Y193" i="25"/>
  <c r="Y337" i="25"/>
  <c r="Y110" i="25"/>
  <c r="Y254" i="25"/>
  <c r="Y27" i="25"/>
  <c r="Y171" i="25"/>
  <c r="Y315" i="25"/>
  <c r="Y160" i="25"/>
  <c r="Y304" i="25"/>
  <c r="Y137" i="25"/>
  <c r="Y281" i="25"/>
  <c r="Y150" i="25"/>
  <c r="Y294" i="25"/>
  <c r="Y127" i="25"/>
  <c r="Y271" i="25"/>
  <c r="Y44" i="25"/>
  <c r="Y188" i="25"/>
  <c r="Y332" i="25"/>
  <c r="Y105" i="25"/>
  <c r="Y249" i="25"/>
  <c r="Y22" i="25"/>
  <c r="Y166" i="25"/>
  <c r="Y310" i="25"/>
  <c r="Y83" i="25"/>
  <c r="Y227" i="25"/>
  <c r="Y371" i="25"/>
  <c r="Y144" i="25"/>
  <c r="Y288" i="25"/>
  <c r="Y61" i="25"/>
  <c r="Y205" i="25"/>
  <c r="Y349" i="25"/>
  <c r="Y122" i="25"/>
  <c r="Y266" i="25"/>
  <c r="Y39" i="25"/>
  <c r="Y183" i="25"/>
  <c r="Y327" i="25"/>
  <c r="Y172" i="25"/>
  <c r="Y316" i="25"/>
  <c r="Y149" i="25"/>
  <c r="Y293" i="25"/>
  <c r="Y162" i="25"/>
  <c r="Y306" i="25"/>
  <c r="Y139" i="25"/>
  <c r="Y283" i="25"/>
  <c r="Y56" i="25"/>
  <c r="Y200" i="25"/>
  <c r="Y344" i="25"/>
  <c r="Y117" i="25"/>
  <c r="Y261" i="25"/>
  <c r="Y34" i="25"/>
  <c r="Y178" i="25"/>
  <c r="Y322" i="25"/>
  <c r="Y95" i="25"/>
  <c r="Y239" i="25"/>
  <c r="Y12" i="25"/>
  <c r="Y156" i="25"/>
  <c r="Y300" i="25"/>
  <c r="Y73" i="25"/>
  <c r="Y217" i="25"/>
  <c r="Y361" i="25"/>
  <c r="Y134" i="25"/>
  <c r="Y278" i="25"/>
  <c r="Y51" i="25"/>
  <c r="Y195" i="25"/>
  <c r="Y339" i="25"/>
  <c r="Y184" i="25"/>
  <c r="Y328" i="25"/>
  <c r="Y161" i="25"/>
  <c r="Y305" i="25"/>
  <c r="Y174" i="25"/>
  <c r="Y318" i="25"/>
  <c r="Y151" i="25"/>
  <c r="Y295" i="25"/>
  <c r="Y68" i="25"/>
  <c r="Y212" i="25"/>
  <c r="Y356" i="25"/>
  <c r="Y129" i="25"/>
  <c r="Y273" i="25"/>
  <c r="Y46" i="25"/>
  <c r="Y190" i="25"/>
  <c r="Y334" i="25"/>
  <c r="Y107" i="25"/>
  <c r="Y251" i="25"/>
  <c r="Y24" i="25"/>
  <c r="Y168" i="25"/>
  <c r="Y312" i="25"/>
  <c r="Y85" i="25"/>
  <c r="Y229" i="25"/>
  <c r="Y373" i="25"/>
  <c r="Y146" i="25"/>
  <c r="Y290" i="25"/>
  <c r="Y63" i="25"/>
  <c r="Y207" i="25"/>
  <c r="Y351" i="25"/>
  <c r="Y196" i="25"/>
  <c r="Y340" i="25"/>
  <c r="Y173" i="25"/>
  <c r="Y317" i="25"/>
  <c r="Y186" i="25"/>
  <c r="Y330" i="25"/>
  <c r="Y163" i="25"/>
  <c r="Y307" i="25"/>
  <c r="Y80" i="25"/>
  <c r="Y224" i="25"/>
  <c r="Y368" i="25"/>
  <c r="Y141" i="25"/>
  <c r="Y285" i="25"/>
  <c r="Y58" i="25"/>
  <c r="Y202" i="25"/>
  <c r="Y346" i="25"/>
  <c r="Y119" i="25"/>
  <c r="Y263" i="25"/>
  <c r="Y36" i="25"/>
  <c r="Y180" i="25"/>
  <c r="Y324" i="25"/>
  <c r="Y97" i="25"/>
  <c r="Y241" i="25"/>
  <c r="Y14" i="25"/>
  <c r="Y158" i="25"/>
  <c r="Y302" i="25"/>
  <c r="Y75" i="25"/>
  <c r="Y219" i="25"/>
  <c r="Y363" i="25"/>
  <c r="Y208" i="25"/>
  <c r="Y352" i="25"/>
  <c r="Y185" i="25"/>
  <c r="Y329" i="25"/>
  <c r="Y198" i="25"/>
  <c r="Y342" i="25"/>
  <c r="Y175" i="25"/>
  <c r="Y319" i="25"/>
  <c r="Y92" i="25"/>
  <c r="Y236" i="25"/>
  <c r="Y9" i="25"/>
  <c r="Y153" i="25"/>
  <c r="Y297" i="25"/>
  <c r="Y70" i="25"/>
  <c r="Y214" i="25"/>
  <c r="Y358" i="25"/>
  <c r="Y131" i="25"/>
  <c r="Y275" i="25"/>
  <c r="Y48" i="25"/>
  <c r="Y192" i="25"/>
  <c r="Y336" i="25"/>
  <c r="Y109" i="25"/>
  <c r="Y253" i="25"/>
  <c r="Y26" i="25"/>
  <c r="Y170" i="25"/>
  <c r="Y314" i="25"/>
  <c r="Y87" i="25"/>
  <c r="Y231" i="25"/>
  <c r="W382" i="25"/>
  <c r="Y220" i="25"/>
  <c r="Y364" i="25"/>
  <c r="Y197" i="25"/>
  <c r="Y341" i="25"/>
  <c r="Y210" i="25"/>
  <c r="Y354" i="25"/>
  <c r="Y187" i="25"/>
  <c r="Y331" i="25"/>
  <c r="Y104" i="25"/>
  <c r="Y248" i="25"/>
  <c r="Y21" i="25"/>
  <c r="Y165" i="25"/>
  <c r="Y309" i="25"/>
  <c r="Y82" i="25"/>
  <c r="Y226" i="25"/>
  <c r="Y143" i="25"/>
  <c r="Y287" i="25"/>
  <c r="Y60" i="25"/>
  <c r="Y204" i="25"/>
  <c r="Y348" i="25"/>
  <c r="Y121" i="25"/>
  <c r="Y265" i="25"/>
  <c r="Y38" i="25"/>
  <c r="Y182" i="25"/>
  <c r="Y326" i="25"/>
  <c r="Y99" i="25"/>
  <c r="Y243" i="25"/>
  <c r="Y232" i="25"/>
  <c r="Y65" i="25"/>
  <c r="Y209" i="25"/>
  <c r="Y353" i="25"/>
  <c r="Y222" i="25"/>
  <c r="Y366" i="25"/>
  <c r="Y199" i="25"/>
  <c r="Y343" i="25"/>
  <c r="Y116" i="25"/>
  <c r="Y260" i="25"/>
  <c r="Y33" i="25"/>
  <c r="Y177" i="25"/>
  <c r="Y321" i="25"/>
  <c r="Y94" i="25"/>
  <c r="Y238" i="25"/>
  <c r="Y11" i="25"/>
  <c r="Y155" i="25"/>
  <c r="Y299" i="25"/>
  <c r="Y72" i="25"/>
  <c r="Y216" i="25"/>
  <c r="Y360" i="25"/>
  <c r="Y133" i="25"/>
  <c r="Y277" i="25"/>
  <c r="Y50" i="25"/>
  <c r="Y194" i="25"/>
  <c r="Y338" i="25"/>
  <c r="Y111" i="25"/>
  <c r="Y255" i="25"/>
  <c r="P7" i="25"/>
  <c r="O4" i="25"/>
  <c r="P18" i="25"/>
  <c r="O96" i="25"/>
  <c r="O50" i="25"/>
  <c r="O108" i="25"/>
  <c r="P46" i="25"/>
  <c r="P10" i="25"/>
  <c r="M10" i="25"/>
  <c r="O11" i="25"/>
  <c r="M9" i="25"/>
  <c r="P53" i="25"/>
  <c r="P40" i="25"/>
  <c r="O12" i="25"/>
  <c r="M60" i="25"/>
  <c r="M182" i="25"/>
  <c r="M13" i="25"/>
  <c r="M7" i="25"/>
  <c r="P6" i="25"/>
  <c r="M44" i="25"/>
  <c r="M166" i="25"/>
  <c r="M82" i="25"/>
  <c r="O9" i="25"/>
  <c r="M47" i="25"/>
  <c r="P151" i="25"/>
  <c r="O3" i="25"/>
  <c r="P16" i="25"/>
  <c r="P4" i="25"/>
  <c r="O168" i="25"/>
  <c r="P56" i="25"/>
  <c r="O32" i="25"/>
  <c r="M11" i="25"/>
  <c r="P49" i="25"/>
  <c r="O16" i="25"/>
  <c r="M14" i="25"/>
  <c r="P11" i="25"/>
  <c r="M2" i="25"/>
  <c r="M154" i="25"/>
  <c r="O13" i="25"/>
  <c r="P3" i="25"/>
  <c r="M32" i="25"/>
  <c r="O15" i="25"/>
  <c r="O24" i="25"/>
  <c r="O21" i="25"/>
  <c r="P139" i="25"/>
  <c r="P8" i="25"/>
  <c r="O209" i="25"/>
  <c r="P37" i="25"/>
  <c r="O82" i="25"/>
  <c r="P69" i="25"/>
  <c r="P29" i="25"/>
  <c r="M94" i="25"/>
  <c r="P43" i="25"/>
  <c r="O20" i="25"/>
  <c r="M35" i="25"/>
  <c r="O29" i="25"/>
  <c r="O26" i="25"/>
  <c r="P23" i="25"/>
  <c r="P20" i="25"/>
  <c r="M18" i="25"/>
  <c r="P15" i="25"/>
  <c r="O8" i="25"/>
  <c r="M6" i="25"/>
  <c r="O69" i="25"/>
  <c r="M4" i="25"/>
  <c r="P35" i="25"/>
  <c r="O75" i="25"/>
  <c r="P63" i="25"/>
  <c r="P44" i="25"/>
  <c r="O113" i="25"/>
  <c r="O30" i="25"/>
  <c r="P67" i="25"/>
  <c r="M339" i="25"/>
  <c r="M55" i="25"/>
  <c r="M159" i="25"/>
  <c r="O42" i="25"/>
  <c r="P103" i="25"/>
  <c r="P55" i="25"/>
  <c r="O161" i="25"/>
  <c r="P373" i="25"/>
  <c r="M346" i="25"/>
  <c r="O288" i="25"/>
  <c r="P259" i="25"/>
  <c r="M202" i="25"/>
  <c r="O375" i="25"/>
  <c r="O319" i="25"/>
  <c r="P290" i="25"/>
  <c r="M233" i="25"/>
  <c r="O350" i="25"/>
  <c r="P321" i="25"/>
  <c r="M264" i="25"/>
  <c r="O206" i="25"/>
  <c r="M355" i="25"/>
  <c r="O297" i="25"/>
  <c r="P268" i="25"/>
  <c r="M211" i="25"/>
  <c r="P359" i="25"/>
  <c r="M302" i="25"/>
  <c r="O244" i="25"/>
  <c r="P215" i="25"/>
  <c r="M321" i="25"/>
  <c r="O263" i="25"/>
  <c r="P234" i="25"/>
  <c r="P378" i="25"/>
  <c r="M352" i="25"/>
  <c r="O294" i="25"/>
  <c r="P265" i="25"/>
  <c r="M208" i="25"/>
  <c r="O325" i="25"/>
  <c r="P296" i="25"/>
  <c r="M239" i="25"/>
  <c r="O181" i="25"/>
  <c r="O356" i="25"/>
  <c r="P327" i="25"/>
  <c r="M270" i="25"/>
  <c r="O212" i="25"/>
  <c r="O358" i="25"/>
  <c r="P329" i="25"/>
  <c r="M272" i="25"/>
  <c r="O214" i="25"/>
  <c r="M265" i="25"/>
  <c r="O175" i="25"/>
  <c r="P146" i="25"/>
  <c r="M89" i="25"/>
  <c r="O31" i="25"/>
  <c r="M279" i="25"/>
  <c r="P177" i="25"/>
  <c r="M120" i="25"/>
  <c r="P334" i="25"/>
  <c r="M193" i="25"/>
  <c r="O129" i="25"/>
  <c r="P100" i="25"/>
  <c r="M205" i="25"/>
  <c r="O136" i="25"/>
  <c r="P107" i="25"/>
  <c r="M75" i="25"/>
  <c r="O6" i="25"/>
  <c r="O38" i="25"/>
  <c r="P82" i="25"/>
  <c r="M30" i="25"/>
  <c r="M67" i="25"/>
  <c r="P324" i="25"/>
  <c r="M48" i="25"/>
  <c r="O33" i="25"/>
  <c r="P70" i="25"/>
  <c r="O173" i="25"/>
  <c r="P45" i="25"/>
  <c r="M118" i="25"/>
  <c r="P22" i="25"/>
  <c r="P58" i="25"/>
  <c r="P371" i="25"/>
  <c r="P343" i="25"/>
  <c r="M286" i="25"/>
  <c r="O228" i="25"/>
  <c r="P199" i="25"/>
  <c r="O373" i="25"/>
  <c r="M317" i="25"/>
  <c r="O259" i="25"/>
  <c r="P230" i="25"/>
  <c r="M348" i="25"/>
  <c r="O290" i="25"/>
  <c r="P261" i="25"/>
  <c r="M379" i="25"/>
  <c r="P352" i="25"/>
  <c r="M295" i="25"/>
  <c r="O237" i="25"/>
  <c r="P208" i="25"/>
  <c r="O328" i="25"/>
  <c r="P299" i="25"/>
  <c r="M242" i="25"/>
  <c r="O347" i="25"/>
  <c r="P318" i="25"/>
  <c r="M261" i="25"/>
  <c r="M38" i="25"/>
  <c r="O41" i="25"/>
  <c r="P96" i="25"/>
  <c r="O36" i="25"/>
  <c r="P77" i="25"/>
  <c r="M25" i="25"/>
  <c r="O194" i="25"/>
  <c r="P14" i="25"/>
  <c r="O132" i="25"/>
  <c r="O25" i="25"/>
  <c r="P61" i="25"/>
  <c r="P369" i="25"/>
  <c r="O312" i="25"/>
  <c r="P283" i="25"/>
  <c r="M226" i="25"/>
  <c r="O371" i="25"/>
  <c r="O343" i="25"/>
  <c r="P314" i="25"/>
  <c r="M257" i="25"/>
  <c r="O199" i="25"/>
  <c r="P345" i="25"/>
  <c r="M288" i="25"/>
  <c r="O230" i="25"/>
  <c r="M377" i="25"/>
  <c r="O321" i="25"/>
  <c r="P292" i="25"/>
  <c r="M235" i="25"/>
  <c r="M326" i="25"/>
  <c r="O268" i="25"/>
  <c r="P239" i="25"/>
  <c r="M345" i="25"/>
  <c r="O287" i="25"/>
  <c r="P258" i="25"/>
  <c r="M111" i="25"/>
  <c r="P156" i="25"/>
  <c r="P64" i="25"/>
  <c r="M253" i="25"/>
  <c r="M17" i="25"/>
  <c r="O28" i="25"/>
  <c r="O267" i="25"/>
  <c r="P367" i="25"/>
  <c r="M310" i="25"/>
  <c r="O252" i="25"/>
  <c r="P223" i="25"/>
  <c r="O369" i="25"/>
  <c r="M341" i="25"/>
  <c r="O283" i="25"/>
  <c r="P254" i="25"/>
  <c r="M197" i="25"/>
  <c r="O314" i="25"/>
  <c r="P285" i="25"/>
  <c r="M228" i="25"/>
  <c r="M375" i="25"/>
  <c r="M319" i="25"/>
  <c r="O261" i="25"/>
  <c r="P232" i="25"/>
  <c r="O352" i="25"/>
  <c r="P323" i="25"/>
  <c r="M266" i="25"/>
  <c r="O208" i="25"/>
  <c r="P342" i="25"/>
  <c r="M285" i="25"/>
  <c r="O227" i="25"/>
  <c r="P198" i="25"/>
  <c r="P372" i="25"/>
  <c r="M316" i="25"/>
  <c r="O258" i="25"/>
  <c r="P229" i="25"/>
  <c r="O374" i="25"/>
  <c r="M347" i="25"/>
  <c r="O289" i="25"/>
  <c r="P260" i="25"/>
  <c r="M203" i="25"/>
  <c r="O320" i="25"/>
  <c r="P291" i="25"/>
  <c r="M234" i="25"/>
  <c r="O322" i="25"/>
  <c r="P293" i="25"/>
  <c r="M236" i="25"/>
  <c r="O139" i="25"/>
  <c r="P110" i="25"/>
  <c r="M53" i="25"/>
  <c r="O170" i="25"/>
  <c r="P141" i="25"/>
  <c r="M84" i="25"/>
  <c r="O291" i="25"/>
  <c r="M151" i="25"/>
  <c r="O93" i="25"/>
  <c r="M158" i="25"/>
  <c r="P108" i="25"/>
  <c r="P13" i="25"/>
  <c r="O125" i="25"/>
  <c r="O84" i="25"/>
  <c r="P21" i="25"/>
  <c r="P57" i="25"/>
  <c r="M171" i="25"/>
  <c r="M42" i="25"/>
  <c r="M19" i="25"/>
  <c r="O339" i="25"/>
  <c r="P19" i="25"/>
  <c r="O336" i="25"/>
  <c r="P307" i="25"/>
  <c r="M250" i="25"/>
  <c r="O192" i="25"/>
  <c r="O367" i="25"/>
  <c r="P338" i="25"/>
  <c r="M281" i="25"/>
  <c r="O223" i="25"/>
  <c r="P194" i="25"/>
  <c r="M312" i="25"/>
  <c r="O254" i="25"/>
  <c r="P225" i="25"/>
  <c r="M373" i="25"/>
  <c r="O345" i="25"/>
  <c r="P316" i="25"/>
  <c r="M259" i="25"/>
  <c r="M350" i="25"/>
  <c r="O292" i="25"/>
  <c r="P263" i="25"/>
  <c r="M206" i="25"/>
  <c r="O311" i="25"/>
  <c r="P282" i="25"/>
  <c r="M123" i="25"/>
  <c r="M16" i="25"/>
  <c r="P41" i="25"/>
  <c r="P24" i="25"/>
  <c r="O190" i="25"/>
  <c r="P115" i="25"/>
  <c r="O2" i="25"/>
  <c r="P33" i="25"/>
  <c r="O22" i="25"/>
  <c r="O58" i="25"/>
  <c r="P175" i="25"/>
  <c r="P72" i="25"/>
  <c r="M334" i="25"/>
  <c r="O276" i="25"/>
  <c r="P247" i="25"/>
  <c r="M190" i="25"/>
  <c r="M365" i="25"/>
  <c r="O307" i="25"/>
  <c r="P278" i="25"/>
  <c r="M221" i="25"/>
  <c r="O338" i="25"/>
  <c r="P309" i="25"/>
  <c r="M252" i="25"/>
  <c r="M371" i="25"/>
  <c r="M343" i="25"/>
  <c r="O285" i="25"/>
  <c r="P256" i="25"/>
  <c r="P347" i="25"/>
  <c r="M290" i="25"/>
  <c r="O232" i="25"/>
  <c r="P366" i="25"/>
  <c r="O137" i="25"/>
  <c r="O18" i="25"/>
  <c r="O44" i="25"/>
  <c r="O27" i="25"/>
  <c r="P238" i="25"/>
  <c r="O48" i="25"/>
  <c r="M130" i="25"/>
  <c r="P36" i="25"/>
  <c r="O61" i="25"/>
  <c r="M198" i="25"/>
  <c r="M37" i="25"/>
  <c r="O360" i="25"/>
  <c r="P331" i="25"/>
  <c r="M274" i="25"/>
  <c r="O216" i="25"/>
  <c r="P187" i="25"/>
  <c r="P362" i="25"/>
  <c r="M305" i="25"/>
  <c r="O247" i="25"/>
  <c r="P218" i="25"/>
  <c r="M336" i="25"/>
  <c r="O53" i="25"/>
  <c r="P168" i="25"/>
  <c r="P127" i="25"/>
  <c r="M325" i="25"/>
  <c r="O51" i="25"/>
  <c r="O144" i="25"/>
  <c r="O39" i="25"/>
  <c r="M87" i="25"/>
  <c r="M28" i="25"/>
  <c r="M267" i="25"/>
  <c r="O89" i="25"/>
  <c r="M358" i="25"/>
  <c r="O300" i="25"/>
  <c r="P271" i="25"/>
  <c r="M214" i="25"/>
  <c r="O331" i="25"/>
  <c r="P302" i="25"/>
  <c r="M245" i="25"/>
  <c r="O187" i="25"/>
  <c r="O362" i="25"/>
  <c r="P333" i="25"/>
  <c r="M276" i="25"/>
  <c r="O218" i="25"/>
  <c r="M367" i="25"/>
  <c r="O309" i="25"/>
  <c r="P280" i="25"/>
  <c r="M223" i="25"/>
  <c r="M314" i="25"/>
  <c r="O256" i="25"/>
  <c r="P227" i="25"/>
  <c r="M333" i="25"/>
  <c r="O275" i="25"/>
  <c r="P246" i="25"/>
  <c r="M189" i="25"/>
  <c r="M364" i="25"/>
  <c r="O306" i="25"/>
  <c r="P277" i="25"/>
  <c r="M220" i="25"/>
  <c r="O337" i="25"/>
  <c r="P308" i="25"/>
  <c r="M251" i="25"/>
  <c r="O193" i="25"/>
  <c r="P339" i="25"/>
  <c r="M282" i="25"/>
  <c r="O224" i="25"/>
  <c r="P341" i="25"/>
  <c r="M284" i="25"/>
  <c r="O226" i="25"/>
  <c r="M337" i="25"/>
  <c r="M194" i="25"/>
  <c r="P158" i="25"/>
  <c r="O56" i="25"/>
  <c r="M24" i="25"/>
  <c r="O60" i="25"/>
  <c r="M186" i="25"/>
  <c r="M51" i="25"/>
  <c r="M142" i="25"/>
  <c r="O70" i="25"/>
  <c r="O54" i="25"/>
  <c r="P9" i="25"/>
  <c r="O101" i="25"/>
  <c r="M31" i="25"/>
  <c r="M68" i="25"/>
  <c r="O353" i="25"/>
  <c r="P355" i="25"/>
  <c r="M298" i="25"/>
  <c r="O240" i="25"/>
  <c r="P211" i="25"/>
  <c r="M329" i="25"/>
  <c r="O271" i="25"/>
  <c r="P242" i="25"/>
  <c r="M185" i="25"/>
  <c r="M360" i="25"/>
  <c r="O302" i="25"/>
  <c r="P273" i="25"/>
  <c r="M216" i="25"/>
  <c r="P364" i="25"/>
  <c r="M307" i="25"/>
  <c r="O249" i="25"/>
  <c r="P220" i="25"/>
  <c r="O340" i="25"/>
  <c r="P311" i="25"/>
  <c r="M254" i="25"/>
  <c r="O359" i="25"/>
  <c r="P330" i="25"/>
  <c r="M273" i="25"/>
  <c r="O215" i="25"/>
  <c r="M27" i="25"/>
  <c r="O63" i="25"/>
  <c r="M54" i="25"/>
  <c r="O156" i="25"/>
  <c r="M36" i="25"/>
  <c r="O77" i="25"/>
  <c r="M22" i="25"/>
  <c r="M58" i="25"/>
  <c r="M12" i="25"/>
  <c r="O45" i="25"/>
  <c r="P2" i="25"/>
  <c r="M34" i="25"/>
  <c r="O72" i="25"/>
  <c r="M46" i="25"/>
  <c r="P379" i="25"/>
  <c r="O324" i="25"/>
  <c r="P295" i="25"/>
  <c r="M238" i="25"/>
  <c r="O180" i="25"/>
  <c r="O355" i="25"/>
  <c r="P326" i="25"/>
  <c r="M269" i="25"/>
  <c r="O211" i="25"/>
  <c r="P182" i="25"/>
  <c r="P357" i="25"/>
  <c r="M300" i="25"/>
  <c r="O242" i="25"/>
  <c r="P213" i="25"/>
  <c r="O333" i="25"/>
  <c r="P304" i="25"/>
  <c r="M247" i="25"/>
  <c r="M338" i="25"/>
  <c r="O280" i="25"/>
  <c r="P251" i="25"/>
  <c r="M357" i="25"/>
  <c r="O299" i="25"/>
  <c r="P270" i="25"/>
  <c r="M213" i="25"/>
  <c r="O330" i="25"/>
  <c r="P301" i="25"/>
  <c r="M244" i="25"/>
  <c r="O186" i="25"/>
  <c r="O361" i="25"/>
  <c r="P332" i="25"/>
  <c r="M275" i="25"/>
  <c r="O217" i="25"/>
  <c r="P188" i="25"/>
  <c r="P363" i="25"/>
  <c r="M306" i="25"/>
  <c r="O248" i="25"/>
  <c r="P219" i="25"/>
  <c r="P365" i="25"/>
  <c r="M308" i="25"/>
  <c r="O250" i="25"/>
  <c r="P221" i="25"/>
  <c r="P185" i="25"/>
  <c r="M125" i="25"/>
  <c r="O67" i="25"/>
  <c r="P38" i="25"/>
  <c r="O189" i="25"/>
  <c r="M156" i="25"/>
  <c r="O98" i="25"/>
  <c r="M376" i="25"/>
  <c r="P51" i="25"/>
  <c r="O7" i="25"/>
  <c r="M322" i="25"/>
  <c r="P235" i="25"/>
  <c r="P350" i="25"/>
  <c r="O364" i="25"/>
  <c r="O220" i="25"/>
  <c r="O251" i="25"/>
  <c r="P368" i="25"/>
  <c r="M328" i="25"/>
  <c r="O210" i="25"/>
  <c r="O372" i="25"/>
  <c r="M215" i="25"/>
  <c r="O260" i="25"/>
  <c r="M356" i="25"/>
  <c r="P317" i="25"/>
  <c r="P281" i="25"/>
  <c r="O351" i="25"/>
  <c r="M137" i="25"/>
  <c r="O103" i="25"/>
  <c r="M29" i="25"/>
  <c r="O221" i="25"/>
  <c r="P262" i="25"/>
  <c r="P172" i="25"/>
  <c r="M139" i="25"/>
  <c r="O105" i="25"/>
  <c r="P155" i="25"/>
  <c r="M122" i="25"/>
  <c r="M62" i="25"/>
  <c r="O155" i="25"/>
  <c r="P126" i="25"/>
  <c r="M69" i="25"/>
  <c r="O317" i="25"/>
  <c r="M188" i="25"/>
  <c r="O126" i="25"/>
  <c r="P97" i="25"/>
  <c r="M372" i="25"/>
  <c r="M204" i="25"/>
  <c r="P164" i="25"/>
  <c r="M107" i="25"/>
  <c r="M243" i="25"/>
  <c r="P171" i="25"/>
  <c r="M114" i="25"/>
  <c r="P178" i="25"/>
  <c r="P32" i="25"/>
  <c r="P319" i="25"/>
  <c r="M362" i="25"/>
  <c r="P287" i="25"/>
  <c r="M218" i="25"/>
  <c r="M309" i="25"/>
  <c r="M249" i="25"/>
  <c r="O203" i="25"/>
  <c r="O366" i="25"/>
  <c r="P325" i="25"/>
  <c r="O282" i="25"/>
  <c r="O246" i="25"/>
  <c r="P205" i="25"/>
  <c r="O370" i="25"/>
  <c r="M287" i="25"/>
  <c r="O253" i="25"/>
  <c r="P212" i="25"/>
  <c r="O332" i="25"/>
  <c r="O296" i="25"/>
  <c r="M258" i="25"/>
  <c r="P353" i="25"/>
  <c r="O238" i="25"/>
  <c r="P322" i="25"/>
  <c r="M173" i="25"/>
  <c r="P134" i="25"/>
  <c r="M101" i="25"/>
  <c r="M65" i="25"/>
  <c r="P26" i="25"/>
  <c r="M207" i="25"/>
  <c r="O158" i="25"/>
  <c r="O122" i="25"/>
  <c r="O86" i="25"/>
  <c r="P136" i="25"/>
  <c r="M103" i="25"/>
  <c r="M363" i="25"/>
  <c r="P119" i="25"/>
  <c r="O88" i="25"/>
  <c r="P59" i="25"/>
  <c r="O303" i="25"/>
  <c r="O184" i="25"/>
  <c r="M153" i="25"/>
  <c r="O95" i="25"/>
  <c r="P66" i="25"/>
  <c r="M303" i="25"/>
  <c r="P183" i="25"/>
  <c r="M124" i="25"/>
  <c r="P358" i="25"/>
  <c r="M200" i="25"/>
  <c r="O133" i="25"/>
  <c r="P104" i="25"/>
  <c r="P228" i="25"/>
  <c r="O140" i="25"/>
  <c r="P111" i="25"/>
  <c r="O147" i="25"/>
  <c r="P118" i="25"/>
  <c r="M140" i="25"/>
  <c r="M3" i="25"/>
  <c r="O34" i="25"/>
  <c r="P68" i="25"/>
  <c r="P84" i="25"/>
  <c r="P252" i="25"/>
  <c r="O278" i="25"/>
  <c r="M369" i="25"/>
  <c r="O225" i="25"/>
  <c r="P306" i="25"/>
  <c r="M201" i="25"/>
  <c r="P361" i="25"/>
  <c r="M280" i="25"/>
  <c r="P241" i="25"/>
  <c r="O368" i="25"/>
  <c r="M323" i="25"/>
  <c r="P284" i="25"/>
  <c r="P248" i="25"/>
  <c r="M330" i="25"/>
  <c r="M294" i="25"/>
  <c r="P255" i="25"/>
  <c r="M210" i="25"/>
  <c r="O274" i="25"/>
  <c r="P233" i="25"/>
  <c r="P170" i="25"/>
  <c r="P98" i="25"/>
  <c r="P62" i="25"/>
  <c r="P201" i="25"/>
  <c r="P153" i="25"/>
  <c r="P117" i="25"/>
  <c r="P81" i="25"/>
  <c r="P348" i="25"/>
  <c r="O188" i="25"/>
  <c r="M86" i="25"/>
  <c r="M289" i="25"/>
  <c r="M180" i="25"/>
  <c r="P150" i="25"/>
  <c r="M93" i="25"/>
  <c r="O35" i="25"/>
  <c r="P288" i="25"/>
  <c r="O150" i="25"/>
  <c r="P121" i="25"/>
  <c r="P195" i="25"/>
  <c r="M131" i="25"/>
  <c r="O73" i="25"/>
  <c r="M138" i="25"/>
  <c r="O80" i="25"/>
  <c r="O255" i="25"/>
  <c r="M145" i="25"/>
  <c r="O87" i="25"/>
  <c r="O166" i="25"/>
  <c r="P137" i="25"/>
  <c r="O5" i="25"/>
  <c r="M80" i="25"/>
  <c r="P34" i="25"/>
  <c r="M73" i="25"/>
  <c r="O128" i="25"/>
  <c r="O135" i="25"/>
  <c r="M61" i="25"/>
  <c r="O335" i="25"/>
  <c r="O57" i="25"/>
  <c r="M99" i="25"/>
  <c r="P39" i="25"/>
  <c r="M283" i="25"/>
  <c r="M278" i="25"/>
  <c r="O239" i="25"/>
  <c r="O318" i="25"/>
  <c r="P320" i="25"/>
  <c r="O205" i="25"/>
  <c r="M366" i="25"/>
  <c r="P207" i="25"/>
  <c r="O346" i="25"/>
  <c r="O310" i="25"/>
  <c r="P269" i="25"/>
  <c r="O279" i="25"/>
  <c r="O19" i="25"/>
  <c r="P197" i="25"/>
  <c r="O219" i="25"/>
  <c r="O165" i="25"/>
  <c r="P184" i="25"/>
  <c r="O148" i="25"/>
  <c r="P83" i="25"/>
  <c r="P274" i="25"/>
  <c r="M177" i="25"/>
  <c r="O119" i="25"/>
  <c r="P90" i="25"/>
  <c r="M33" i="25"/>
  <c r="M148" i="25"/>
  <c r="O90" i="25"/>
  <c r="O157" i="25"/>
  <c r="P128" i="25"/>
  <c r="M71" i="25"/>
  <c r="O164" i="25"/>
  <c r="P135" i="25"/>
  <c r="M78" i="25"/>
  <c r="M241" i="25"/>
  <c r="O171" i="25"/>
  <c r="P142" i="25"/>
  <c r="M85" i="25"/>
  <c r="M164" i="25"/>
  <c r="O106" i="25"/>
  <c r="M40" i="25"/>
  <c r="P91" i="25"/>
  <c r="P5" i="25"/>
  <c r="O37" i="25"/>
  <c r="P159" i="25"/>
  <c r="M102" i="25"/>
  <c r="P166" i="25"/>
  <c r="M109" i="25"/>
  <c r="M195" i="25"/>
  <c r="O130" i="25"/>
  <c r="P101" i="25"/>
  <c r="O10" i="25"/>
  <c r="M327" i="25"/>
  <c r="M147" i="25"/>
  <c r="P237" i="25"/>
  <c r="M256" i="25"/>
  <c r="O301" i="25"/>
  <c r="M227" i="25"/>
  <c r="O308" i="25"/>
  <c r="P60" i="25"/>
  <c r="M49" i="25"/>
  <c r="O235" i="25"/>
  <c r="O266" i="25"/>
  <c r="O357" i="25"/>
  <c r="O213" i="25"/>
  <c r="P275" i="25"/>
  <c r="M297" i="25"/>
  <c r="M237" i="25"/>
  <c r="O354" i="25"/>
  <c r="P313" i="25"/>
  <c r="O198" i="25"/>
  <c r="M359" i="25"/>
  <c r="O241" i="25"/>
  <c r="P200" i="25"/>
  <c r="M246" i="25"/>
  <c r="M344" i="25"/>
  <c r="P305" i="25"/>
  <c r="P250" i="25"/>
  <c r="O163" i="25"/>
  <c r="O127" i="25"/>
  <c r="O91" i="25"/>
  <c r="O55" i="25"/>
  <c r="O365" i="25"/>
  <c r="M163" i="25"/>
  <c r="M127" i="25"/>
  <c r="M91" i="25"/>
  <c r="O305" i="25"/>
  <c r="P180" i="25"/>
  <c r="M146" i="25"/>
  <c r="O112" i="25"/>
  <c r="O52" i="25"/>
  <c r="P174" i="25"/>
  <c r="M117" i="25"/>
  <c r="O59" i="25"/>
  <c r="P30" i="25"/>
  <c r="O174" i="25"/>
  <c r="P145" i="25"/>
  <c r="M88" i="25"/>
  <c r="O315" i="25"/>
  <c r="M155" i="25"/>
  <c r="O97" i="25"/>
  <c r="M162" i="25"/>
  <c r="O104" i="25"/>
  <c r="P75" i="25"/>
  <c r="P226" i="25"/>
  <c r="M169" i="25"/>
  <c r="O111" i="25"/>
  <c r="M199" i="25"/>
  <c r="P161" i="25"/>
  <c r="M104" i="25"/>
  <c r="M43" i="25"/>
  <c r="M106" i="25"/>
  <c r="M8" i="25"/>
  <c r="O40" i="25"/>
  <c r="M301" i="25"/>
  <c r="M95" i="25"/>
  <c r="O195" i="25"/>
  <c r="O341" i="25"/>
  <c r="P12" i="25"/>
  <c r="O120" i="25"/>
  <c r="M370" i="25"/>
  <c r="P190" i="25"/>
  <c r="M15" i="25"/>
  <c r="O46" i="25"/>
  <c r="O66" i="25"/>
  <c r="M52" i="25"/>
  <c r="P377" i="25"/>
  <c r="O204" i="25"/>
  <c r="O273" i="25"/>
  <c r="P335" i="25"/>
  <c r="P354" i="25"/>
  <c r="P294" i="25"/>
  <c r="O191" i="25"/>
  <c r="P349" i="25"/>
  <c r="O270" i="25"/>
  <c r="O234" i="25"/>
  <c r="M196" i="25"/>
  <c r="P356" i="25"/>
  <c r="O313" i="25"/>
  <c r="O277" i="25"/>
  <c r="P236" i="25"/>
  <c r="M318" i="25"/>
  <c r="O284" i="25"/>
  <c r="P243" i="25"/>
  <c r="M224" i="25"/>
  <c r="M161" i="25"/>
  <c r="P122" i="25"/>
  <c r="P86" i="25"/>
  <c r="P50" i="25"/>
  <c r="M351" i="25"/>
  <c r="O185" i="25"/>
  <c r="O146" i="25"/>
  <c r="O110" i="25"/>
  <c r="O74" i="25"/>
  <c r="O201" i="25"/>
  <c r="P160" i="25"/>
  <c r="P124" i="25"/>
  <c r="P88" i="25"/>
  <c r="M291" i="25"/>
  <c r="P143" i="25"/>
  <c r="M110" i="25"/>
  <c r="M50" i="25"/>
  <c r="O143" i="25"/>
  <c r="P114" i="25"/>
  <c r="M57" i="25"/>
  <c r="O245" i="25"/>
  <c r="M172" i="25"/>
  <c r="O114" i="25"/>
  <c r="P85" i="25"/>
  <c r="O183" i="25"/>
  <c r="P152" i="25"/>
  <c r="M63" i="25"/>
  <c r="M70" i="25"/>
  <c r="P144" i="25"/>
  <c r="P375" i="25"/>
  <c r="O326" i="25"/>
  <c r="P249" i="25"/>
  <c r="P340" i="25"/>
  <c r="M271" i="25"/>
  <c r="M225" i="25"/>
  <c r="P186" i="25"/>
  <c r="M268" i="25"/>
  <c r="M232" i="25"/>
  <c r="P193" i="25"/>
  <c r="M311" i="25"/>
  <c r="P272" i="25"/>
  <c r="M354" i="25"/>
  <c r="P315" i="25"/>
  <c r="P279" i="25"/>
  <c r="O262" i="25"/>
  <c r="P336" i="25"/>
  <c r="M181" i="25"/>
  <c r="M144" i="25"/>
  <c r="M108" i="25"/>
  <c r="M72" i="25"/>
  <c r="O197" i="25"/>
  <c r="P276" i="25"/>
  <c r="O76" i="25"/>
  <c r="P47" i="25"/>
  <c r="O231" i="25"/>
  <c r="M141" i="25"/>
  <c r="O83" i="25"/>
  <c r="P54" i="25"/>
  <c r="M231" i="25"/>
  <c r="P169" i="25"/>
  <c r="M112" i="25"/>
  <c r="P286" i="25"/>
  <c r="P179" i="25"/>
  <c r="O121" i="25"/>
  <c r="P92" i="25"/>
  <c r="O329" i="25"/>
  <c r="P191" i="25"/>
  <c r="P99" i="25"/>
  <c r="P203" i="25"/>
  <c r="P106" i="25"/>
  <c r="M128" i="25"/>
  <c r="P120" i="25"/>
  <c r="M66" i="25"/>
  <c r="P27" i="25"/>
  <c r="O14" i="25"/>
  <c r="P79" i="25"/>
  <c r="O295" i="25"/>
  <c r="M209" i="25"/>
  <c r="M324" i="25"/>
  <c r="P222" i="25"/>
  <c r="M304" i="25"/>
  <c r="O349" i="25"/>
  <c r="M191" i="25"/>
  <c r="P351" i="25"/>
  <c r="O236" i="25"/>
  <c r="O334" i="25"/>
  <c r="O298" i="25"/>
  <c r="M260" i="25"/>
  <c r="O207" i="25"/>
  <c r="P105" i="25"/>
  <c r="O363" i="25"/>
  <c r="O153" i="25"/>
  <c r="O117" i="25"/>
  <c r="O172" i="25"/>
  <c r="M74" i="25"/>
  <c r="M217" i="25"/>
  <c r="O167" i="25"/>
  <c r="P138" i="25"/>
  <c r="M81" i="25"/>
  <c r="O23" i="25"/>
  <c r="P216" i="25"/>
  <c r="O138" i="25"/>
  <c r="P109" i="25"/>
  <c r="P176" i="25"/>
  <c r="M119" i="25"/>
  <c r="M315" i="25"/>
  <c r="M126" i="25"/>
  <c r="M133" i="25"/>
  <c r="P312" i="25"/>
  <c r="O154" i="25"/>
  <c r="P125" i="25"/>
  <c r="O17" i="25"/>
  <c r="P52" i="25"/>
  <c r="O49" i="25"/>
  <c r="M135" i="25"/>
  <c r="M136" i="25"/>
  <c r="O78" i="25"/>
  <c r="P116" i="25"/>
  <c r="O152" i="25"/>
  <c r="O159" i="25"/>
  <c r="M152" i="25"/>
  <c r="M20" i="25"/>
  <c r="P163" i="25"/>
  <c r="O316" i="25"/>
  <c r="P376" i="25"/>
  <c r="P181" i="25"/>
  <c r="O344" i="25"/>
  <c r="P310" i="25"/>
  <c r="P132" i="25"/>
  <c r="O264" i="25"/>
  <c r="O379" i="25"/>
  <c r="M293" i="25"/>
  <c r="P206" i="25"/>
  <c r="M240" i="25"/>
  <c r="M331" i="25"/>
  <c r="O179" i="25"/>
  <c r="O342" i="25"/>
  <c r="M184" i="25"/>
  <c r="P344" i="25"/>
  <c r="O229" i="25"/>
  <c r="O272" i="25"/>
  <c r="P231" i="25"/>
  <c r="M332" i="25"/>
  <c r="M296" i="25"/>
  <c r="P257" i="25"/>
  <c r="M212" i="25"/>
  <c r="O151" i="25"/>
  <c r="O115" i="25"/>
  <c r="O79" i="25"/>
  <c r="O43" i="25"/>
  <c r="O293" i="25"/>
  <c r="M349" i="25"/>
  <c r="P148" i="25"/>
  <c r="M115" i="25"/>
  <c r="O81" i="25"/>
  <c r="M170" i="25"/>
  <c r="M134" i="25"/>
  <c r="O100" i="25"/>
  <c r="P71" i="25"/>
  <c r="M374" i="25"/>
  <c r="M165" i="25"/>
  <c r="O107" i="25"/>
  <c r="P78" i="25"/>
  <c r="M21" i="25"/>
  <c r="P204" i="25"/>
  <c r="O145" i="25"/>
  <c r="P300" i="25"/>
  <c r="P123" i="25"/>
  <c r="P130" i="25"/>
  <c r="O182" i="25"/>
  <c r="O94" i="25"/>
  <c r="P17" i="25"/>
  <c r="O149" i="25"/>
  <c r="O348" i="25"/>
  <c r="P328" i="25"/>
  <c r="M340" i="25"/>
  <c r="O222" i="25"/>
  <c r="O265" i="25"/>
  <c r="P267" i="25"/>
  <c r="M39" i="25"/>
  <c r="M64" i="25"/>
  <c r="P297" i="25"/>
  <c r="P244" i="25"/>
  <c r="M230" i="25"/>
  <c r="P210" i="25"/>
  <c r="P374" i="25"/>
  <c r="P337" i="25"/>
  <c r="M292" i="25"/>
  <c r="P253" i="25"/>
  <c r="P217" i="25"/>
  <c r="O378" i="25"/>
  <c r="M299" i="25"/>
  <c r="M263" i="25"/>
  <c r="P224" i="25"/>
  <c r="M179" i="25"/>
  <c r="M342" i="25"/>
  <c r="P303" i="25"/>
  <c r="M248" i="25"/>
  <c r="M378" i="25"/>
  <c r="P189" i="25"/>
  <c r="P74" i="25"/>
  <c r="P165" i="25"/>
  <c r="M132" i="25"/>
  <c r="M96" i="25"/>
  <c r="O177" i="25"/>
  <c r="P76" i="25"/>
  <c r="M219" i="25"/>
  <c r="P95" i="25"/>
  <c r="P346" i="25"/>
  <c r="P196" i="25"/>
  <c r="O131" i="25"/>
  <c r="P102" i="25"/>
  <c r="M45" i="25"/>
  <c r="O196" i="25"/>
  <c r="M160" i="25"/>
  <c r="O102" i="25"/>
  <c r="P73" i="25"/>
  <c r="M229" i="25"/>
  <c r="O169" i="25"/>
  <c r="P140" i="25"/>
  <c r="M83" i="25"/>
  <c r="O176" i="25"/>
  <c r="P147" i="25"/>
  <c r="M90" i="25"/>
  <c r="M313" i="25"/>
  <c r="M187" i="25"/>
  <c r="P154" i="25"/>
  <c r="M97" i="25"/>
  <c r="O269" i="25"/>
  <c r="M176" i="25"/>
  <c r="O118" i="25"/>
  <c r="P89" i="25"/>
  <c r="P25" i="25"/>
  <c r="O202" i="25"/>
  <c r="M23" i="25"/>
  <c r="M59" i="25"/>
  <c r="M149" i="25"/>
  <c r="O200" i="25"/>
  <c r="O109" i="25"/>
  <c r="M157" i="25"/>
  <c r="M178" i="25"/>
  <c r="P65" i="25"/>
  <c r="M98" i="25"/>
  <c r="M92" i="25"/>
  <c r="M5" i="25"/>
  <c r="O376" i="25"/>
  <c r="M222" i="25"/>
  <c r="M41" i="25"/>
  <c r="O134" i="25"/>
  <c r="P167" i="25"/>
  <c r="P192" i="25"/>
  <c r="M174" i="25"/>
  <c r="O92" i="25"/>
  <c r="O281" i="25"/>
  <c r="O99" i="25"/>
  <c r="P266" i="25"/>
  <c r="P289" i="25"/>
  <c r="M320" i="25"/>
  <c r="P129" i="25"/>
  <c r="P87" i="25"/>
  <c r="P149" i="25"/>
  <c r="P173" i="25"/>
  <c r="P209" i="25"/>
  <c r="M175" i="25"/>
  <c r="M79" i="25"/>
  <c r="O160" i="25"/>
  <c r="P162" i="25"/>
  <c r="M192" i="25"/>
  <c r="M100" i="25"/>
  <c r="M167" i="25"/>
  <c r="O85" i="25"/>
  <c r="P202" i="25"/>
  <c r="O116" i="25"/>
  <c r="M277" i="25"/>
  <c r="P48" i="25"/>
  <c r="O377" i="25"/>
  <c r="O304" i="25"/>
  <c r="M113" i="25"/>
  <c r="O71" i="25"/>
  <c r="P80" i="25"/>
  <c r="M150" i="25"/>
  <c r="M255" i="25"/>
  <c r="O142" i="25"/>
  <c r="P28" i="25"/>
  <c r="P214" i="25"/>
  <c r="O323" i="25"/>
  <c r="M335" i="25"/>
  <c r="P264" i="25"/>
  <c r="O64" i="25"/>
  <c r="O327" i="25"/>
  <c r="P240" i="25"/>
  <c r="P31" i="25"/>
  <c r="M368" i="25"/>
  <c r="O62" i="25"/>
  <c r="M353" i="25"/>
  <c r="P93" i="25"/>
  <c r="P131" i="25"/>
  <c r="M76" i="25"/>
  <c r="M143" i="25"/>
  <c r="P298" i="25"/>
  <c r="O123" i="25"/>
  <c r="M26" i="25"/>
  <c r="M56" i="25"/>
  <c r="P112" i="25"/>
  <c r="P370" i="25"/>
  <c r="O286" i="25"/>
  <c r="M361" i="25"/>
  <c r="M129" i="25"/>
  <c r="O47" i="25"/>
  <c r="O162" i="25"/>
  <c r="M121" i="25"/>
  <c r="M116" i="25"/>
  <c r="M105" i="25"/>
  <c r="P360" i="25"/>
  <c r="M262" i="25"/>
  <c r="M77" i="25"/>
  <c r="M168" i="25"/>
  <c r="O141" i="25"/>
  <c r="O233" i="25"/>
  <c r="O124" i="25"/>
  <c r="P42" i="25"/>
  <c r="P157" i="25"/>
  <c r="P113" i="25"/>
  <c r="O65" i="25"/>
  <c r="O68" i="25"/>
  <c r="P245" i="25"/>
  <c r="P94" i="25"/>
  <c r="O257" i="25"/>
  <c r="M183" i="25"/>
  <c r="O178" i="25"/>
  <c r="O243" i="25"/>
  <c r="P133" i="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<sst xmlns="http://schemas.openxmlformats.org/spreadsheetml/2006/main" count="72" uniqueCount="69">
  <si>
    <t>Main Levers</t>
  </si>
  <si>
    <t>Selected Reactor Volume?:</t>
  </si>
  <si>
    <t>L /Crewmember</t>
  </si>
  <si>
    <t>Volumetric Scale (%):</t>
  </si>
  <si>
    <t>Shown Reactor Volume:</t>
  </si>
  <si>
    <t>Time (d)</t>
  </si>
  <si>
    <t>Crew Size (x):</t>
  </si>
  <si>
    <t>Break-Even Volume:</t>
  </si>
  <si>
    <r>
      <t xml:space="preserve">Harvest Index </t>
    </r>
    <r>
      <rPr>
        <sz val="12"/>
        <color theme="1"/>
        <rFont val="Helvetica"/>
      </rPr>
      <t>(η</t>
    </r>
    <r>
      <rPr>
        <sz val="8"/>
        <color theme="1"/>
        <rFont val="Helvetica"/>
      </rPr>
      <t>H</t>
    </r>
    <r>
      <rPr>
        <sz val="12"/>
        <color theme="1"/>
        <rFont val="Helvetica"/>
      </rPr>
      <t>)</t>
    </r>
    <r>
      <rPr>
        <sz val="12"/>
        <color theme="1"/>
        <rFont val="CMU Serif"/>
      </rPr>
      <t xml:space="preserve"> (%):</t>
    </r>
  </si>
  <si>
    <t>Digest Efficiencies</t>
  </si>
  <si>
    <r>
      <t xml:space="preserve">Aerobic, A.D. </t>
    </r>
    <r>
      <rPr>
        <sz val="12"/>
        <color theme="1"/>
        <rFont val="Helvetica"/>
      </rPr>
      <t>(η</t>
    </r>
    <r>
      <rPr>
        <sz val="8"/>
        <color theme="1"/>
        <rFont val="Helvetica"/>
      </rPr>
      <t>A</t>
    </r>
    <r>
      <rPr>
        <sz val="12"/>
        <color theme="1"/>
        <rFont val="Helvetica"/>
      </rPr>
      <t>)</t>
    </r>
    <r>
      <rPr>
        <sz val="12"/>
        <color theme="1"/>
        <rFont val="CMU Serif"/>
      </rPr>
      <t xml:space="preserve"> (%):</t>
    </r>
  </si>
  <si>
    <r>
      <t xml:space="preserve">Anaerobic, N.D. </t>
    </r>
    <r>
      <rPr>
        <sz val="12"/>
        <color theme="1"/>
        <rFont val="Helvetica"/>
      </rPr>
      <t>(η</t>
    </r>
    <r>
      <rPr>
        <sz val="8"/>
        <color theme="1"/>
        <rFont val="Helvetica"/>
      </rPr>
      <t>N</t>
    </r>
    <r>
      <rPr>
        <sz val="12"/>
        <color theme="1"/>
        <rFont val="Helvetica"/>
      </rPr>
      <t>)</t>
    </r>
    <r>
      <rPr>
        <sz val="12"/>
        <color theme="1"/>
        <rFont val="CMU Serif"/>
      </rPr>
      <t xml:space="preserve"> (%):</t>
    </r>
  </si>
  <si>
    <t xml:space="preserve"> Waste to Feces (Wf) (%):</t>
  </si>
  <si>
    <t>Feces to A.D. (Ww) (%):</t>
  </si>
  <si>
    <t xml:space="preserve"> ICB to A.D. (Wc) (%):</t>
  </si>
  <si>
    <r>
      <t>N from Reactor (</t>
    </r>
    <r>
      <rPr>
        <sz val="12"/>
        <color theme="1"/>
        <rFont val="Helvetica"/>
      </rPr>
      <t>η</t>
    </r>
    <r>
      <rPr>
        <sz val="8"/>
        <color theme="1"/>
        <rFont val="Helvetica"/>
      </rPr>
      <t>B</t>
    </r>
    <r>
      <rPr>
        <sz val="12"/>
        <color theme="1"/>
        <rFont val="CMU Serif"/>
      </rPr>
      <t>) (%):</t>
    </r>
  </si>
  <si>
    <t>NF Rate (r) (mg/L D):</t>
  </si>
  <si>
    <r>
      <t>Reactor N to Crop (</t>
    </r>
    <r>
      <rPr>
        <sz val="12"/>
        <color theme="1"/>
        <rFont val="Helvetica"/>
      </rPr>
      <t>η</t>
    </r>
    <r>
      <rPr>
        <sz val="8"/>
        <color theme="1"/>
        <rFont val="Helvetica"/>
      </rPr>
      <t>F</t>
    </r>
    <r>
      <rPr>
        <sz val="12"/>
        <color theme="1"/>
        <rFont val="CMU Serif"/>
      </rPr>
      <t>) (%):</t>
    </r>
  </si>
  <si>
    <t>Digest Bioreactor Biomass?</t>
  </si>
  <si>
    <t>Loss from B will be dependent on the reactor size. We know that we can only harvest 80%.</t>
  </si>
  <si>
    <t>KEY PARAMETERS:</t>
  </si>
  <si>
    <t xml:space="preserve">Crew Size (x): </t>
  </si>
  <si>
    <t>% N Wet Biomass*:</t>
  </si>
  <si>
    <t>Demand for N:</t>
  </si>
  <si>
    <t>Production Rate*</t>
  </si>
  <si>
    <t>N storage available (0 for net change):</t>
  </si>
  <si>
    <t>Reactor Capacity:</t>
  </si>
  <si>
    <t>Wastewater + Acetate = 1.65x Acetate*</t>
  </si>
  <si>
    <t>Agricultural Harvest Index (amount edible)</t>
  </si>
  <si>
    <t>Efficiency of Agricultural Integration (N into biomass)</t>
  </si>
  <si>
    <t>Percent of dietary N to waste N</t>
  </si>
  <si>
    <t>Anaerobic Digestion Efficiency</t>
  </si>
  <si>
    <t xml:space="preserve">Aerobic Digestion Efficiency </t>
  </si>
  <si>
    <t>Send reactor biomass to the digesters?</t>
  </si>
  <si>
    <t>Harvestable biomass from reactor</t>
  </si>
  <si>
    <t>Digestion Net (Weighted Average of An.D and A.D)</t>
  </si>
  <si>
    <t>Nets</t>
  </si>
  <si>
    <t>Biomass to Aerobic Digestion Conversion Factor</t>
  </si>
  <si>
    <t>Feces to enter aerobic digestion conversion factor</t>
  </si>
  <si>
    <t>Food to Feces Conversion Factor</t>
  </si>
  <si>
    <t>Recycling Computations:</t>
  </si>
  <si>
    <t>Urine Recyclability</t>
  </si>
  <si>
    <t>Fertilizer Recyclability</t>
  </si>
  <si>
    <t>ANAE Recyclability</t>
  </si>
  <si>
    <t>Recalcitration Recyclability:</t>
  </si>
  <si>
    <t>Total Demand:</t>
  </si>
  <si>
    <t>Total Loss:</t>
  </si>
  <si>
    <t>Recyclability:</t>
  </si>
  <si>
    <t>Losses:</t>
  </si>
  <si>
    <t>Loss from Feces</t>
  </si>
  <si>
    <t>Loss from Urine</t>
  </si>
  <si>
    <t>Loss from Harvest</t>
  </si>
  <si>
    <t>Loss from Fertilization</t>
  </si>
  <si>
    <t>Loss from Microbes Entering AE/AN</t>
  </si>
  <si>
    <t>Loss from Biomass Harvest (Do not include)</t>
  </si>
  <si>
    <t>Total Loss without Recycling:</t>
  </si>
  <si>
    <t>Total Loss with Recycling:</t>
  </si>
  <si>
    <t>Total Recycling Gains:</t>
  </si>
  <si>
    <t>Needed for H</t>
  </si>
  <si>
    <t>Needed for F</t>
  </si>
  <si>
    <t>Needed for ANAE</t>
  </si>
  <si>
    <t>Needed for B</t>
  </si>
  <si>
    <t>No</t>
  </si>
  <si>
    <t>Other Levers</t>
  </si>
  <si>
    <t>Nitrogen Demand (nD) (g /CM d)</t>
  </si>
  <si>
    <t>Yes</t>
  </si>
  <si>
    <t>Independent Fertilization?</t>
  </si>
  <si>
    <t>True Fertilization: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</si>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</sst>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MU Serif"/>
    </font>
    <font>
      <b/>
      <u/>
      <sz val="12"/>
      <color theme="1"/>
      <name val="CMU Serif"/>
    </font>
    <font>
      <b/>
      <sz val="7"/>
      <color theme="1"/>
      <name val="CMU Serif"/>
    </font>
    <font>
      <b/>
      <sz val="14"/>
      <color theme="1"/>
      <name val="CMU Serif"/>
    </font>
    <font>
      <sz val="12"/>
      <color theme="1"/>
      <name val="CMU Serif"/>
    </font>
    <font>
      <sz val="14"/>
      <color theme="1"/>
      <name val="CMU Serif"/>
    </font>
    <font>
      <sz val="12"/>
      <color theme="1"/>
      <name val="Helvetica"/>
    </font>
    <font>
      <sz val="8"/>
      <color theme="1"/>
      <name val="Helvetica"/>
    </font>
    <font>
      <b/>
      <sz val="8"/>
      <color theme="1"/>
      <name val="CMU Serif"/>
    </font>
    <font>
      <sz val="8"/>
      <color theme="1"/>
      <name val="CMU Serif"/>
    </font>
    <font>
      <sz val="7"/>
      <color theme="1"/>
      <name val="Helvetica"/>
    </font>
    <font>
      <b/>
      <sz val="11"/>
      <color theme="1"/>
      <name val="CMU Serif"/>
    </font>
    <font>
      <i/>
      <sz val="14"/>
      <color theme="1"/>
      <name val="CMU Serif"/>
    </font>
    <font>
      <sz val="10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B83B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1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  <xf numFmtId="1" fontId="0" fillId="5" borderId="0" xfId="0" applyNumberFormat="1" applyFill="1"/>
    <xf numFmtId="1" fontId="0" fillId="6" borderId="0" xfId="0" applyNumberFormat="1" applyFill="1"/>
    <xf numFmtId="1" fontId="0" fillId="7" borderId="0" xfId="0" applyNumberFormat="1" applyFill="1"/>
    <xf numFmtId="1" fontId="0" fillId="8" borderId="0" xfId="0" applyNumberFormat="1" applyFill="1"/>
    <xf numFmtId="1" fontId="0" fillId="3" borderId="0" xfId="0" applyNumberFormat="1" applyFill="1"/>
    <xf numFmtId="0" fontId="1" fillId="9" borderId="0" xfId="0" applyFont="1" applyFill="1"/>
    <xf numFmtId="0" fontId="3" fillId="9" borderId="0" xfId="0" applyFont="1" applyFill="1"/>
    <xf numFmtId="0" fontId="4" fillId="0" borderId="0" xfId="0" applyFont="1"/>
    <xf numFmtId="0" fontId="7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right"/>
    </xf>
    <xf numFmtId="1" fontId="9" fillId="0" borderId="1" xfId="0" applyNumberFormat="1" applyFont="1" applyBorder="1" applyAlignment="1">
      <alignment horizontal="center"/>
    </xf>
    <xf numFmtId="1" fontId="3" fillId="11" borderId="0" xfId="0" applyNumberFormat="1" applyFont="1" applyFill="1"/>
    <xf numFmtId="166" fontId="0" fillId="0" borderId="0" xfId="0" applyNumberFormat="1"/>
    <xf numFmtId="164" fontId="0" fillId="3" borderId="0" xfId="0" applyNumberFormat="1" applyFill="1"/>
    <xf numFmtId="166" fontId="0" fillId="8" borderId="0" xfId="0" applyNumberFormat="1" applyFill="1"/>
    <xf numFmtId="167" fontId="0" fillId="8" borderId="0" xfId="0" applyNumberFormat="1" applyFill="1"/>
    <xf numFmtId="166" fontId="0" fillId="3" borderId="0" xfId="0" applyNumberFormat="1" applyFill="1"/>
    <xf numFmtId="165" fontId="0" fillId="3" borderId="0" xfId="0" applyNumberFormat="1" applyFill="1"/>
    <xf numFmtId="0" fontId="0" fillId="0" borderId="0" xfId="0" applyFill="1"/>
    <xf numFmtId="0" fontId="4" fillId="12" borderId="2" xfId="0" applyFont="1" applyFill="1" applyBorder="1"/>
    <xf numFmtId="9" fontId="4" fillId="12" borderId="2" xfId="0" applyNumberFormat="1" applyFont="1" applyFill="1" applyBorder="1"/>
    <xf numFmtId="0" fontId="4" fillId="12" borderId="3" xfId="0" applyFont="1" applyFill="1" applyBorder="1"/>
    <xf numFmtId="0" fontId="5" fillId="12" borderId="0" xfId="0" applyFont="1" applyFill="1" applyBorder="1"/>
    <xf numFmtId="0" fontId="6" fillId="12" borderId="0" xfId="0" applyFont="1" applyFill="1" applyBorder="1"/>
    <xf numFmtId="0" fontId="4" fillId="12" borderId="0" xfId="0" applyFont="1" applyFill="1" applyBorder="1"/>
    <xf numFmtId="0" fontId="4" fillId="12" borderId="4" xfId="0" applyFont="1" applyFill="1" applyBorder="1"/>
    <xf numFmtId="0" fontId="8" fillId="12" borderId="0" xfId="0" applyFont="1" applyFill="1" applyBorder="1" applyAlignment="1">
      <alignment horizontal="right"/>
    </xf>
    <xf numFmtId="0" fontId="4" fillId="12" borderId="0" xfId="0" applyFont="1" applyFill="1" applyBorder="1" applyAlignment="1">
      <alignment horizontal="center"/>
    </xf>
    <xf numFmtId="0" fontId="8" fillId="12" borderId="0" xfId="0" applyFont="1" applyFill="1" applyBorder="1" applyAlignment="1">
      <alignment horizontal="right" vertical="center"/>
    </xf>
    <xf numFmtId="0" fontId="4" fillId="12" borderId="5" xfId="0" applyFont="1" applyFill="1" applyBorder="1"/>
    <xf numFmtId="0" fontId="4" fillId="12" borderId="6" xfId="0" applyFont="1" applyFill="1" applyBorder="1"/>
    <xf numFmtId="0" fontId="15" fillId="12" borderId="7" xfId="0" applyFont="1" applyFill="1" applyBorder="1" applyAlignment="1">
      <alignment horizontal="center" vertical="center"/>
    </xf>
    <xf numFmtId="0" fontId="4" fillId="10" borderId="1" xfId="0" applyFont="1" applyFill="1" applyBorder="1" applyAlignment="1" applyProtection="1">
      <alignment horizontal="center"/>
      <protection locked="0"/>
    </xf>
    <xf numFmtId="0" fontId="4" fillId="10" borderId="1" xfId="0" applyFont="1" applyFill="1" applyBorder="1" applyProtection="1">
      <protection locked="0"/>
    </xf>
    <xf numFmtId="0" fontId="4" fillId="12" borderId="0" xfId="0" applyFont="1" applyFill="1" applyBorder="1" applyProtection="1">
      <protection locked="0"/>
    </xf>
    <xf numFmtId="1" fontId="7" fillId="10" borderId="1" xfId="0" applyNumberFormat="1" applyFont="1" applyFill="1" applyBorder="1" applyAlignment="1" applyProtection="1">
      <alignment horizontal="center" vertical="center"/>
      <protection locked="0"/>
    </xf>
    <xf numFmtId="0" fontId="0" fillId="12" borderId="0" xfId="0" applyFill="1" applyBorder="1"/>
    <xf numFmtId="0" fontId="7" fillId="0" borderId="0" xfId="0" applyFont="1" applyAlignment="1">
      <alignment horizontal="left"/>
    </xf>
    <xf numFmtId="0" fontId="15" fillId="1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2">
    <dxf>
      <fill>
        <patternFill>
          <bgColor rgb="FFFF9797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BD4949"/>
      <color rgb="FFFFFFFF"/>
      <color rgb="FFFFD757"/>
      <color rgb="FFF7B83B"/>
      <color rgb="FFFF3737"/>
      <color rgb="FFDB0303"/>
      <color rgb="FF840202"/>
      <color rgb="FFA20000"/>
      <color rgb="FFD76007"/>
      <color rgb="FF700E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97098270659148"/>
          <c:y val="4.6161222421454741E-2"/>
          <c:w val="0.7725697548110505"/>
          <c:h val="0.73924415346958039"/>
        </c:manualLayout>
      </c:layout>
      <c:scatterChart>
        <c:scatterStyle val="lineMarker"/>
        <c:varyColors val="0"/>
        <c:ser>
          <c:idx val="0"/>
          <c:order val="0"/>
          <c:tx>
            <c:v>E) R Via NF</c:v>
          </c:tx>
          <c:spPr>
            <a:ln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'Assumptions and Calculations'!$K$2:$K$367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xVal>
          <c:yVal>
            <c:numRef>
              <c:f>'Assumptions and Calculations'!$P$2:$P$372</c:f>
              <c:numCache>
                <c:formatCode>0.000</c:formatCode>
                <c:ptCount val="371"/>
                <c:pt idx="0">
                  <c:v>0</c:v>
                </c:pt>
                <c:pt idx="1">
                  <c:v>8.928000000000004E-2</c:v>
                </c:pt>
                <c:pt idx="2">
                  <c:v>0.17856000000000008</c:v>
                </c:pt>
                <c:pt idx="3">
                  <c:v>0.26784000000000013</c:v>
                </c:pt>
                <c:pt idx="4">
                  <c:v>0.35712000000000016</c:v>
                </c:pt>
                <c:pt idx="5">
                  <c:v>0.44640000000000019</c:v>
                </c:pt>
                <c:pt idx="6">
                  <c:v>0.53568000000000027</c:v>
                </c:pt>
                <c:pt idx="7">
                  <c:v>0.62496000000000029</c:v>
                </c:pt>
                <c:pt idx="8">
                  <c:v>0.71424000000000032</c:v>
                </c:pt>
                <c:pt idx="9">
                  <c:v>0.80352000000000046</c:v>
                </c:pt>
                <c:pt idx="10">
                  <c:v>0.89280000000000037</c:v>
                </c:pt>
                <c:pt idx="11">
                  <c:v>0.98208000000000051</c:v>
                </c:pt>
                <c:pt idx="12">
                  <c:v>1.0713600000000005</c:v>
                </c:pt>
                <c:pt idx="13">
                  <c:v>1.1606400000000006</c:v>
                </c:pt>
                <c:pt idx="14">
                  <c:v>1.2499200000000006</c:v>
                </c:pt>
                <c:pt idx="15">
                  <c:v>1.3392000000000008</c:v>
                </c:pt>
                <c:pt idx="16">
                  <c:v>1.4284800000000006</c:v>
                </c:pt>
                <c:pt idx="17">
                  <c:v>1.5177600000000007</c:v>
                </c:pt>
                <c:pt idx="18">
                  <c:v>1.6070400000000009</c:v>
                </c:pt>
                <c:pt idx="19" formatCode="0">
                  <c:v>1.6963200000000009</c:v>
                </c:pt>
                <c:pt idx="20" formatCode="0">
                  <c:v>1.7856000000000007</c:v>
                </c:pt>
                <c:pt idx="21" formatCode="0">
                  <c:v>1.874880000000001</c:v>
                </c:pt>
                <c:pt idx="22" formatCode="0">
                  <c:v>1.964160000000001</c:v>
                </c:pt>
                <c:pt idx="23" formatCode="0">
                  <c:v>2.053440000000001</c:v>
                </c:pt>
                <c:pt idx="24" formatCode="0">
                  <c:v>2.1427200000000011</c:v>
                </c:pt>
                <c:pt idx="25" formatCode="0">
                  <c:v>2.2320000000000011</c:v>
                </c:pt>
                <c:pt idx="26" formatCode="0">
                  <c:v>2.3212800000000011</c:v>
                </c:pt>
                <c:pt idx="27" formatCode="0">
                  <c:v>2.4105600000000011</c:v>
                </c:pt>
                <c:pt idx="28" formatCode="0">
                  <c:v>2.4998400000000012</c:v>
                </c:pt>
                <c:pt idx="29" formatCode="0">
                  <c:v>2.5891200000000012</c:v>
                </c:pt>
                <c:pt idx="30" formatCode="0">
                  <c:v>2.6784000000000017</c:v>
                </c:pt>
                <c:pt idx="31" formatCode="0">
                  <c:v>2.7676800000000013</c:v>
                </c:pt>
                <c:pt idx="32" formatCode="0">
                  <c:v>2.8569600000000013</c:v>
                </c:pt>
                <c:pt idx="33" formatCode="0">
                  <c:v>2.9462400000000017</c:v>
                </c:pt>
                <c:pt idx="34" formatCode="0">
                  <c:v>3.0355200000000013</c:v>
                </c:pt>
                <c:pt idx="35" formatCode="0">
                  <c:v>3.1248000000000014</c:v>
                </c:pt>
                <c:pt idx="36" formatCode="0">
                  <c:v>3.2140800000000018</c:v>
                </c:pt>
                <c:pt idx="37" formatCode="0">
                  <c:v>3.3033600000000014</c:v>
                </c:pt>
                <c:pt idx="38" formatCode="0">
                  <c:v>3.3926400000000019</c:v>
                </c:pt>
                <c:pt idx="39" formatCode="0">
                  <c:v>3.4819200000000019</c:v>
                </c:pt>
                <c:pt idx="40" formatCode="0">
                  <c:v>3.5712000000000015</c:v>
                </c:pt>
                <c:pt idx="41" formatCode="0">
                  <c:v>3.660480000000002</c:v>
                </c:pt>
                <c:pt idx="42" formatCode="0">
                  <c:v>3.749760000000002</c:v>
                </c:pt>
                <c:pt idx="43" formatCode="0">
                  <c:v>3.8390400000000016</c:v>
                </c:pt>
                <c:pt idx="44" formatCode="0">
                  <c:v>3.928320000000002</c:v>
                </c:pt>
                <c:pt idx="45" formatCode="0">
                  <c:v>4.0176000000000025</c:v>
                </c:pt>
                <c:pt idx="46" formatCode="0">
                  <c:v>4.1068800000000021</c:v>
                </c:pt>
                <c:pt idx="47" formatCode="0">
                  <c:v>4.1961600000000017</c:v>
                </c:pt>
                <c:pt idx="48" formatCode="0">
                  <c:v>4.2854400000000021</c:v>
                </c:pt>
                <c:pt idx="49" formatCode="0">
                  <c:v>4.3747200000000017</c:v>
                </c:pt>
                <c:pt idx="50" formatCode="0">
                  <c:v>4.4640000000000022</c:v>
                </c:pt>
                <c:pt idx="51" formatCode="0">
                  <c:v>4.5532800000000027</c:v>
                </c:pt>
                <c:pt idx="52" formatCode="0">
                  <c:v>4.6425600000000022</c:v>
                </c:pt>
                <c:pt idx="53" formatCode="0">
                  <c:v>4.7318400000000018</c:v>
                </c:pt>
                <c:pt idx="54" formatCode="0">
                  <c:v>4.8211200000000023</c:v>
                </c:pt>
                <c:pt idx="55" formatCode="0">
                  <c:v>4.9104000000000028</c:v>
                </c:pt>
                <c:pt idx="56" formatCode="0">
                  <c:v>4.9996800000000023</c:v>
                </c:pt>
                <c:pt idx="57" formatCode="0">
                  <c:v>5.0889600000000028</c:v>
                </c:pt>
                <c:pt idx="58" formatCode="0">
                  <c:v>5.1782400000000024</c:v>
                </c:pt>
                <c:pt idx="59" formatCode="0">
                  <c:v>5.267520000000002</c:v>
                </c:pt>
                <c:pt idx="60" formatCode="0">
                  <c:v>5.3568000000000033</c:v>
                </c:pt>
                <c:pt idx="61" formatCode="0">
                  <c:v>5.4460800000000029</c:v>
                </c:pt>
                <c:pt idx="62" formatCode="0">
                  <c:v>5.5353600000000025</c:v>
                </c:pt>
                <c:pt idx="63" formatCode="0">
                  <c:v>5.624640000000003</c:v>
                </c:pt>
                <c:pt idx="64" formatCode="0">
                  <c:v>5.7139200000000026</c:v>
                </c:pt>
                <c:pt idx="65" formatCode="0">
                  <c:v>5.8032000000000021</c:v>
                </c:pt>
                <c:pt idx="66" formatCode="0">
                  <c:v>5.8924800000000035</c:v>
                </c:pt>
                <c:pt idx="67" formatCode="0">
                  <c:v>5.9817600000000031</c:v>
                </c:pt>
                <c:pt idx="68" formatCode="0">
                  <c:v>6.0710400000000027</c:v>
                </c:pt>
                <c:pt idx="69" formatCode="0">
                  <c:v>6.1603200000000031</c:v>
                </c:pt>
                <c:pt idx="70" formatCode="0">
                  <c:v>6.2496000000000027</c:v>
                </c:pt>
                <c:pt idx="71" formatCode="0">
                  <c:v>6.3388800000000032</c:v>
                </c:pt>
                <c:pt idx="72" formatCode="0">
                  <c:v>6.4281600000000036</c:v>
                </c:pt>
                <c:pt idx="73" formatCode="0">
                  <c:v>6.5174400000000032</c:v>
                </c:pt>
                <c:pt idx="74" formatCode="0">
                  <c:v>6.6067200000000028</c:v>
                </c:pt>
                <c:pt idx="75" formatCode="0">
                  <c:v>6.6960000000000033</c:v>
                </c:pt>
                <c:pt idx="76" formatCode="0">
                  <c:v>6.7852800000000038</c:v>
                </c:pt>
                <c:pt idx="77" formatCode="0">
                  <c:v>6.8745600000000033</c:v>
                </c:pt>
                <c:pt idx="78" formatCode="0">
                  <c:v>6.9638400000000038</c:v>
                </c:pt>
                <c:pt idx="79" formatCode="0">
                  <c:v>7.0531200000000034</c:v>
                </c:pt>
                <c:pt idx="80" formatCode="0">
                  <c:v>7.142400000000003</c:v>
                </c:pt>
                <c:pt idx="81" formatCode="0">
                  <c:v>7.2316800000000043</c:v>
                </c:pt>
                <c:pt idx="82" formatCode="0">
                  <c:v>7.3209600000000039</c:v>
                </c:pt>
                <c:pt idx="83" formatCode="0">
                  <c:v>7.4102400000000035</c:v>
                </c:pt>
                <c:pt idx="84" formatCode="0">
                  <c:v>7.499520000000004</c:v>
                </c:pt>
                <c:pt idx="85" formatCode="0">
                  <c:v>7.5888000000000035</c:v>
                </c:pt>
                <c:pt idx="86" formatCode="0">
                  <c:v>7.6780800000000031</c:v>
                </c:pt>
                <c:pt idx="87" formatCode="0">
                  <c:v>7.7673600000000045</c:v>
                </c:pt>
                <c:pt idx="88" formatCode="0">
                  <c:v>7.8566400000000041</c:v>
                </c:pt>
                <c:pt idx="89" formatCode="0">
                  <c:v>7.9459200000000036</c:v>
                </c:pt>
                <c:pt idx="90" formatCode="0">
                  <c:v>8.035200000000005</c:v>
                </c:pt>
                <c:pt idx="91" formatCode="0">
                  <c:v>8.1244800000000037</c:v>
                </c:pt>
                <c:pt idx="92" formatCode="0">
                  <c:v>8.2137600000000042</c:v>
                </c:pt>
                <c:pt idx="93" formatCode="0">
                  <c:v>8.3030400000000046</c:v>
                </c:pt>
                <c:pt idx="94" formatCode="0">
                  <c:v>8.3923200000000033</c:v>
                </c:pt>
                <c:pt idx="95" formatCode="0">
                  <c:v>8.4816000000000038</c:v>
                </c:pt>
                <c:pt idx="96" formatCode="0">
                  <c:v>8.5708800000000043</c:v>
                </c:pt>
                <c:pt idx="97" formatCode="0">
                  <c:v>8.660160000000003</c:v>
                </c:pt>
                <c:pt idx="98" formatCode="0">
                  <c:v>8.7494400000000034</c:v>
                </c:pt>
                <c:pt idx="99" formatCode="0">
                  <c:v>8.8387200000000057</c:v>
                </c:pt>
                <c:pt idx="100" formatCode="0">
                  <c:v>8.9280000000000044</c:v>
                </c:pt>
                <c:pt idx="101" formatCode="0">
                  <c:v>9.0172800000000048</c:v>
                </c:pt>
                <c:pt idx="102" formatCode="0">
                  <c:v>9.1065600000000053</c:v>
                </c:pt>
                <c:pt idx="103" formatCode="0">
                  <c:v>9.195840000000004</c:v>
                </c:pt>
                <c:pt idx="104" formatCode="0">
                  <c:v>9.2851200000000045</c:v>
                </c:pt>
                <c:pt idx="105" formatCode="0">
                  <c:v>9.374400000000005</c:v>
                </c:pt>
                <c:pt idx="106" formatCode="0">
                  <c:v>9.4636800000000036</c:v>
                </c:pt>
                <c:pt idx="107" formatCode="0">
                  <c:v>9.5529600000000041</c:v>
                </c:pt>
                <c:pt idx="108" formatCode="0">
                  <c:v>9.6422400000000046</c:v>
                </c:pt>
                <c:pt idx="109" formatCode="0">
                  <c:v>9.7315200000000033</c:v>
                </c:pt>
                <c:pt idx="110" formatCode="0">
                  <c:v>9.8208000000000055</c:v>
                </c:pt>
                <c:pt idx="111" formatCode="0">
                  <c:v>9.910080000000006</c:v>
                </c:pt>
                <c:pt idx="112" formatCode="0">
                  <c:v>9.9993600000000047</c:v>
                </c:pt>
                <c:pt idx="113" formatCode="0">
                  <c:v>10.088640000000005</c:v>
                </c:pt>
                <c:pt idx="114" formatCode="0">
                  <c:v>10.177920000000006</c:v>
                </c:pt>
                <c:pt idx="115" formatCode="0">
                  <c:v>10.267200000000004</c:v>
                </c:pt>
                <c:pt idx="116" formatCode="0">
                  <c:v>10.356480000000005</c:v>
                </c:pt>
                <c:pt idx="117" formatCode="0">
                  <c:v>10.445760000000005</c:v>
                </c:pt>
                <c:pt idx="118" formatCode="0">
                  <c:v>10.535040000000004</c:v>
                </c:pt>
                <c:pt idx="119" formatCode="0">
                  <c:v>10.624320000000004</c:v>
                </c:pt>
                <c:pt idx="120" formatCode="0">
                  <c:v>10.713600000000007</c:v>
                </c:pt>
                <c:pt idx="121" formatCode="0">
                  <c:v>10.802880000000005</c:v>
                </c:pt>
                <c:pt idx="122" formatCode="0">
                  <c:v>10.892160000000006</c:v>
                </c:pt>
                <c:pt idx="123" formatCode="0">
                  <c:v>10.981440000000006</c:v>
                </c:pt>
                <c:pt idx="124" formatCode="0">
                  <c:v>11.070720000000005</c:v>
                </c:pt>
                <c:pt idx="125" formatCode="0">
                  <c:v>11.160000000000005</c:v>
                </c:pt>
                <c:pt idx="126" formatCode="0">
                  <c:v>11.249280000000006</c:v>
                </c:pt>
                <c:pt idx="127" formatCode="0">
                  <c:v>11.338560000000005</c:v>
                </c:pt>
                <c:pt idx="128" formatCode="0">
                  <c:v>11.427840000000005</c:v>
                </c:pt>
                <c:pt idx="129" formatCode="0">
                  <c:v>11.517120000000006</c:v>
                </c:pt>
                <c:pt idx="130" formatCode="0">
                  <c:v>11.606400000000004</c:v>
                </c:pt>
                <c:pt idx="131" formatCode="0">
                  <c:v>11.695680000000007</c:v>
                </c:pt>
                <c:pt idx="132" formatCode="0">
                  <c:v>11.784960000000007</c:v>
                </c:pt>
                <c:pt idx="133" formatCode="0">
                  <c:v>11.874240000000006</c:v>
                </c:pt>
                <c:pt idx="134" formatCode="0">
                  <c:v>11.963520000000006</c:v>
                </c:pt>
                <c:pt idx="135" formatCode="0">
                  <c:v>12.052800000000007</c:v>
                </c:pt>
                <c:pt idx="136" formatCode="0">
                  <c:v>12.142080000000005</c:v>
                </c:pt>
                <c:pt idx="137" formatCode="0">
                  <c:v>12.231360000000006</c:v>
                </c:pt>
                <c:pt idx="138" formatCode="0">
                  <c:v>12.320640000000006</c:v>
                </c:pt>
                <c:pt idx="139" formatCode="0">
                  <c:v>12.409920000000005</c:v>
                </c:pt>
                <c:pt idx="140" formatCode="0">
                  <c:v>12.499200000000005</c:v>
                </c:pt>
                <c:pt idx="141" formatCode="0">
                  <c:v>12.588480000000008</c:v>
                </c:pt>
                <c:pt idx="142" formatCode="0">
                  <c:v>12.677760000000006</c:v>
                </c:pt>
                <c:pt idx="143" formatCode="0">
                  <c:v>12.767040000000007</c:v>
                </c:pt>
                <c:pt idx="144" formatCode="0">
                  <c:v>12.856320000000007</c:v>
                </c:pt>
                <c:pt idx="145" formatCode="0">
                  <c:v>12.945600000000006</c:v>
                </c:pt>
                <c:pt idx="146" formatCode="0">
                  <c:v>13.034880000000006</c:v>
                </c:pt>
                <c:pt idx="147" formatCode="0">
                  <c:v>13.124160000000007</c:v>
                </c:pt>
                <c:pt idx="148" formatCode="0">
                  <c:v>13.213440000000006</c:v>
                </c:pt>
                <c:pt idx="149" formatCode="0">
                  <c:v>13.302720000000006</c:v>
                </c:pt>
                <c:pt idx="150" formatCode="0">
                  <c:v>13.392000000000007</c:v>
                </c:pt>
                <c:pt idx="151" formatCode="0">
                  <c:v>13.481280000000005</c:v>
                </c:pt>
                <c:pt idx="152" formatCode="0">
                  <c:v>13.570560000000008</c:v>
                </c:pt>
                <c:pt idx="153" formatCode="0">
                  <c:v>13.659840000000008</c:v>
                </c:pt>
                <c:pt idx="154" formatCode="0">
                  <c:v>13.749120000000007</c:v>
                </c:pt>
                <c:pt idx="155" formatCode="0">
                  <c:v>13.838400000000007</c:v>
                </c:pt>
                <c:pt idx="156" formatCode="0">
                  <c:v>13.927680000000008</c:v>
                </c:pt>
                <c:pt idx="157" formatCode="0">
                  <c:v>14.016960000000006</c:v>
                </c:pt>
                <c:pt idx="158" formatCode="0">
                  <c:v>14.106240000000007</c:v>
                </c:pt>
                <c:pt idx="159" formatCode="0">
                  <c:v>14.195520000000007</c:v>
                </c:pt>
                <c:pt idx="160" formatCode="0">
                  <c:v>14.284800000000006</c:v>
                </c:pt>
                <c:pt idx="161" formatCode="0">
                  <c:v>14.374080000000006</c:v>
                </c:pt>
                <c:pt idx="162" formatCode="0">
                  <c:v>14.463360000000009</c:v>
                </c:pt>
                <c:pt idx="163" formatCode="0">
                  <c:v>14.552640000000007</c:v>
                </c:pt>
                <c:pt idx="164" formatCode="0">
                  <c:v>14.641920000000008</c:v>
                </c:pt>
                <c:pt idx="165" formatCode="0">
                  <c:v>14.731200000000008</c:v>
                </c:pt>
                <c:pt idx="166" formatCode="0">
                  <c:v>14.820480000000007</c:v>
                </c:pt>
                <c:pt idx="167" formatCode="0">
                  <c:v>14.909760000000007</c:v>
                </c:pt>
                <c:pt idx="168" formatCode="0">
                  <c:v>14.999040000000008</c:v>
                </c:pt>
                <c:pt idx="169" formatCode="0">
                  <c:v>15.088320000000007</c:v>
                </c:pt>
                <c:pt idx="170" formatCode="0">
                  <c:v>15.177600000000007</c:v>
                </c:pt>
                <c:pt idx="171" formatCode="0">
                  <c:v>15.266880000000008</c:v>
                </c:pt>
                <c:pt idx="172" formatCode="0">
                  <c:v>15.356160000000006</c:v>
                </c:pt>
                <c:pt idx="173" formatCode="0">
                  <c:v>15.445440000000008</c:v>
                </c:pt>
                <c:pt idx="174" formatCode="0">
                  <c:v>15.534720000000009</c:v>
                </c:pt>
                <c:pt idx="175" formatCode="0">
                  <c:v>15.624000000000008</c:v>
                </c:pt>
                <c:pt idx="176" formatCode="0">
                  <c:v>15.713280000000008</c:v>
                </c:pt>
                <c:pt idx="177" formatCode="0">
                  <c:v>15.802560000000009</c:v>
                </c:pt>
                <c:pt idx="178" formatCode="0">
                  <c:v>15.891840000000007</c:v>
                </c:pt>
                <c:pt idx="179" formatCode="0">
                  <c:v>15.981120000000008</c:v>
                </c:pt>
                <c:pt idx="180" formatCode="0">
                  <c:v>16.07040000000001</c:v>
                </c:pt>
                <c:pt idx="181" formatCode="0">
                  <c:v>16.159680000000009</c:v>
                </c:pt>
                <c:pt idx="182" formatCode="0">
                  <c:v>16.248960000000007</c:v>
                </c:pt>
                <c:pt idx="183" formatCode="0">
                  <c:v>16.33824000000001</c:v>
                </c:pt>
                <c:pt idx="184" formatCode="0">
                  <c:v>16.427520000000008</c:v>
                </c:pt>
                <c:pt idx="185" formatCode="0">
                  <c:v>16.516800000000007</c:v>
                </c:pt>
                <c:pt idx="186" formatCode="0">
                  <c:v>16.606080000000009</c:v>
                </c:pt>
                <c:pt idx="187" formatCode="0">
                  <c:v>16.695360000000008</c:v>
                </c:pt>
                <c:pt idx="188" formatCode="0">
                  <c:v>16.784640000000007</c:v>
                </c:pt>
                <c:pt idx="189" formatCode="0">
                  <c:v>16.873920000000009</c:v>
                </c:pt>
                <c:pt idx="190" formatCode="0">
                  <c:v>16.963200000000008</c:v>
                </c:pt>
                <c:pt idx="191" formatCode="0">
                  <c:v>17.052480000000006</c:v>
                </c:pt>
                <c:pt idx="192" formatCode="0">
                  <c:v>17.141760000000009</c:v>
                </c:pt>
                <c:pt idx="193" formatCode="0">
                  <c:v>17.231040000000007</c:v>
                </c:pt>
                <c:pt idx="194" formatCode="0">
                  <c:v>17.320320000000006</c:v>
                </c:pt>
                <c:pt idx="195" formatCode="0">
                  <c:v>17.409600000000008</c:v>
                </c:pt>
                <c:pt idx="196" formatCode="0">
                  <c:v>17.498880000000007</c:v>
                </c:pt>
                <c:pt idx="197" formatCode="0">
                  <c:v>17.588160000000006</c:v>
                </c:pt>
                <c:pt idx="198" formatCode="0">
                  <c:v>17.677440000000011</c:v>
                </c:pt>
                <c:pt idx="199" formatCode="0">
                  <c:v>17.76672000000001</c:v>
                </c:pt>
                <c:pt idx="200" formatCode="0">
                  <c:v>17.856000000000009</c:v>
                </c:pt>
                <c:pt idx="201" formatCode="0">
                  <c:v>17.945280000000011</c:v>
                </c:pt>
                <c:pt idx="202" formatCode="0">
                  <c:v>18.03456000000001</c:v>
                </c:pt>
                <c:pt idx="203" formatCode="0">
                  <c:v>18.123840000000008</c:v>
                </c:pt>
                <c:pt idx="204" formatCode="0">
                  <c:v>18.213120000000011</c:v>
                </c:pt>
                <c:pt idx="205" formatCode="0">
                  <c:v>18.302400000000009</c:v>
                </c:pt>
                <c:pt idx="206" formatCode="0">
                  <c:v>18.391680000000008</c:v>
                </c:pt>
                <c:pt idx="207" formatCode="0">
                  <c:v>18.48096000000001</c:v>
                </c:pt>
                <c:pt idx="208" formatCode="0">
                  <c:v>18.570240000000009</c:v>
                </c:pt>
                <c:pt idx="209" formatCode="0">
                  <c:v>18.659520000000008</c:v>
                </c:pt>
                <c:pt idx="210" formatCode="0">
                  <c:v>18.74880000000001</c:v>
                </c:pt>
                <c:pt idx="211" formatCode="0">
                  <c:v>18.838080000000009</c:v>
                </c:pt>
                <c:pt idx="212" formatCode="0">
                  <c:v>18.927360000000007</c:v>
                </c:pt>
                <c:pt idx="213" formatCode="0">
                  <c:v>19.01664000000001</c:v>
                </c:pt>
                <c:pt idx="214" formatCode="0">
                  <c:v>19.105920000000008</c:v>
                </c:pt>
                <c:pt idx="215" formatCode="0">
                  <c:v>19.195200000000007</c:v>
                </c:pt>
                <c:pt idx="216" formatCode="0">
                  <c:v>19.284480000000009</c:v>
                </c:pt>
                <c:pt idx="217" formatCode="0">
                  <c:v>19.373760000000008</c:v>
                </c:pt>
                <c:pt idx="218" formatCode="0">
                  <c:v>19.463040000000007</c:v>
                </c:pt>
                <c:pt idx="219" formatCode="0">
                  <c:v>19.552320000000012</c:v>
                </c:pt>
                <c:pt idx="220" formatCode="0">
                  <c:v>19.641600000000011</c:v>
                </c:pt>
                <c:pt idx="221" formatCode="0">
                  <c:v>19.73088000000001</c:v>
                </c:pt>
                <c:pt idx="222" formatCode="0">
                  <c:v>19.820160000000012</c:v>
                </c:pt>
                <c:pt idx="223" formatCode="0">
                  <c:v>19.909440000000011</c:v>
                </c:pt>
                <c:pt idx="224" formatCode="0">
                  <c:v>19.998720000000009</c:v>
                </c:pt>
                <c:pt idx="225" formatCode="0">
                  <c:v>20.088000000000012</c:v>
                </c:pt>
                <c:pt idx="226" formatCode="0">
                  <c:v>20.17728000000001</c:v>
                </c:pt>
                <c:pt idx="227" formatCode="0">
                  <c:v>20.266560000000009</c:v>
                </c:pt>
                <c:pt idx="228" formatCode="0">
                  <c:v>20.355840000000011</c:v>
                </c:pt>
                <c:pt idx="229" formatCode="0">
                  <c:v>20.44512000000001</c:v>
                </c:pt>
                <c:pt idx="230" formatCode="0">
                  <c:v>20.534400000000009</c:v>
                </c:pt>
                <c:pt idx="231" formatCode="0">
                  <c:v>20.623680000000011</c:v>
                </c:pt>
                <c:pt idx="232" formatCode="0">
                  <c:v>20.71296000000001</c:v>
                </c:pt>
                <c:pt idx="233" formatCode="0">
                  <c:v>20.802240000000008</c:v>
                </c:pt>
                <c:pt idx="234" formatCode="0">
                  <c:v>20.891520000000011</c:v>
                </c:pt>
                <c:pt idx="235" formatCode="0">
                  <c:v>20.980800000000009</c:v>
                </c:pt>
                <c:pt idx="236" formatCode="0">
                  <c:v>21.070080000000008</c:v>
                </c:pt>
                <c:pt idx="237" formatCode="0">
                  <c:v>21.15936000000001</c:v>
                </c:pt>
                <c:pt idx="238" formatCode="0">
                  <c:v>21.248640000000009</c:v>
                </c:pt>
                <c:pt idx="239" formatCode="0">
                  <c:v>21.337920000000008</c:v>
                </c:pt>
                <c:pt idx="240" formatCode="0">
                  <c:v>21.427200000000013</c:v>
                </c:pt>
                <c:pt idx="241" formatCode="0">
                  <c:v>21.516480000000012</c:v>
                </c:pt>
                <c:pt idx="242" formatCode="0">
                  <c:v>21.605760000000011</c:v>
                </c:pt>
                <c:pt idx="243" formatCode="0">
                  <c:v>21.695040000000013</c:v>
                </c:pt>
                <c:pt idx="244" formatCode="0">
                  <c:v>21.784320000000012</c:v>
                </c:pt>
                <c:pt idx="245" formatCode="0">
                  <c:v>21.87360000000001</c:v>
                </c:pt>
                <c:pt idx="246" formatCode="0">
                  <c:v>21.962880000000013</c:v>
                </c:pt>
                <c:pt idx="247" formatCode="0">
                  <c:v>22.052160000000011</c:v>
                </c:pt>
                <c:pt idx="248" formatCode="0">
                  <c:v>22.14144000000001</c:v>
                </c:pt>
                <c:pt idx="249" formatCode="0">
                  <c:v>22.230720000000012</c:v>
                </c:pt>
                <c:pt idx="250" formatCode="0">
                  <c:v>22.320000000000011</c:v>
                </c:pt>
                <c:pt idx="251" formatCode="0">
                  <c:v>22.40928000000001</c:v>
                </c:pt>
                <c:pt idx="252" formatCode="0">
                  <c:v>22.498560000000012</c:v>
                </c:pt>
                <c:pt idx="253" formatCode="0">
                  <c:v>22.587840000000011</c:v>
                </c:pt>
                <c:pt idx="254" formatCode="0">
                  <c:v>22.677120000000009</c:v>
                </c:pt>
                <c:pt idx="255" formatCode="0">
                  <c:v>22.766400000000012</c:v>
                </c:pt>
                <c:pt idx="256" formatCode="0">
                  <c:v>22.85568000000001</c:v>
                </c:pt>
                <c:pt idx="257" formatCode="0">
                  <c:v>22.944960000000009</c:v>
                </c:pt>
                <c:pt idx="258" formatCode="0">
                  <c:v>23.034240000000011</c:v>
                </c:pt>
                <c:pt idx="259" formatCode="0">
                  <c:v>23.12352000000001</c:v>
                </c:pt>
                <c:pt idx="260" formatCode="0">
                  <c:v>23.212800000000009</c:v>
                </c:pt>
                <c:pt idx="261" formatCode="0">
                  <c:v>23.302080000000014</c:v>
                </c:pt>
                <c:pt idx="262" formatCode="0">
                  <c:v>23.391360000000013</c:v>
                </c:pt>
                <c:pt idx="263" formatCode="0">
                  <c:v>23.480640000000012</c:v>
                </c:pt>
                <c:pt idx="264" formatCode="0">
                  <c:v>23.569920000000014</c:v>
                </c:pt>
                <c:pt idx="265" formatCode="0">
                  <c:v>23.659200000000013</c:v>
                </c:pt>
                <c:pt idx="266" formatCode="0">
                  <c:v>23.748480000000011</c:v>
                </c:pt>
                <c:pt idx="267" formatCode="0">
                  <c:v>23.837760000000014</c:v>
                </c:pt>
                <c:pt idx="268" formatCode="0">
                  <c:v>23.927040000000012</c:v>
                </c:pt>
                <c:pt idx="269" formatCode="0">
                  <c:v>24.016320000000011</c:v>
                </c:pt>
                <c:pt idx="270" formatCode="0">
                  <c:v>24.105600000000013</c:v>
                </c:pt>
                <c:pt idx="271" formatCode="0">
                  <c:v>24.194880000000012</c:v>
                </c:pt>
                <c:pt idx="272" formatCode="0">
                  <c:v>24.284160000000011</c:v>
                </c:pt>
                <c:pt idx="273" formatCode="0">
                  <c:v>24.373440000000013</c:v>
                </c:pt>
                <c:pt idx="274" formatCode="0">
                  <c:v>24.462720000000012</c:v>
                </c:pt>
                <c:pt idx="275" formatCode="0">
                  <c:v>24.55200000000001</c:v>
                </c:pt>
                <c:pt idx="276" formatCode="0">
                  <c:v>24.641280000000013</c:v>
                </c:pt>
                <c:pt idx="277" formatCode="0">
                  <c:v>24.730560000000011</c:v>
                </c:pt>
                <c:pt idx="278" formatCode="0">
                  <c:v>24.81984000000001</c:v>
                </c:pt>
                <c:pt idx="279" formatCode="0">
                  <c:v>24.909120000000012</c:v>
                </c:pt>
                <c:pt idx="280" formatCode="0">
                  <c:v>24.998400000000011</c:v>
                </c:pt>
                <c:pt idx="281" formatCode="0">
                  <c:v>25.08768000000001</c:v>
                </c:pt>
                <c:pt idx="282" formatCode="0">
                  <c:v>25.176960000000015</c:v>
                </c:pt>
                <c:pt idx="283" formatCode="0">
                  <c:v>25.266240000000014</c:v>
                </c:pt>
                <c:pt idx="284" formatCode="0">
                  <c:v>25.355520000000013</c:v>
                </c:pt>
                <c:pt idx="285" formatCode="0">
                  <c:v>25.444800000000015</c:v>
                </c:pt>
                <c:pt idx="286" formatCode="0">
                  <c:v>25.534080000000014</c:v>
                </c:pt>
                <c:pt idx="287" formatCode="0">
                  <c:v>25.623360000000012</c:v>
                </c:pt>
                <c:pt idx="288" formatCode="0">
                  <c:v>25.712640000000015</c:v>
                </c:pt>
                <c:pt idx="289" formatCode="0">
                  <c:v>25.801920000000013</c:v>
                </c:pt>
                <c:pt idx="290" formatCode="0">
                  <c:v>25.891200000000012</c:v>
                </c:pt>
                <c:pt idx="291" formatCode="0">
                  <c:v>25.980480000000014</c:v>
                </c:pt>
                <c:pt idx="292" formatCode="0">
                  <c:v>26.069760000000013</c:v>
                </c:pt>
                <c:pt idx="293" formatCode="0">
                  <c:v>26.159040000000012</c:v>
                </c:pt>
                <c:pt idx="294" formatCode="0">
                  <c:v>26.248320000000014</c:v>
                </c:pt>
                <c:pt idx="295" formatCode="0">
                  <c:v>26.337600000000013</c:v>
                </c:pt>
                <c:pt idx="296" formatCode="0">
                  <c:v>26.426880000000011</c:v>
                </c:pt>
                <c:pt idx="297" formatCode="0">
                  <c:v>26.516160000000013</c:v>
                </c:pt>
                <c:pt idx="298" formatCode="0">
                  <c:v>26.605440000000012</c:v>
                </c:pt>
                <c:pt idx="299" formatCode="0">
                  <c:v>26.694720000000011</c:v>
                </c:pt>
                <c:pt idx="300" formatCode="0">
                  <c:v>26.784000000000013</c:v>
                </c:pt>
                <c:pt idx="301" formatCode="0">
                  <c:v>26.873280000000012</c:v>
                </c:pt>
                <c:pt idx="302" formatCode="0">
                  <c:v>26.962560000000011</c:v>
                </c:pt>
                <c:pt idx="303" formatCode="0">
                  <c:v>27.051840000000016</c:v>
                </c:pt>
                <c:pt idx="304" formatCode="0">
                  <c:v>27.141120000000015</c:v>
                </c:pt>
                <c:pt idx="305" formatCode="0">
                  <c:v>27.230400000000014</c:v>
                </c:pt>
                <c:pt idx="306" formatCode="0">
                  <c:v>27.319680000000016</c:v>
                </c:pt>
                <c:pt idx="307" formatCode="0">
                  <c:v>27.408960000000015</c:v>
                </c:pt>
                <c:pt idx="308" formatCode="0">
                  <c:v>27.498240000000013</c:v>
                </c:pt>
                <c:pt idx="309" formatCode="0">
                  <c:v>27.587520000000016</c:v>
                </c:pt>
                <c:pt idx="310" formatCode="0">
                  <c:v>27.676800000000014</c:v>
                </c:pt>
                <c:pt idx="311" formatCode="0">
                  <c:v>27.766080000000013</c:v>
                </c:pt>
                <c:pt idx="312" formatCode="0">
                  <c:v>27.855360000000015</c:v>
                </c:pt>
                <c:pt idx="313" formatCode="0">
                  <c:v>27.944640000000014</c:v>
                </c:pt>
                <c:pt idx="314" formatCode="0">
                  <c:v>28.033920000000013</c:v>
                </c:pt>
                <c:pt idx="315" formatCode="0">
                  <c:v>28.123200000000015</c:v>
                </c:pt>
                <c:pt idx="316" formatCode="0">
                  <c:v>28.212480000000014</c:v>
                </c:pt>
                <c:pt idx="317" formatCode="0">
                  <c:v>28.301760000000012</c:v>
                </c:pt>
                <c:pt idx="318" formatCode="0">
                  <c:v>28.391040000000014</c:v>
                </c:pt>
                <c:pt idx="319" formatCode="0">
                  <c:v>28.480320000000013</c:v>
                </c:pt>
                <c:pt idx="320" formatCode="0">
                  <c:v>28.569600000000012</c:v>
                </c:pt>
                <c:pt idx="321" formatCode="0">
                  <c:v>28.658880000000014</c:v>
                </c:pt>
                <c:pt idx="322" formatCode="0">
                  <c:v>28.748160000000013</c:v>
                </c:pt>
                <c:pt idx="323" formatCode="0">
                  <c:v>28.837440000000012</c:v>
                </c:pt>
                <c:pt idx="324" formatCode="0">
                  <c:v>28.926720000000017</c:v>
                </c:pt>
                <c:pt idx="325" formatCode="0">
                  <c:v>29.016000000000016</c:v>
                </c:pt>
                <c:pt idx="326" formatCode="0">
                  <c:v>29.105280000000015</c:v>
                </c:pt>
                <c:pt idx="327" formatCode="0">
                  <c:v>29.194560000000017</c:v>
                </c:pt>
                <c:pt idx="328" formatCode="0">
                  <c:v>29.283840000000016</c:v>
                </c:pt>
                <c:pt idx="329" formatCode="0">
                  <c:v>29.373120000000014</c:v>
                </c:pt>
                <c:pt idx="330" formatCode="0">
                  <c:v>29.462400000000017</c:v>
                </c:pt>
                <c:pt idx="331" formatCode="0">
                  <c:v>29.551680000000015</c:v>
                </c:pt>
                <c:pt idx="332" formatCode="0">
                  <c:v>29.640960000000014</c:v>
                </c:pt>
                <c:pt idx="333" formatCode="0">
                  <c:v>29.730240000000016</c:v>
                </c:pt>
                <c:pt idx="334" formatCode="0">
                  <c:v>29.819520000000015</c:v>
                </c:pt>
                <c:pt idx="335" formatCode="0">
                  <c:v>29.908800000000014</c:v>
                </c:pt>
                <c:pt idx="336" formatCode="0">
                  <c:v>29.998080000000016</c:v>
                </c:pt>
                <c:pt idx="337" formatCode="0">
                  <c:v>30.087360000000015</c:v>
                </c:pt>
                <c:pt idx="338" formatCode="0">
                  <c:v>30.176640000000013</c:v>
                </c:pt>
                <c:pt idx="339" formatCode="0">
                  <c:v>30.265920000000015</c:v>
                </c:pt>
                <c:pt idx="340" formatCode="0">
                  <c:v>30.355200000000014</c:v>
                </c:pt>
                <c:pt idx="341" formatCode="0">
                  <c:v>30.444480000000013</c:v>
                </c:pt>
                <c:pt idx="342" formatCode="0">
                  <c:v>30.533760000000015</c:v>
                </c:pt>
                <c:pt idx="343" formatCode="0">
                  <c:v>30.623040000000014</c:v>
                </c:pt>
                <c:pt idx="344" formatCode="0">
                  <c:v>30.712320000000012</c:v>
                </c:pt>
                <c:pt idx="345" formatCode="0">
                  <c:v>30.801600000000018</c:v>
                </c:pt>
                <c:pt idx="346" formatCode="0">
                  <c:v>30.890880000000017</c:v>
                </c:pt>
                <c:pt idx="347" formatCode="0">
                  <c:v>30.980160000000016</c:v>
                </c:pt>
                <c:pt idx="348" formatCode="0">
                  <c:v>31.069440000000018</c:v>
                </c:pt>
                <c:pt idx="349" formatCode="0">
                  <c:v>31.158720000000017</c:v>
                </c:pt>
                <c:pt idx="350" formatCode="0">
                  <c:v>31.248000000000015</c:v>
                </c:pt>
                <c:pt idx="351" formatCode="0">
                  <c:v>31.337280000000018</c:v>
                </c:pt>
                <c:pt idx="352" formatCode="0">
                  <c:v>31.426560000000016</c:v>
                </c:pt>
                <c:pt idx="353" formatCode="0">
                  <c:v>31.515840000000015</c:v>
                </c:pt>
                <c:pt idx="354" formatCode="0">
                  <c:v>31.605120000000017</c:v>
                </c:pt>
                <c:pt idx="355" formatCode="0">
                  <c:v>31.694400000000016</c:v>
                </c:pt>
                <c:pt idx="356" formatCode="0">
                  <c:v>31.783680000000015</c:v>
                </c:pt>
                <c:pt idx="357" formatCode="0">
                  <c:v>31.872960000000017</c:v>
                </c:pt>
                <c:pt idx="358" formatCode="0">
                  <c:v>31.962240000000016</c:v>
                </c:pt>
                <c:pt idx="359" formatCode="0">
                  <c:v>32.051520000000018</c:v>
                </c:pt>
                <c:pt idx="360" formatCode="0">
                  <c:v>32.14080000000002</c:v>
                </c:pt>
                <c:pt idx="361" formatCode="0">
                  <c:v>32.230080000000015</c:v>
                </c:pt>
                <c:pt idx="362" formatCode="0">
                  <c:v>32.319360000000017</c:v>
                </c:pt>
                <c:pt idx="363" formatCode="0">
                  <c:v>32.40864000000002</c:v>
                </c:pt>
                <c:pt idx="364" formatCode="0.0">
                  <c:v>32.497920000000015</c:v>
                </c:pt>
                <c:pt idx="365" formatCode="0.0000">
                  <c:v>32.587200000000017</c:v>
                </c:pt>
                <c:pt idx="366" formatCode="0">
                  <c:v>65.174400000000034</c:v>
                </c:pt>
                <c:pt idx="367" formatCode="0">
                  <c:v>130.34880000000007</c:v>
                </c:pt>
                <c:pt idx="368" formatCode="0">
                  <c:v>260.69760000000014</c:v>
                </c:pt>
                <c:pt idx="369" formatCode="0">
                  <c:v>521.39520000000027</c:v>
                </c:pt>
                <c:pt idx="370" formatCode="0">
                  <c:v>1042.7904000000005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102-4B95-8561-A3DBB99A3F85}"/>
            </c:ext>
          </c:extLst>
        </c:ser>
        <c:ser>
          <c:idx val="1"/>
          <c:order val="1"/>
          <c:tx>
            <c:v>E) R Via NF</c:v>
          </c:tx>
          <c:spPr>
            <a:ln>
              <a:solidFill>
                <a:srgbClr val="D76007"/>
              </a:solidFill>
            </a:ln>
          </c:spPr>
          <c:marker>
            <c:symbol val="none"/>
          </c:marker>
          <c:xVal>
            <c:numRef>
              <c:f>'Assumptions and Calculations'!$K$2:$K$367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xVal>
          <c:yVal>
            <c:numRef>
              <c:f>'Assumptions and Calculations'!$M$2:$M$372</c:f>
              <c:numCache>
                <c:formatCode>0</c:formatCode>
                <c:ptCount val="371"/>
                <c:pt idx="0">
                  <c:v>0</c:v>
                </c:pt>
                <c:pt idx="1">
                  <c:v>-0.15680000000000002</c:v>
                </c:pt>
                <c:pt idx="2">
                  <c:v>-0.31360000000000005</c:v>
                </c:pt>
                <c:pt idx="3">
                  <c:v>-0.47039999999999998</c:v>
                </c:pt>
                <c:pt idx="4">
                  <c:v>-0.62720000000000009</c:v>
                </c:pt>
                <c:pt idx="5">
                  <c:v>-0.78400000000000003</c:v>
                </c:pt>
                <c:pt idx="6">
                  <c:v>-0.94079999999999997</c:v>
                </c:pt>
                <c:pt idx="7">
                  <c:v>-1.0975999999999999</c:v>
                </c:pt>
                <c:pt idx="8">
                  <c:v>-1.2544000000000002</c:v>
                </c:pt>
                <c:pt idx="9">
                  <c:v>-1.4112</c:v>
                </c:pt>
                <c:pt idx="10">
                  <c:v>-1.5680000000000001</c:v>
                </c:pt>
                <c:pt idx="11">
                  <c:v>-1.7247999999999999</c:v>
                </c:pt>
                <c:pt idx="12">
                  <c:v>-1.8815999999999999</c:v>
                </c:pt>
                <c:pt idx="13">
                  <c:v>-2.0383999999999998</c:v>
                </c:pt>
                <c:pt idx="14">
                  <c:v>-2.1951999999999998</c:v>
                </c:pt>
                <c:pt idx="15">
                  <c:v>-2.3519999999999999</c:v>
                </c:pt>
                <c:pt idx="16">
                  <c:v>-2.5088000000000004</c:v>
                </c:pt>
                <c:pt idx="17">
                  <c:v>-2.6656</c:v>
                </c:pt>
                <c:pt idx="18">
                  <c:v>-2.8224</c:v>
                </c:pt>
                <c:pt idx="19">
                  <c:v>-2.9791999999999996</c:v>
                </c:pt>
                <c:pt idx="20">
                  <c:v>-3.1360000000000001</c:v>
                </c:pt>
                <c:pt idx="21">
                  <c:v>-3.2927999999999997</c:v>
                </c:pt>
                <c:pt idx="22">
                  <c:v>-3.4495999999999998</c:v>
                </c:pt>
                <c:pt idx="23">
                  <c:v>-3.6064000000000003</c:v>
                </c:pt>
                <c:pt idx="24">
                  <c:v>-3.7631999999999999</c:v>
                </c:pt>
                <c:pt idx="25">
                  <c:v>-3.92</c:v>
                </c:pt>
                <c:pt idx="26">
                  <c:v>-4.0767999999999995</c:v>
                </c:pt>
                <c:pt idx="27">
                  <c:v>-4.2336</c:v>
                </c:pt>
                <c:pt idx="28">
                  <c:v>-4.3903999999999996</c:v>
                </c:pt>
                <c:pt idx="29">
                  <c:v>-4.5472000000000001</c:v>
                </c:pt>
                <c:pt idx="30">
                  <c:v>-4.7039999999999997</c:v>
                </c:pt>
                <c:pt idx="31">
                  <c:v>-4.8608000000000002</c:v>
                </c:pt>
                <c:pt idx="32">
                  <c:v>-5.0176000000000007</c:v>
                </c:pt>
                <c:pt idx="33">
                  <c:v>-5.1743999999999994</c:v>
                </c:pt>
                <c:pt idx="34">
                  <c:v>-5.3311999999999999</c:v>
                </c:pt>
                <c:pt idx="35">
                  <c:v>-5.4880000000000004</c:v>
                </c:pt>
                <c:pt idx="36">
                  <c:v>-5.6448</c:v>
                </c:pt>
                <c:pt idx="37">
                  <c:v>-5.8015999999999996</c:v>
                </c:pt>
                <c:pt idx="38">
                  <c:v>-5.9583999999999993</c:v>
                </c:pt>
                <c:pt idx="39">
                  <c:v>-6.1151999999999997</c:v>
                </c:pt>
                <c:pt idx="40">
                  <c:v>-6.2720000000000002</c:v>
                </c:pt>
                <c:pt idx="41">
                  <c:v>-6.4287999999999998</c:v>
                </c:pt>
                <c:pt idx="42">
                  <c:v>-6.5855999999999995</c:v>
                </c:pt>
                <c:pt idx="43">
                  <c:v>-6.7423999999999999</c:v>
                </c:pt>
                <c:pt idx="44">
                  <c:v>-6.8991999999999996</c:v>
                </c:pt>
                <c:pt idx="45">
                  <c:v>-7.056</c:v>
                </c:pt>
                <c:pt idx="46">
                  <c:v>-7.2128000000000005</c:v>
                </c:pt>
                <c:pt idx="47">
                  <c:v>-7.3695999999999993</c:v>
                </c:pt>
                <c:pt idx="48">
                  <c:v>-7.5263999999999998</c:v>
                </c:pt>
                <c:pt idx="49">
                  <c:v>-7.6832000000000003</c:v>
                </c:pt>
                <c:pt idx="50">
                  <c:v>-7.84</c:v>
                </c:pt>
                <c:pt idx="51">
                  <c:v>-7.9968000000000004</c:v>
                </c:pt>
                <c:pt idx="52">
                  <c:v>-8.1535999999999991</c:v>
                </c:pt>
                <c:pt idx="53">
                  <c:v>-8.3103999999999996</c:v>
                </c:pt>
                <c:pt idx="54">
                  <c:v>-8.4672000000000001</c:v>
                </c:pt>
                <c:pt idx="55">
                  <c:v>-8.6240000000000006</c:v>
                </c:pt>
                <c:pt idx="56">
                  <c:v>-8.7807999999999993</c:v>
                </c:pt>
                <c:pt idx="57">
                  <c:v>-8.9375999999999998</c:v>
                </c:pt>
                <c:pt idx="58">
                  <c:v>-9.0944000000000003</c:v>
                </c:pt>
                <c:pt idx="59">
                  <c:v>-9.2512000000000008</c:v>
                </c:pt>
                <c:pt idx="60">
                  <c:v>-9.4079999999999995</c:v>
                </c:pt>
                <c:pt idx="61">
                  <c:v>-9.5648</c:v>
                </c:pt>
                <c:pt idx="62">
                  <c:v>-9.7216000000000005</c:v>
                </c:pt>
                <c:pt idx="63">
                  <c:v>-9.8783999999999992</c:v>
                </c:pt>
                <c:pt idx="64">
                  <c:v>-10.035200000000001</c:v>
                </c:pt>
                <c:pt idx="65">
                  <c:v>-10.192</c:v>
                </c:pt>
                <c:pt idx="66">
                  <c:v>-10.348799999999999</c:v>
                </c:pt>
                <c:pt idx="67">
                  <c:v>-10.505600000000001</c:v>
                </c:pt>
                <c:pt idx="68">
                  <c:v>-10.6624</c:v>
                </c:pt>
                <c:pt idx="69">
                  <c:v>-10.819199999999999</c:v>
                </c:pt>
                <c:pt idx="70">
                  <c:v>-10.976000000000001</c:v>
                </c:pt>
                <c:pt idx="71">
                  <c:v>-11.1328</c:v>
                </c:pt>
                <c:pt idx="72">
                  <c:v>-11.2896</c:v>
                </c:pt>
                <c:pt idx="73">
                  <c:v>-11.446399999999999</c:v>
                </c:pt>
                <c:pt idx="74">
                  <c:v>-11.603199999999999</c:v>
                </c:pt>
                <c:pt idx="75">
                  <c:v>-11.76</c:v>
                </c:pt>
                <c:pt idx="76">
                  <c:v>-11.916799999999999</c:v>
                </c:pt>
                <c:pt idx="77">
                  <c:v>-12.073600000000001</c:v>
                </c:pt>
                <c:pt idx="78">
                  <c:v>-12.230399999999999</c:v>
                </c:pt>
                <c:pt idx="79">
                  <c:v>-12.387199999999998</c:v>
                </c:pt>
                <c:pt idx="80">
                  <c:v>-12.544</c:v>
                </c:pt>
                <c:pt idx="81">
                  <c:v>-12.700799999999999</c:v>
                </c:pt>
                <c:pt idx="82">
                  <c:v>-12.8576</c:v>
                </c:pt>
                <c:pt idx="83">
                  <c:v>-13.0144</c:v>
                </c:pt>
                <c:pt idx="84">
                  <c:v>-13.171199999999999</c:v>
                </c:pt>
                <c:pt idx="85">
                  <c:v>-13.327999999999999</c:v>
                </c:pt>
                <c:pt idx="86">
                  <c:v>-13.4848</c:v>
                </c:pt>
                <c:pt idx="87">
                  <c:v>-13.6416</c:v>
                </c:pt>
                <c:pt idx="88">
                  <c:v>-13.798399999999999</c:v>
                </c:pt>
                <c:pt idx="89">
                  <c:v>-13.9552</c:v>
                </c:pt>
                <c:pt idx="90">
                  <c:v>-14.112</c:v>
                </c:pt>
                <c:pt idx="91">
                  <c:v>-14.268799999999999</c:v>
                </c:pt>
                <c:pt idx="92">
                  <c:v>-14.425600000000001</c:v>
                </c:pt>
                <c:pt idx="93">
                  <c:v>-14.5824</c:v>
                </c:pt>
                <c:pt idx="94">
                  <c:v>-14.739199999999999</c:v>
                </c:pt>
                <c:pt idx="95">
                  <c:v>-14.896000000000001</c:v>
                </c:pt>
                <c:pt idx="96">
                  <c:v>-15.0528</c:v>
                </c:pt>
                <c:pt idx="97">
                  <c:v>-15.2096</c:v>
                </c:pt>
                <c:pt idx="98">
                  <c:v>-15.366400000000001</c:v>
                </c:pt>
                <c:pt idx="99">
                  <c:v>-15.523199999999999</c:v>
                </c:pt>
                <c:pt idx="100">
                  <c:v>-15.68</c:v>
                </c:pt>
                <c:pt idx="101">
                  <c:v>-15.836799999999998</c:v>
                </c:pt>
                <c:pt idx="102">
                  <c:v>-15.993600000000001</c:v>
                </c:pt>
                <c:pt idx="103">
                  <c:v>-16.150400000000001</c:v>
                </c:pt>
                <c:pt idx="104">
                  <c:v>-16.307199999999998</c:v>
                </c:pt>
                <c:pt idx="105">
                  <c:v>-16.463999999999999</c:v>
                </c:pt>
                <c:pt idx="106">
                  <c:v>-16.620799999999999</c:v>
                </c:pt>
                <c:pt idx="107">
                  <c:v>-16.7776</c:v>
                </c:pt>
                <c:pt idx="108">
                  <c:v>-16.9344</c:v>
                </c:pt>
                <c:pt idx="109">
                  <c:v>-17.091200000000001</c:v>
                </c:pt>
                <c:pt idx="110">
                  <c:v>-17.248000000000001</c:v>
                </c:pt>
                <c:pt idx="111">
                  <c:v>-17.404799999999998</c:v>
                </c:pt>
                <c:pt idx="112">
                  <c:v>-17.561599999999999</c:v>
                </c:pt>
                <c:pt idx="113">
                  <c:v>-17.718400000000003</c:v>
                </c:pt>
                <c:pt idx="114">
                  <c:v>-17.8752</c:v>
                </c:pt>
                <c:pt idx="115">
                  <c:v>-18.032</c:v>
                </c:pt>
                <c:pt idx="116">
                  <c:v>-18.188800000000001</c:v>
                </c:pt>
                <c:pt idx="117">
                  <c:v>-18.345599999999997</c:v>
                </c:pt>
                <c:pt idx="118">
                  <c:v>-18.502400000000002</c:v>
                </c:pt>
                <c:pt idx="119">
                  <c:v>-18.659200000000002</c:v>
                </c:pt>
                <c:pt idx="120">
                  <c:v>-18.815999999999999</c:v>
                </c:pt>
                <c:pt idx="121">
                  <c:v>-18.972799999999999</c:v>
                </c:pt>
                <c:pt idx="122">
                  <c:v>-19.1296</c:v>
                </c:pt>
                <c:pt idx="123">
                  <c:v>-19.2864</c:v>
                </c:pt>
                <c:pt idx="124">
                  <c:v>-19.443200000000001</c:v>
                </c:pt>
                <c:pt idx="125">
                  <c:v>-19.600000000000001</c:v>
                </c:pt>
                <c:pt idx="126">
                  <c:v>-19.756799999999998</c:v>
                </c:pt>
                <c:pt idx="127">
                  <c:v>-19.913599999999999</c:v>
                </c:pt>
                <c:pt idx="128">
                  <c:v>-20.070400000000003</c:v>
                </c:pt>
                <c:pt idx="129">
                  <c:v>-20.2272</c:v>
                </c:pt>
                <c:pt idx="130">
                  <c:v>-20.384</c:v>
                </c:pt>
                <c:pt idx="131">
                  <c:v>-20.540800000000001</c:v>
                </c:pt>
                <c:pt idx="132">
                  <c:v>-20.697599999999998</c:v>
                </c:pt>
                <c:pt idx="133">
                  <c:v>-20.854399999999998</c:v>
                </c:pt>
                <c:pt idx="134">
                  <c:v>-21.011200000000002</c:v>
                </c:pt>
                <c:pt idx="135">
                  <c:v>-21.167999999999999</c:v>
                </c:pt>
                <c:pt idx="136">
                  <c:v>-21.3248</c:v>
                </c:pt>
                <c:pt idx="137">
                  <c:v>-21.4816</c:v>
                </c:pt>
                <c:pt idx="138">
                  <c:v>-21.638399999999997</c:v>
                </c:pt>
                <c:pt idx="139">
                  <c:v>-21.795200000000001</c:v>
                </c:pt>
                <c:pt idx="140">
                  <c:v>-21.952000000000002</c:v>
                </c:pt>
                <c:pt idx="141">
                  <c:v>-22.108799999999999</c:v>
                </c:pt>
                <c:pt idx="142">
                  <c:v>-22.265599999999999</c:v>
                </c:pt>
                <c:pt idx="143">
                  <c:v>-22.422399999999996</c:v>
                </c:pt>
                <c:pt idx="144">
                  <c:v>-22.5792</c:v>
                </c:pt>
                <c:pt idx="145">
                  <c:v>-22.736000000000001</c:v>
                </c:pt>
                <c:pt idx="146">
                  <c:v>-22.892799999999998</c:v>
                </c:pt>
                <c:pt idx="147">
                  <c:v>-23.049599999999998</c:v>
                </c:pt>
                <c:pt idx="148">
                  <c:v>-23.206399999999999</c:v>
                </c:pt>
                <c:pt idx="149">
                  <c:v>-23.363199999999999</c:v>
                </c:pt>
                <c:pt idx="150">
                  <c:v>-23.52</c:v>
                </c:pt>
                <c:pt idx="151">
                  <c:v>-23.6768</c:v>
                </c:pt>
                <c:pt idx="152">
                  <c:v>-23.833599999999997</c:v>
                </c:pt>
                <c:pt idx="153">
                  <c:v>-23.990399999999998</c:v>
                </c:pt>
                <c:pt idx="154">
                  <c:v>-24.147200000000002</c:v>
                </c:pt>
                <c:pt idx="155">
                  <c:v>-24.303999999999998</c:v>
                </c:pt>
                <c:pt idx="156">
                  <c:v>-24.460799999999999</c:v>
                </c:pt>
                <c:pt idx="157">
                  <c:v>-24.617599999999999</c:v>
                </c:pt>
                <c:pt idx="158">
                  <c:v>-24.774399999999996</c:v>
                </c:pt>
                <c:pt idx="159">
                  <c:v>-24.9312</c:v>
                </c:pt>
                <c:pt idx="160">
                  <c:v>-25.088000000000001</c:v>
                </c:pt>
                <c:pt idx="161">
                  <c:v>-25.244799999999998</c:v>
                </c:pt>
                <c:pt idx="162">
                  <c:v>-25.401599999999998</c:v>
                </c:pt>
                <c:pt idx="163">
                  <c:v>-25.558399999999999</c:v>
                </c:pt>
                <c:pt idx="164">
                  <c:v>-25.715199999999999</c:v>
                </c:pt>
                <c:pt idx="165">
                  <c:v>-25.872</c:v>
                </c:pt>
                <c:pt idx="166">
                  <c:v>-26.0288</c:v>
                </c:pt>
                <c:pt idx="167">
                  <c:v>-26.185599999999997</c:v>
                </c:pt>
                <c:pt idx="168">
                  <c:v>-26.342399999999998</c:v>
                </c:pt>
                <c:pt idx="169">
                  <c:v>-26.499200000000002</c:v>
                </c:pt>
                <c:pt idx="170">
                  <c:v>-26.655999999999999</c:v>
                </c:pt>
                <c:pt idx="171">
                  <c:v>-26.812799999999999</c:v>
                </c:pt>
                <c:pt idx="172">
                  <c:v>-26.9696</c:v>
                </c:pt>
                <c:pt idx="173">
                  <c:v>-27.126399999999997</c:v>
                </c:pt>
                <c:pt idx="174">
                  <c:v>-27.283200000000001</c:v>
                </c:pt>
                <c:pt idx="175">
                  <c:v>-27.44</c:v>
                </c:pt>
                <c:pt idx="176">
                  <c:v>-27.596799999999998</c:v>
                </c:pt>
                <c:pt idx="177">
                  <c:v>-27.753599999999999</c:v>
                </c:pt>
                <c:pt idx="178">
                  <c:v>-27.910399999999999</c:v>
                </c:pt>
                <c:pt idx="179">
                  <c:v>-28.0672</c:v>
                </c:pt>
                <c:pt idx="180">
                  <c:v>-28.224</c:v>
                </c:pt>
                <c:pt idx="181">
                  <c:v>-28.380800000000001</c:v>
                </c:pt>
                <c:pt idx="182">
                  <c:v>-28.537599999999998</c:v>
                </c:pt>
                <c:pt idx="183">
                  <c:v>-28.694399999999998</c:v>
                </c:pt>
                <c:pt idx="184">
                  <c:v>-28.851200000000002</c:v>
                </c:pt>
                <c:pt idx="185">
                  <c:v>-29.007999999999999</c:v>
                </c:pt>
                <c:pt idx="186">
                  <c:v>-29.1648</c:v>
                </c:pt>
                <c:pt idx="187">
                  <c:v>-29.3216</c:v>
                </c:pt>
                <c:pt idx="188">
                  <c:v>-29.478399999999997</c:v>
                </c:pt>
                <c:pt idx="189">
                  <c:v>-29.635200000000001</c:v>
                </c:pt>
                <c:pt idx="190">
                  <c:v>-29.792000000000002</c:v>
                </c:pt>
                <c:pt idx="191">
                  <c:v>-29.948799999999999</c:v>
                </c:pt>
                <c:pt idx="192">
                  <c:v>-30.105599999999999</c:v>
                </c:pt>
                <c:pt idx="193">
                  <c:v>-30.2624</c:v>
                </c:pt>
                <c:pt idx="194">
                  <c:v>-30.4192</c:v>
                </c:pt>
                <c:pt idx="195">
                  <c:v>-30.576000000000001</c:v>
                </c:pt>
                <c:pt idx="196">
                  <c:v>-30.732800000000001</c:v>
                </c:pt>
                <c:pt idx="197">
                  <c:v>-30.889599999999998</c:v>
                </c:pt>
                <c:pt idx="198">
                  <c:v>-31.046399999999998</c:v>
                </c:pt>
                <c:pt idx="199">
                  <c:v>-31.203200000000002</c:v>
                </c:pt>
                <c:pt idx="200">
                  <c:v>-31.36</c:v>
                </c:pt>
                <c:pt idx="201">
                  <c:v>-31.5168</c:v>
                </c:pt>
                <c:pt idx="202">
                  <c:v>-31.673599999999997</c:v>
                </c:pt>
                <c:pt idx="203">
                  <c:v>-31.830399999999997</c:v>
                </c:pt>
                <c:pt idx="204">
                  <c:v>-31.987200000000001</c:v>
                </c:pt>
                <c:pt idx="205">
                  <c:v>-32.143999999999998</c:v>
                </c:pt>
                <c:pt idx="206">
                  <c:v>-32.300800000000002</c:v>
                </c:pt>
                <c:pt idx="207">
                  <c:v>-32.457599999999999</c:v>
                </c:pt>
                <c:pt idx="208">
                  <c:v>-32.614399999999996</c:v>
                </c:pt>
                <c:pt idx="209">
                  <c:v>-32.7712</c:v>
                </c:pt>
                <c:pt idx="210">
                  <c:v>-32.927999999999997</c:v>
                </c:pt>
                <c:pt idx="211">
                  <c:v>-33.084800000000001</c:v>
                </c:pt>
                <c:pt idx="212">
                  <c:v>-33.241599999999998</c:v>
                </c:pt>
                <c:pt idx="213">
                  <c:v>-33.398400000000002</c:v>
                </c:pt>
                <c:pt idx="214">
                  <c:v>-33.555199999999999</c:v>
                </c:pt>
                <c:pt idx="215">
                  <c:v>-33.712000000000003</c:v>
                </c:pt>
                <c:pt idx="216">
                  <c:v>-33.8688</c:v>
                </c:pt>
                <c:pt idx="217">
                  <c:v>-34.025599999999997</c:v>
                </c:pt>
                <c:pt idx="218">
                  <c:v>-34.182400000000001</c:v>
                </c:pt>
                <c:pt idx="219">
                  <c:v>-34.339199999999998</c:v>
                </c:pt>
                <c:pt idx="220">
                  <c:v>-34.496000000000002</c:v>
                </c:pt>
                <c:pt idx="221">
                  <c:v>-34.652800000000006</c:v>
                </c:pt>
                <c:pt idx="222">
                  <c:v>-34.809599999999996</c:v>
                </c:pt>
                <c:pt idx="223">
                  <c:v>-34.9664</c:v>
                </c:pt>
                <c:pt idx="224">
                  <c:v>-35.123199999999997</c:v>
                </c:pt>
                <c:pt idx="225">
                  <c:v>-35.28</c:v>
                </c:pt>
                <c:pt idx="226">
                  <c:v>-35.436800000000005</c:v>
                </c:pt>
                <c:pt idx="227">
                  <c:v>-35.593599999999995</c:v>
                </c:pt>
                <c:pt idx="228">
                  <c:v>-35.750399999999999</c:v>
                </c:pt>
                <c:pt idx="229">
                  <c:v>-35.907199999999996</c:v>
                </c:pt>
                <c:pt idx="230">
                  <c:v>-36.064</c:v>
                </c:pt>
                <c:pt idx="231">
                  <c:v>-36.220800000000004</c:v>
                </c:pt>
                <c:pt idx="232">
                  <c:v>-36.377600000000001</c:v>
                </c:pt>
                <c:pt idx="233">
                  <c:v>-36.534399999999998</c:v>
                </c:pt>
                <c:pt idx="234">
                  <c:v>-36.691199999999995</c:v>
                </c:pt>
                <c:pt idx="235">
                  <c:v>-36.847999999999999</c:v>
                </c:pt>
                <c:pt idx="236">
                  <c:v>-37.004800000000003</c:v>
                </c:pt>
                <c:pt idx="237">
                  <c:v>-37.1616</c:v>
                </c:pt>
                <c:pt idx="238">
                  <c:v>-37.318400000000004</c:v>
                </c:pt>
                <c:pt idx="239">
                  <c:v>-37.475199999999994</c:v>
                </c:pt>
                <c:pt idx="240">
                  <c:v>-37.631999999999998</c:v>
                </c:pt>
                <c:pt idx="241">
                  <c:v>-37.788800000000002</c:v>
                </c:pt>
                <c:pt idx="242">
                  <c:v>-37.945599999999999</c:v>
                </c:pt>
                <c:pt idx="243">
                  <c:v>-38.102400000000003</c:v>
                </c:pt>
                <c:pt idx="244">
                  <c:v>-38.2592</c:v>
                </c:pt>
                <c:pt idx="245">
                  <c:v>-38.415999999999997</c:v>
                </c:pt>
                <c:pt idx="246">
                  <c:v>-38.572800000000001</c:v>
                </c:pt>
                <c:pt idx="247">
                  <c:v>-38.729599999999998</c:v>
                </c:pt>
                <c:pt idx="248">
                  <c:v>-38.886400000000002</c:v>
                </c:pt>
                <c:pt idx="249">
                  <c:v>-39.043199999999999</c:v>
                </c:pt>
                <c:pt idx="250">
                  <c:v>-39.200000000000003</c:v>
                </c:pt>
                <c:pt idx="251">
                  <c:v>-39.3568</c:v>
                </c:pt>
                <c:pt idx="252">
                  <c:v>-39.513599999999997</c:v>
                </c:pt>
                <c:pt idx="253">
                  <c:v>-39.670400000000001</c:v>
                </c:pt>
                <c:pt idx="254">
                  <c:v>-39.827199999999998</c:v>
                </c:pt>
                <c:pt idx="255">
                  <c:v>-39.984000000000002</c:v>
                </c:pt>
                <c:pt idx="256">
                  <c:v>-40.140800000000006</c:v>
                </c:pt>
                <c:pt idx="257">
                  <c:v>-40.297599999999996</c:v>
                </c:pt>
                <c:pt idx="258">
                  <c:v>-40.4544</c:v>
                </c:pt>
                <c:pt idx="259">
                  <c:v>-40.611199999999997</c:v>
                </c:pt>
                <c:pt idx="260">
                  <c:v>-40.768000000000001</c:v>
                </c:pt>
                <c:pt idx="261">
                  <c:v>-40.924799999999998</c:v>
                </c:pt>
                <c:pt idx="262">
                  <c:v>-41.081600000000002</c:v>
                </c:pt>
                <c:pt idx="263">
                  <c:v>-41.238399999999999</c:v>
                </c:pt>
                <c:pt idx="264">
                  <c:v>-41.395199999999996</c:v>
                </c:pt>
                <c:pt idx="265">
                  <c:v>-41.552</c:v>
                </c:pt>
                <c:pt idx="266">
                  <c:v>-41.708799999999997</c:v>
                </c:pt>
                <c:pt idx="267">
                  <c:v>-41.865600000000001</c:v>
                </c:pt>
                <c:pt idx="268">
                  <c:v>-42.022400000000005</c:v>
                </c:pt>
                <c:pt idx="269">
                  <c:v>-42.179199999999994</c:v>
                </c:pt>
                <c:pt idx="270">
                  <c:v>-42.335999999999999</c:v>
                </c:pt>
                <c:pt idx="271">
                  <c:v>-42.492799999999995</c:v>
                </c:pt>
                <c:pt idx="272">
                  <c:v>-42.6496</c:v>
                </c:pt>
                <c:pt idx="273">
                  <c:v>-42.806400000000004</c:v>
                </c:pt>
                <c:pt idx="274">
                  <c:v>-42.963200000000001</c:v>
                </c:pt>
                <c:pt idx="275">
                  <c:v>-43.12</c:v>
                </c:pt>
                <c:pt idx="276">
                  <c:v>-43.276799999999994</c:v>
                </c:pt>
                <c:pt idx="277">
                  <c:v>-43.433599999999998</c:v>
                </c:pt>
                <c:pt idx="278">
                  <c:v>-43.590400000000002</c:v>
                </c:pt>
                <c:pt idx="279">
                  <c:v>-43.747199999999999</c:v>
                </c:pt>
                <c:pt idx="280">
                  <c:v>-43.904000000000003</c:v>
                </c:pt>
                <c:pt idx="281">
                  <c:v>-44.060799999999993</c:v>
                </c:pt>
                <c:pt idx="282">
                  <c:v>-44.217599999999997</c:v>
                </c:pt>
                <c:pt idx="283">
                  <c:v>-44.374400000000001</c:v>
                </c:pt>
                <c:pt idx="284">
                  <c:v>-44.531199999999998</c:v>
                </c:pt>
                <c:pt idx="285">
                  <c:v>-44.688000000000002</c:v>
                </c:pt>
                <c:pt idx="286">
                  <c:v>-44.844799999999992</c:v>
                </c:pt>
                <c:pt idx="287">
                  <c:v>-45.001599999999996</c:v>
                </c:pt>
                <c:pt idx="288">
                  <c:v>-45.1584</c:v>
                </c:pt>
                <c:pt idx="289">
                  <c:v>-45.315199999999997</c:v>
                </c:pt>
                <c:pt idx="290">
                  <c:v>-45.472000000000001</c:v>
                </c:pt>
                <c:pt idx="291">
                  <c:v>-45.628799999999998</c:v>
                </c:pt>
                <c:pt idx="292">
                  <c:v>-45.785599999999995</c:v>
                </c:pt>
                <c:pt idx="293">
                  <c:v>-45.942399999999999</c:v>
                </c:pt>
                <c:pt idx="294">
                  <c:v>-46.099199999999996</c:v>
                </c:pt>
                <c:pt idx="295">
                  <c:v>-46.256</c:v>
                </c:pt>
                <c:pt idx="296">
                  <c:v>-46.412799999999997</c:v>
                </c:pt>
                <c:pt idx="297">
                  <c:v>-46.569600000000001</c:v>
                </c:pt>
                <c:pt idx="298">
                  <c:v>-46.726399999999998</c:v>
                </c:pt>
                <c:pt idx="299">
                  <c:v>-46.883199999999995</c:v>
                </c:pt>
                <c:pt idx="300">
                  <c:v>-47.04</c:v>
                </c:pt>
                <c:pt idx="301">
                  <c:v>-47.196799999999996</c:v>
                </c:pt>
                <c:pt idx="302">
                  <c:v>-47.3536</c:v>
                </c:pt>
                <c:pt idx="303">
                  <c:v>-47.510400000000004</c:v>
                </c:pt>
                <c:pt idx="304">
                  <c:v>-47.667199999999994</c:v>
                </c:pt>
                <c:pt idx="305">
                  <c:v>-47.823999999999998</c:v>
                </c:pt>
                <c:pt idx="306">
                  <c:v>-47.980799999999995</c:v>
                </c:pt>
                <c:pt idx="307">
                  <c:v>-48.137599999999999</c:v>
                </c:pt>
                <c:pt idx="308">
                  <c:v>-48.294400000000003</c:v>
                </c:pt>
                <c:pt idx="309">
                  <c:v>-48.4512</c:v>
                </c:pt>
                <c:pt idx="310">
                  <c:v>-48.607999999999997</c:v>
                </c:pt>
                <c:pt idx="311">
                  <c:v>-48.764799999999994</c:v>
                </c:pt>
                <c:pt idx="312">
                  <c:v>-48.921599999999998</c:v>
                </c:pt>
                <c:pt idx="313">
                  <c:v>-49.078400000000002</c:v>
                </c:pt>
                <c:pt idx="314">
                  <c:v>-49.235199999999999</c:v>
                </c:pt>
                <c:pt idx="315">
                  <c:v>-49.392000000000003</c:v>
                </c:pt>
                <c:pt idx="316">
                  <c:v>-49.548799999999993</c:v>
                </c:pt>
                <c:pt idx="317">
                  <c:v>-49.705599999999997</c:v>
                </c:pt>
                <c:pt idx="318">
                  <c:v>-49.862400000000001</c:v>
                </c:pt>
                <c:pt idx="319">
                  <c:v>-50.019199999999998</c:v>
                </c:pt>
                <c:pt idx="320">
                  <c:v>-50.176000000000002</c:v>
                </c:pt>
                <c:pt idx="321">
                  <c:v>-50.332799999999999</c:v>
                </c:pt>
                <c:pt idx="322">
                  <c:v>-50.489599999999996</c:v>
                </c:pt>
                <c:pt idx="323">
                  <c:v>-50.6464</c:v>
                </c:pt>
                <c:pt idx="324">
                  <c:v>-50.803199999999997</c:v>
                </c:pt>
                <c:pt idx="325">
                  <c:v>-50.96</c:v>
                </c:pt>
                <c:pt idx="326">
                  <c:v>-51.116799999999998</c:v>
                </c:pt>
                <c:pt idx="327">
                  <c:v>-51.273600000000002</c:v>
                </c:pt>
                <c:pt idx="328">
                  <c:v>-51.430399999999999</c:v>
                </c:pt>
                <c:pt idx="329">
                  <c:v>-51.587199999999996</c:v>
                </c:pt>
                <c:pt idx="330">
                  <c:v>-51.744</c:v>
                </c:pt>
                <c:pt idx="331">
                  <c:v>-51.900799999999997</c:v>
                </c:pt>
                <c:pt idx="332">
                  <c:v>-52.057600000000001</c:v>
                </c:pt>
                <c:pt idx="333">
                  <c:v>-52.214400000000005</c:v>
                </c:pt>
                <c:pt idx="334">
                  <c:v>-52.371199999999995</c:v>
                </c:pt>
                <c:pt idx="335">
                  <c:v>-52.527999999999999</c:v>
                </c:pt>
                <c:pt idx="336">
                  <c:v>-52.684799999999996</c:v>
                </c:pt>
                <c:pt idx="337">
                  <c:v>-52.8416</c:v>
                </c:pt>
                <c:pt idx="338">
                  <c:v>-52.998400000000004</c:v>
                </c:pt>
                <c:pt idx="339">
                  <c:v>-53.155199999999994</c:v>
                </c:pt>
                <c:pt idx="340">
                  <c:v>-53.311999999999998</c:v>
                </c:pt>
                <c:pt idx="341">
                  <c:v>-53.468799999999995</c:v>
                </c:pt>
                <c:pt idx="342">
                  <c:v>-53.625599999999999</c:v>
                </c:pt>
                <c:pt idx="343">
                  <c:v>-53.782400000000003</c:v>
                </c:pt>
                <c:pt idx="344">
                  <c:v>-53.9392</c:v>
                </c:pt>
                <c:pt idx="345">
                  <c:v>-54.095999999999997</c:v>
                </c:pt>
                <c:pt idx="346">
                  <c:v>-54.252799999999993</c:v>
                </c:pt>
                <c:pt idx="347">
                  <c:v>-54.409599999999998</c:v>
                </c:pt>
                <c:pt idx="348">
                  <c:v>-54.566400000000002</c:v>
                </c:pt>
                <c:pt idx="349">
                  <c:v>-54.723199999999999</c:v>
                </c:pt>
                <c:pt idx="350">
                  <c:v>-54.88</c:v>
                </c:pt>
                <c:pt idx="351">
                  <c:v>-55.036799999999992</c:v>
                </c:pt>
                <c:pt idx="352">
                  <c:v>-55.193599999999996</c:v>
                </c:pt>
                <c:pt idx="353">
                  <c:v>-55.3504</c:v>
                </c:pt>
                <c:pt idx="354">
                  <c:v>-55.507199999999997</c:v>
                </c:pt>
                <c:pt idx="355">
                  <c:v>-55.664000000000001</c:v>
                </c:pt>
                <c:pt idx="356">
                  <c:v>-55.820799999999998</c:v>
                </c:pt>
                <c:pt idx="357">
                  <c:v>-55.977599999999995</c:v>
                </c:pt>
                <c:pt idx="358">
                  <c:v>-56.134399999999999</c:v>
                </c:pt>
                <c:pt idx="359">
                  <c:v>-56.291199999999996</c:v>
                </c:pt>
                <c:pt idx="360">
                  <c:v>-56.448</c:v>
                </c:pt>
                <c:pt idx="361">
                  <c:v>-56.604799999999997</c:v>
                </c:pt>
                <c:pt idx="362">
                  <c:v>-56.761600000000001</c:v>
                </c:pt>
                <c:pt idx="363">
                  <c:v>-56.918399999999998</c:v>
                </c:pt>
                <c:pt idx="364">
                  <c:v>-57.075199999999995</c:v>
                </c:pt>
                <c:pt idx="365">
                  <c:v>-57.231999999999999</c:v>
                </c:pt>
                <c:pt idx="366">
                  <c:v>-114.464</c:v>
                </c:pt>
                <c:pt idx="367">
                  <c:v>-228.928</c:v>
                </c:pt>
                <c:pt idx="368">
                  <c:v>-457.85599999999999</c:v>
                </c:pt>
                <c:pt idx="369">
                  <c:v>-915.71199999999999</c:v>
                </c:pt>
                <c:pt idx="370">
                  <c:v>-1831.424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102-4B95-8561-A3DBB99A3F85}"/>
            </c:ext>
          </c:extLst>
        </c:ser>
        <c:ser>
          <c:idx val="2"/>
          <c:order val="2"/>
          <c:tx>
            <c:v>E) R Via NF</c:v>
          </c:tx>
          <c:spPr>
            <a:ln>
              <a:solidFill>
                <a:srgbClr val="F7B83B"/>
              </a:solidFill>
              <a:prstDash val="sysDash"/>
            </a:ln>
          </c:spPr>
          <c:marker>
            <c:symbol val="none"/>
          </c:marker>
          <c:xVal>
            <c:numRef>
              <c:f>'Assumptions and Calculations'!$K$2:$K$367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xVal>
          <c:yVal>
            <c:numRef>
              <c:f>'Assumptions and Calculations'!$L$2:$L$372</c:f>
              <c:numCache>
                <c:formatCode>0</c:formatCode>
                <c:ptCount val="371"/>
                <c:pt idx="0">
                  <c:v>0</c:v>
                </c:pt>
                <c:pt idx="1">
                  <c:v>-0.24</c:v>
                </c:pt>
                <c:pt idx="2">
                  <c:v>-0.48</c:v>
                </c:pt>
                <c:pt idx="3">
                  <c:v>-0.72</c:v>
                </c:pt>
                <c:pt idx="4">
                  <c:v>-0.96</c:v>
                </c:pt>
                <c:pt idx="5">
                  <c:v>-1.2</c:v>
                </c:pt>
                <c:pt idx="6">
                  <c:v>-1.44</c:v>
                </c:pt>
                <c:pt idx="7">
                  <c:v>-1.68</c:v>
                </c:pt>
                <c:pt idx="8">
                  <c:v>-1.92</c:v>
                </c:pt>
                <c:pt idx="9">
                  <c:v>-2.16</c:v>
                </c:pt>
                <c:pt idx="10">
                  <c:v>-2.4</c:v>
                </c:pt>
                <c:pt idx="11">
                  <c:v>-2.64</c:v>
                </c:pt>
                <c:pt idx="12">
                  <c:v>-2.88</c:v>
                </c:pt>
                <c:pt idx="13">
                  <c:v>-3.12</c:v>
                </c:pt>
                <c:pt idx="14">
                  <c:v>-3.36</c:v>
                </c:pt>
                <c:pt idx="15">
                  <c:v>-3.6</c:v>
                </c:pt>
                <c:pt idx="16">
                  <c:v>-3.84</c:v>
                </c:pt>
                <c:pt idx="17">
                  <c:v>-4.08</c:v>
                </c:pt>
                <c:pt idx="18">
                  <c:v>-4.32</c:v>
                </c:pt>
                <c:pt idx="19">
                  <c:v>-4.5599999999999996</c:v>
                </c:pt>
                <c:pt idx="20">
                  <c:v>-4.8</c:v>
                </c:pt>
                <c:pt idx="21">
                  <c:v>-5.04</c:v>
                </c:pt>
                <c:pt idx="22">
                  <c:v>-5.28</c:v>
                </c:pt>
                <c:pt idx="23">
                  <c:v>-5.52</c:v>
                </c:pt>
                <c:pt idx="24">
                  <c:v>-5.76</c:v>
                </c:pt>
                <c:pt idx="25">
                  <c:v>-6</c:v>
                </c:pt>
                <c:pt idx="26">
                  <c:v>-6.24</c:v>
                </c:pt>
                <c:pt idx="27">
                  <c:v>-6.48</c:v>
                </c:pt>
                <c:pt idx="28">
                  <c:v>-6.72</c:v>
                </c:pt>
                <c:pt idx="29">
                  <c:v>-6.96</c:v>
                </c:pt>
                <c:pt idx="30">
                  <c:v>-7.2</c:v>
                </c:pt>
                <c:pt idx="31">
                  <c:v>-7.44</c:v>
                </c:pt>
                <c:pt idx="32">
                  <c:v>-7.68</c:v>
                </c:pt>
                <c:pt idx="33">
                  <c:v>-7.92</c:v>
                </c:pt>
                <c:pt idx="34">
                  <c:v>-8.16</c:v>
                </c:pt>
                <c:pt idx="35">
                  <c:v>-8.4</c:v>
                </c:pt>
                <c:pt idx="36">
                  <c:v>-8.64</c:v>
                </c:pt>
                <c:pt idx="37">
                  <c:v>-8.8800000000000008</c:v>
                </c:pt>
                <c:pt idx="38">
                  <c:v>-9.1199999999999992</c:v>
                </c:pt>
                <c:pt idx="39">
                  <c:v>-9.36</c:v>
                </c:pt>
                <c:pt idx="40">
                  <c:v>-9.6</c:v>
                </c:pt>
                <c:pt idx="41">
                  <c:v>-9.84</c:v>
                </c:pt>
                <c:pt idx="42">
                  <c:v>-10.08</c:v>
                </c:pt>
                <c:pt idx="43">
                  <c:v>-10.32</c:v>
                </c:pt>
                <c:pt idx="44">
                  <c:v>-10.56</c:v>
                </c:pt>
                <c:pt idx="45">
                  <c:v>-10.8</c:v>
                </c:pt>
                <c:pt idx="46">
                  <c:v>-11.04</c:v>
                </c:pt>
                <c:pt idx="47">
                  <c:v>-11.28</c:v>
                </c:pt>
                <c:pt idx="48">
                  <c:v>-11.52</c:v>
                </c:pt>
                <c:pt idx="49">
                  <c:v>-11.76</c:v>
                </c:pt>
                <c:pt idx="50">
                  <c:v>-12</c:v>
                </c:pt>
                <c:pt idx="51">
                  <c:v>-12.24</c:v>
                </c:pt>
                <c:pt idx="52">
                  <c:v>-12.48</c:v>
                </c:pt>
                <c:pt idx="53">
                  <c:v>-12.72</c:v>
                </c:pt>
                <c:pt idx="54">
                  <c:v>-12.96</c:v>
                </c:pt>
                <c:pt idx="55">
                  <c:v>-13.2</c:v>
                </c:pt>
                <c:pt idx="56">
                  <c:v>-13.44</c:v>
                </c:pt>
                <c:pt idx="57">
                  <c:v>-13.68</c:v>
                </c:pt>
                <c:pt idx="58">
                  <c:v>-13.92</c:v>
                </c:pt>
                <c:pt idx="59">
                  <c:v>-14.16</c:v>
                </c:pt>
                <c:pt idx="60">
                  <c:v>-14.4</c:v>
                </c:pt>
                <c:pt idx="61">
                  <c:v>-14.64</c:v>
                </c:pt>
                <c:pt idx="62">
                  <c:v>-14.88</c:v>
                </c:pt>
                <c:pt idx="63">
                  <c:v>-15.12</c:v>
                </c:pt>
                <c:pt idx="64">
                  <c:v>-15.36</c:v>
                </c:pt>
                <c:pt idx="65">
                  <c:v>-15.6</c:v>
                </c:pt>
                <c:pt idx="66">
                  <c:v>-15.84</c:v>
                </c:pt>
                <c:pt idx="67">
                  <c:v>-16.079999999999998</c:v>
                </c:pt>
                <c:pt idx="68">
                  <c:v>-16.32</c:v>
                </c:pt>
                <c:pt idx="69">
                  <c:v>-16.559999999999999</c:v>
                </c:pt>
                <c:pt idx="70">
                  <c:v>-16.8</c:v>
                </c:pt>
                <c:pt idx="71">
                  <c:v>-17.04</c:v>
                </c:pt>
                <c:pt idx="72">
                  <c:v>-17.28</c:v>
                </c:pt>
                <c:pt idx="73">
                  <c:v>-17.52</c:v>
                </c:pt>
                <c:pt idx="74">
                  <c:v>-17.760000000000002</c:v>
                </c:pt>
                <c:pt idx="75">
                  <c:v>-18</c:v>
                </c:pt>
                <c:pt idx="76">
                  <c:v>-18.239999999999998</c:v>
                </c:pt>
                <c:pt idx="77">
                  <c:v>-18.48</c:v>
                </c:pt>
                <c:pt idx="78">
                  <c:v>-18.72</c:v>
                </c:pt>
                <c:pt idx="79">
                  <c:v>-18.96</c:v>
                </c:pt>
                <c:pt idx="80">
                  <c:v>-19.2</c:v>
                </c:pt>
                <c:pt idx="81">
                  <c:v>-19.440000000000001</c:v>
                </c:pt>
                <c:pt idx="82">
                  <c:v>-19.68</c:v>
                </c:pt>
                <c:pt idx="83">
                  <c:v>-19.920000000000002</c:v>
                </c:pt>
                <c:pt idx="84">
                  <c:v>-20.16</c:v>
                </c:pt>
                <c:pt idx="85">
                  <c:v>-20.399999999999999</c:v>
                </c:pt>
                <c:pt idx="86">
                  <c:v>-20.64</c:v>
                </c:pt>
                <c:pt idx="87">
                  <c:v>-20.88</c:v>
                </c:pt>
                <c:pt idx="88">
                  <c:v>-21.12</c:v>
                </c:pt>
                <c:pt idx="89">
                  <c:v>-21.36</c:v>
                </c:pt>
                <c:pt idx="90">
                  <c:v>-21.6</c:v>
                </c:pt>
                <c:pt idx="91">
                  <c:v>-21.84</c:v>
                </c:pt>
                <c:pt idx="92">
                  <c:v>-22.08</c:v>
                </c:pt>
                <c:pt idx="93">
                  <c:v>-22.32</c:v>
                </c:pt>
                <c:pt idx="94">
                  <c:v>-22.56</c:v>
                </c:pt>
                <c:pt idx="95">
                  <c:v>-22.8</c:v>
                </c:pt>
                <c:pt idx="96">
                  <c:v>-23.04</c:v>
                </c:pt>
                <c:pt idx="97">
                  <c:v>-23.28</c:v>
                </c:pt>
                <c:pt idx="98">
                  <c:v>-23.52</c:v>
                </c:pt>
                <c:pt idx="99">
                  <c:v>-23.76</c:v>
                </c:pt>
                <c:pt idx="100">
                  <c:v>-24</c:v>
                </c:pt>
                <c:pt idx="101">
                  <c:v>-24.24</c:v>
                </c:pt>
                <c:pt idx="102">
                  <c:v>-24.48</c:v>
                </c:pt>
                <c:pt idx="103">
                  <c:v>-24.72</c:v>
                </c:pt>
                <c:pt idx="104">
                  <c:v>-24.96</c:v>
                </c:pt>
                <c:pt idx="105">
                  <c:v>-25.2</c:v>
                </c:pt>
                <c:pt idx="106">
                  <c:v>-25.44</c:v>
                </c:pt>
                <c:pt idx="107">
                  <c:v>-25.68</c:v>
                </c:pt>
                <c:pt idx="108">
                  <c:v>-25.92</c:v>
                </c:pt>
                <c:pt idx="109">
                  <c:v>-26.16</c:v>
                </c:pt>
                <c:pt idx="110">
                  <c:v>-26.4</c:v>
                </c:pt>
                <c:pt idx="111">
                  <c:v>-26.64</c:v>
                </c:pt>
                <c:pt idx="112">
                  <c:v>-26.88</c:v>
                </c:pt>
                <c:pt idx="113">
                  <c:v>-27.12</c:v>
                </c:pt>
                <c:pt idx="114">
                  <c:v>-27.36</c:v>
                </c:pt>
                <c:pt idx="115">
                  <c:v>-27.6</c:v>
                </c:pt>
                <c:pt idx="116">
                  <c:v>-27.84</c:v>
                </c:pt>
                <c:pt idx="117">
                  <c:v>-28.08</c:v>
                </c:pt>
                <c:pt idx="118">
                  <c:v>-28.32</c:v>
                </c:pt>
                <c:pt idx="119">
                  <c:v>-28.56</c:v>
                </c:pt>
                <c:pt idx="120">
                  <c:v>-28.8</c:v>
                </c:pt>
                <c:pt idx="121">
                  <c:v>-29.04</c:v>
                </c:pt>
                <c:pt idx="122">
                  <c:v>-29.28</c:v>
                </c:pt>
                <c:pt idx="123">
                  <c:v>-29.52</c:v>
                </c:pt>
                <c:pt idx="124">
                  <c:v>-29.76</c:v>
                </c:pt>
                <c:pt idx="125">
                  <c:v>-30</c:v>
                </c:pt>
                <c:pt idx="126">
                  <c:v>-30.24</c:v>
                </c:pt>
                <c:pt idx="127">
                  <c:v>-30.48</c:v>
                </c:pt>
                <c:pt idx="128">
                  <c:v>-30.72</c:v>
                </c:pt>
                <c:pt idx="129">
                  <c:v>-30.96</c:v>
                </c:pt>
                <c:pt idx="130">
                  <c:v>-31.2</c:v>
                </c:pt>
                <c:pt idx="131">
                  <c:v>-31.44</c:v>
                </c:pt>
                <c:pt idx="132">
                  <c:v>-31.68</c:v>
                </c:pt>
                <c:pt idx="133">
                  <c:v>-31.92</c:v>
                </c:pt>
                <c:pt idx="134">
                  <c:v>-32.159999999999997</c:v>
                </c:pt>
                <c:pt idx="135">
                  <c:v>-32.4</c:v>
                </c:pt>
                <c:pt idx="136">
                  <c:v>-32.64</c:v>
                </c:pt>
                <c:pt idx="137">
                  <c:v>-32.880000000000003</c:v>
                </c:pt>
                <c:pt idx="138">
                  <c:v>-33.119999999999997</c:v>
                </c:pt>
                <c:pt idx="139">
                  <c:v>-33.36</c:v>
                </c:pt>
                <c:pt idx="140">
                  <c:v>-33.6</c:v>
                </c:pt>
                <c:pt idx="141">
                  <c:v>-33.840000000000003</c:v>
                </c:pt>
                <c:pt idx="142">
                  <c:v>-34.08</c:v>
                </c:pt>
                <c:pt idx="143">
                  <c:v>-34.32</c:v>
                </c:pt>
                <c:pt idx="144">
                  <c:v>-34.56</c:v>
                </c:pt>
                <c:pt idx="145">
                  <c:v>-34.799999999999997</c:v>
                </c:pt>
                <c:pt idx="146">
                  <c:v>-35.04</c:v>
                </c:pt>
                <c:pt idx="147">
                  <c:v>-35.28</c:v>
                </c:pt>
                <c:pt idx="148">
                  <c:v>-35.520000000000003</c:v>
                </c:pt>
                <c:pt idx="149">
                  <c:v>-35.76</c:v>
                </c:pt>
                <c:pt idx="150">
                  <c:v>-36</c:v>
                </c:pt>
                <c:pt idx="151">
                  <c:v>-36.24</c:v>
                </c:pt>
                <c:pt idx="152">
                  <c:v>-36.479999999999997</c:v>
                </c:pt>
                <c:pt idx="153">
                  <c:v>-36.72</c:v>
                </c:pt>
                <c:pt idx="154">
                  <c:v>-36.96</c:v>
                </c:pt>
                <c:pt idx="155">
                  <c:v>-37.200000000000003</c:v>
                </c:pt>
                <c:pt idx="156">
                  <c:v>-37.44</c:v>
                </c:pt>
                <c:pt idx="157">
                  <c:v>-37.68</c:v>
                </c:pt>
                <c:pt idx="158">
                  <c:v>-37.92</c:v>
                </c:pt>
                <c:pt idx="159">
                  <c:v>-38.159999999999997</c:v>
                </c:pt>
                <c:pt idx="160">
                  <c:v>-38.4</c:v>
                </c:pt>
                <c:pt idx="161">
                  <c:v>-38.64</c:v>
                </c:pt>
                <c:pt idx="162">
                  <c:v>-38.880000000000003</c:v>
                </c:pt>
                <c:pt idx="163">
                  <c:v>-39.119999999999997</c:v>
                </c:pt>
                <c:pt idx="164">
                  <c:v>-39.36</c:v>
                </c:pt>
                <c:pt idx="165">
                  <c:v>-39.6</c:v>
                </c:pt>
                <c:pt idx="166">
                  <c:v>-39.840000000000003</c:v>
                </c:pt>
                <c:pt idx="167">
                  <c:v>-40.08</c:v>
                </c:pt>
                <c:pt idx="168">
                  <c:v>-40.32</c:v>
                </c:pt>
                <c:pt idx="169">
                  <c:v>-40.56</c:v>
                </c:pt>
                <c:pt idx="170">
                  <c:v>-40.799999999999997</c:v>
                </c:pt>
                <c:pt idx="171">
                  <c:v>-41.04</c:v>
                </c:pt>
                <c:pt idx="172">
                  <c:v>-41.28</c:v>
                </c:pt>
                <c:pt idx="173">
                  <c:v>-41.52</c:v>
                </c:pt>
                <c:pt idx="174">
                  <c:v>-41.76</c:v>
                </c:pt>
                <c:pt idx="175">
                  <c:v>-42</c:v>
                </c:pt>
                <c:pt idx="176">
                  <c:v>-42.24</c:v>
                </c:pt>
                <c:pt idx="177">
                  <c:v>-42.48</c:v>
                </c:pt>
                <c:pt idx="178">
                  <c:v>-42.72</c:v>
                </c:pt>
                <c:pt idx="179">
                  <c:v>-42.96</c:v>
                </c:pt>
                <c:pt idx="180">
                  <c:v>-43.2</c:v>
                </c:pt>
                <c:pt idx="181">
                  <c:v>-43.44</c:v>
                </c:pt>
                <c:pt idx="182">
                  <c:v>-43.68</c:v>
                </c:pt>
                <c:pt idx="183">
                  <c:v>-43.92</c:v>
                </c:pt>
                <c:pt idx="184">
                  <c:v>-44.16</c:v>
                </c:pt>
                <c:pt idx="185">
                  <c:v>-44.4</c:v>
                </c:pt>
                <c:pt idx="186">
                  <c:v>-44.64</c:v>
                </c:pt>
                <c:pt idx="187">
                  <c:v>-44.88</c:v>
                </c:pt>
                <c:pt idx="188">
                  <c:v>-45.12</c:v>
                </c:pt>
                <c:pt idx="189">
                  <c:v>-45.36</c:v>
                </c:pt>
                <c:pt idx="190">
                  <c:v>-45.6</c:v>
                </c:pt>
                <c:pt idx="191">
                  <c:v>-45.84</c:v>
                </c:pt>
                <c:pt idx="192">
                  <c:v>-46.08</c:v>
                </c:pt>
                <c:pt idx="193">
                  <c:v>-46.32</c:v>
                </c:pt>
                <c:pt idx="194">
                  <c:v>-46.56</c:v>
                </c:pt>
                <c:pt idx="195">
                  <c:v>-46.8</c:v>
                </c:pt>
                <c:pt idx="196">
                  <c:v>-47.04</c:v>
                </c:pt>
                <c:pt idx="197">
                  <c:v>-47.28</c:v>
                </c:pt>
                <c:pt idx="198">
                  <c:v>-47.52</c:v>
                </c:pt>
                <c:pt idx="199">
                  <c:v>-47.76</c:v>
                </c:pt>
                <c:pt idx="200">
                  <c:v>-48</c:v>
                </c:pt>
                <c:pt idx="201">
                  <c:v>-48.24</c:v>
                </c:pt>
                <c:pt idx="202">
                  <c:v>-48.48</c:v>
                </c:pt>
                <c:pt idx="203">
                  <c:v>-48.72</c:v>
                </c:pt>
                <c:pt idx="204">
                  <c:v>-48.96</c:v>
                </c:pt>
                <c:pt idx="205">
                  <c:v>-49.2</c:v>
                </c:pt>
                <c:pt idx="206">
                  <c:v>-49.44</c:v>
                </c:pt>
                <c:pt idx="207">
                  <c:v>-49.68</c:v>
                </c:pt>
                <c:pt idx="208">
                  <c:v>-49.92</c:v>
                </c:pt>
                <c:pt idx="209">
                  <c:v>-50.16</c:v>
                </c:pt>
                <c:pt idx="210">
                  <c:v>-50.4</c:v>
                </c:pt>
                <c:pt idx="211">
                  <c:v>-50.64</c:v>
                </c:pt>
                <c:pt idx="212">
                  <c:v>-50.88</c:v>
                </c:pt>
                <c:pt idx="213">
                  <c:v>-51.12</c:v>
                </c:pt>
                <c:pt idx="214">
                  <c:v>-51.36</c:v>
                </c:pt>
                <c:pt idx="215">
                  <c:v>-51.6</c:v>
                </c:pt>
                <c:pt idx="216">
                  <c:v>-51.84</c:v>
                </c:pt>
                <c:pt idx="217">
                  <c:v>-52.08</c:v>
                </c:pt>
                <c:pt idx="218">
                  <c:v>-52.32</c:v>
                </c:pt>
                <c:pt idx="219">
                  <c:v>-52.56</c:v>
                </c:pt>
                <c:pt idx="220">
                  <c:v>-52.8</c:v>
                </c:pt>
                <c:pt idx="221">
                  <c:v>-53.04</c:v>
                </c:pt>
                <c:pt idx="222">
                  <c:v>-53.28</c:v>
                </c:pt>
                <c:pt idx="223">
                  <c:v>-53.52</c:v>
                </c:pt>
                <c:pt idx="224">
                  <c:v>-53.76</c:v>
                </c:pt>
                <c:pt idx="225">
                  <c:v>-54</c:v>
                </c:pt>
                <c:pt idx="226">
                  <c:v>-54.24</c:v>
                </c:pt>
                <c:pt idx="227">
                  <c:v>-54.48</c:v>
                </c:pt>
                <c:pt idx="228">
                  <c:v>-54.72</c:v>
                </c:pt>
                <c:pt idx="229">
                  <c:v>-54.96</c:v>
                </c:pt>
                <c:pt idx="230">
                  <c:v>-55.2</c:v>
                </c:pt>
                <c:pt idx="231">
                  <c:v>-55.44</c:v>
                </c:pt>
                <c:pt idx="232">
                  <c:v>-55.68</c:v>
                </c:pt>
                <c:pt idx="233">
                  <c:v>-55.92</c:v>
                </c:pt>
                <c:pt idx="234">
                  <c:v>-56.16</c:v>
                </c:pt>
                <c:pt idx="235">
                  <c:v>-56.4</c:v>
                </c:pt>
                <c:pt idx="236">
                  <c:v>-56.64</c:v>
                </c:pt>
                <c:pt idx="237">
                  <c:v>-56.88</c:v>
                </c:pt>
                <c:pt idx="238">
                  <c:v>-57.12</c:v>
                </c:pt>
                <c:pt idx="239">
                  <c:v>-57.36</c:v>
                </c:pt>
                <c:pt idx="240">
                  <c:v>-57.6</c:v>
                </c:pt>
                <c:pt idx="241">
                  <c:v>-57.84</c:v>
                </c:pt>
                <c:pt idx="242">
                  <c:v>-58.08</c:v>
                </c:pt>
                <c:pt idx="243">
                  <c:v>-58.32</c:v>
                </c:pt>
                <c:pt idx="244">
                  <c:v>-58.56</c:v>
                </c:pt>
                <c:pt idx="245">
                  <c:v>-58.8</c:v>
                </c:pt>
                <c:pt idx="246">
                  <c:v>-59.04</c:v>
                </c:pt>
                <c:pt idx="247">
                  <c:v>-59.28</c:v>
                </c:pt>
                <c:pt idx="248">
                  <c:v>-59.52</c:v>
                </c:pt>
                <c:pt idx="249">
                  <c:v>-59.76</c:v>
                </c:pt>
                <c:pt idx="250">
                  <c:v>-60</c:v>
                </c:pt>
                <c:pt idx="251">
                  <c:v>-60.24</c:v>
                </c:pt>
                <c:pt idx="252">
                  <c:v>-60.48</c:v>
                </c:pt>
                <c:pt idx="253">
                  <c:v>-60.72</c:v>
                </c:pt>
                <c:pt idx="254">
                  <c:v>-60.96</c:v>
                </c:pt>
                <c:pt idx="255">
                  <c:v>-61.2</c:v>
                </c:pt>
                <c:pt idx="256">
                  <c:v>-61.44</c:v>
                </c:pt>
                <c:pt idx="257">
                  <c:v>-61.68</c:v>
                </c:pt>
                <c:pt idx="258">
                  <c:v>-61.92</c:v>
                </c:pt>
                <c:pt idx="259">
                  <c:v>-62.16</c:v>
                </c:pt>
                <c:pt idx="260">
                  <c:v>-62.4</c:v>
                </c:pt>
                <c:pt idx="261">
                  <c:v>-62.64</c:v>
                </c:pt>
                <c:pt idx="262">
                  <c:v>-62.88</c:v>
                </c:pt>
                <c:pt idx="263">
                  <c:v>-63.12</c:v>
                </c:pt>
                <c:pt idx="264">
                  <c:v>-63.36</c:v>
                </c:pt>
                <c:pt idx="265">
                  <c:v>-63.6</c:v>
                </c:pt>
                <c:pt idx="266">
                  <c:v>-63.84</c:v>
                </c:pt>
                <c:pt idx="267">
                  <c:v>-64.08</c:v>
                </c:pt>
                <c:pt idx="268">
                  <c:v>-64.319999999999993</c:v>
                </c:pt>
                <c:pt idx="269">
                  <c:v>-64.56</c:v>
                </c:pt>
                <c:pt idx="270">
                  <c:v>-64.8</c:v>
                </c:pt>
                <c:pt idx="271">
                  <c:v>-65.040000000000006</c:v>
                </c:pt>
                <c:pt idx="272">
                  <c:v>-65.28</c:v>
                </c:pt>
                <c:pt idx="273">
                  <c:v>-65.52</c:v>
                </c:pt>
                <c:pt idx="274">
                  <c:v>-65.760000000000005</c:v>
                </c:pt>
                <c:pt idx="275">
                  <c:v>-66</c:v>
                </c:pt>
                <c:pt idx="276">
                  <c:v>-66.239999999999995</c:v>
                </c:pt>
                <c:pt idx="277">
                  <c:v>-66.48</c:v>
                </c:pt>
                <c:pt idx="278">
                  <c:v>-66.72</c:v>
                </c:pt>
                <c:pt idx="279">
                  <c:v>-66.959999999999994</c:v>
                </c:pt>
                <c:pt idx="280">
                  <c:v>-67.2</c:v>
                </c:pt>
                <c:pt idx="281">
                  <c:v>-67.44</c:v>
                </c:pt>
                <c:pt idx="282">
                  <c:v>-67.680000000000007</c:v>
                </c:pt>
                <c:pt idx="283">
                  <c:v>-67.92</c:v>
                </c:pt>
                <c:pt idx="284">
                  <c:v>-68.16</c:v>
                </c:pt>
                <c:pt idx="285">
                  <c:v>-68.400000000000006</c:v>
                </c:pt>
                <c:pt idx="286">
                  <c:v>-68.64</c:v>
                </c:pt>
                <c:pt idx="287">
                  <c:v>-68.88</c:v>
                </c:pt>
                <c:pt idx="288">
                  <c:v>-69.12</c:v>
                </c:pt>
                <c:pt idx="289">
                  <c:v>-69.36</c:v>
                </c:pt>
                <c:pt idx="290">
                  <c:v>-69.599999999999994</c:v>
                </c:pt>
                <c:pt idx="291">
                  <c:v>-69.84</c:v>
                </c:pt>
                <c:pt idx="292">
                  <c:v>-70.08</c:v>
                </c:pt>
                <c:pt idx="293">
                  <c:v>-70.319999999999993</c:v>
                </c:pt>
                <c:pt idx="294">
                  <c:v>-70.56</c:v>
                </c:pt>
                <c:pt idx="295">
                  <c:v>-70.8</c:v>
                </c:pt>
                <c:pt idx="296">
                  <c:v>-71.040000000000006</c:v>
                </c:pt>
                <c:pt idx="297">
                  <c:v>-71.28</c:v>
                </c:pt>
                <c:pt idx="298">
                  <c:v>-71.52</c:v>
                </c:pt>
                <c:pt idx="299">
                  <c:v>-71.760000000000005</c:v>
                </c:pt>
                <c:pt idx="300">
                  <c:v>-72</c:v>
                </c:pt>
                <c:pt idx="301">
                  <c:v>-72.239999999999995</c:v>
                </c:pt>
                <c:pt idx="302">
                  <c:v>-72.48</c:v>
                </c:pt>
                <c:pt idx="303">
                  <c:v>-72.72</c:v>
                </c:pt>
                <c:pt idx="304">
                  <c:v>-72.959999999999994</c:v>
                </c:pt>
                <c:pt idx="305">
                  <c:v>-73.2</c:v>
                </c:pt>
                <c:pt idx="306">
                  <c:v>-73.44</c:v>
                </c:pt>
                <c:pt idx="307">
                  <c:v>-73.680000000000007</c:v>
                </c:pt>
                <c:pt idx="308">
                  <c:v>-73.92</c:v>
                </c:pt>
                <c:pt idx="309">
                  <c:v>-74.16</c:v>
                </c:pt>
                <c:pt idx="310">
                  <c:v>-74.400000000000006</c:v>
                </c:pt>
                <c:pt idx="311">
                  <c:v>-74.64</c:v>
                </c:pt>
                <c:pt idx="312">
                  <c:v>-74.88</c:v>
                </c:pt>
                <c:pt idx="313">
                  <c:v>-75.12</c:v>
                </c:pt>
                <c:pt idx="314">
                  <c:v>-75.36</c:v>
                </c:pt>
                <c:pt idx="315">
                  <c:v>-75.599999999999994</c:v>
                </c:pt>
                <c:pt idx="316">
                  <c:v>-75.84</c:v>
                </c:pt>
                <c:pt idx="317">
                  <c:v>-76.08</c:v>
                </c:pt>
                <c:pt idx="318">
                  <c:v>-76.319999999999993</c:v>
                </c:pt>
                <c:pt idx="319">
                  <c:v>-76.56</c:v>
                </c:pt>
                <c:pt idx="320">
                  <c:v>-76.8</c:v>
                </c:pt>
                <c:pt idx="321">
                  <c:v>-77.040000000000006</c:v>
                </c:pt>
                <c:pt idx="322">
                  <c:v>-77.28</c:v>
                </c:pt>
                <c:pt idx="323">
                  <c:v>-77.52</c:v>
                </c:pt>
                <c:pt idx="324">
                  <c:v>-77.760000000000005</c:v>
                </c:pt>
                <c:pt idx="325">
                  <c:v>-78</c:v>
                </c:pt>
                <c:pt idx="326">
                  <c:v>-78.239999999999995</c:v>
                </c:pt>
                <c:pt idx="327">
                  <c:v>-78.48</c:v>
                </c:pt>
                <c:pt idx="328">
                  <c:v>-78.72</c:v>
                </c:pt>
                <c:pt idx="329">
                  <c:v>-78.959999999999994</c:v>
                </c:pt>
                <c:pt idx="330">
                  <c:v>-79.2</c:v>
                </c:pt>
                <c:pt idx="331">
                  <c:v>-79.44</c:v>
                </c:pt>
                <c:pt idx="332">
                  <c:v>-79.680000000000007</c:v>
                </c:pt>
                <c:pt idx="333">
                  <c:v>-79.92</c:v>
                </c:pt>
                <c:pt idx="334">
                  <c:v>-80.16</c:v>
                </c:pt>
                <c:pt idx="335">
                  <c:v>-80.400000000000006</c:v>
                </c:pt>
                <c:pt idx="336">
                  <c:v>-80.64</c:v>
                </c:pt>
                <c:pt idx="337">
                  <c:v>-80.88</c:v>
                </c:pt>
                <c:pt idx="338">
                  <c:v>-81.12</c:v>
                </c:pt>
                <c:pt idx="339">
                  <c:v>-81.36</c:v>
                </c:pt>
                <c:pt idx="340">
                  <c:v>-81.599999999999994</c:v>
                </c:pt>
                <c:pt idx="341">
                  <c:v>-81.84</c:v>
                </c:pt>
                <c:pt idx="342">
                  <c:v>-82.08</c:v>
                </c:pt>
                <c:pt idx="343">
                  <c:v>-82.32</c:v>
                </c:pt>
                <c:pt idx="344">
                  <c:v>-82.56</c:v>
                </c:pt>
                <c:pt idx="345">
                  <c:v>-82.8</c:v>
                </c:pt>
                <c:pt idx="346">
                  <c:v>-83.04</c:v>
                </c:pt>
                <c:pt idx="347">
                  <c:v>-83.28</c:v>
                </c:pt>
                <c:pt idx="348">
                  <c:v>-83.52</c:v>
                </c:pt>
                <c:pt idx="349">
                  <c:v>-83.76</c:v>
                </c:pt>
                <c:pt idx="350">
                  <c:v>-84</c:v>
                </c:pt>
                <c:pt idx="351">
                  <c:v>-84.24</c:v>
                </c:pt>
                <c:pt idx="352">
                  <c:v>-84.48</c:v>
                </c:pt>
                <c:pt idx="353">
                  <c:v>-84.72</c:v>
                </c:pt>
                <c:pt idx="354">
                  <c:v>-84.96</c:v>
                </c:pt>
                <c:pt idx="355">
                  <c:v>-85.2</c:v>
                </c:pt>
                <c:pt idx="356">
                  <c:v>-85.44</c:v>
                </c:pt>
                <c:pt idx="357">
                  <c:v>-85.68</c:v>
                </c:pt>
                <c:pt idx="358">
                  <c:v>-85.92</c:v>
                </c:pt>
                <c:pt idx="359">
                  <c:v>-86.16</c:v>
                </c:pt>
                <c:pt idx="360">
                  <c:v>-86.4</c:v>
                </c:pt>
                <c:pt idx="361">
                  <c:v>-86.64</c:v>
                </c:pt>
                <c:pt idx="362">
                  <c:v>-86.88</c:v>
                </c:pt>
                <c:pt idx="363">
                  <c:v>-87.12</c:v>
                </c:pt>
                <c:pt idx="364">
                  <c:v>-87.36</c:v>
                </c:pt>
                <c:pt idx="365">
                  <c:v>-87.6</c:v>
                </c:pt>
                <c:pt idx="366">
                  <c:v>-175.2</c:v>
                </c:pt>
                <c:pt idx="367">
                  <c:v>-350.4</c:v>
                </c:pt>
                <c:pt idx="368">
                  <c:v>-700.8</c:v>
                </c:pt>
                <c:pt idx="369">
                  <c:v>-1401.6</c:v>
                </c:pt>
                <c:pt idx="370">
                  <c:v>-2803.2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E102-4B95-8561-A3DBB99A3F85}"/>
            </c:ext>
          </c:extLst>
        </c:ser>
        <c:ser>
          <c:idx val="4"/>
          <c:order val="3"/>
          <c:tx>
            <c:v>E) R Via NF</c:v>
          </c:tx>
          <c:spPr>
            <a:ln>
              <a:solidFill>
                <a:srgbClr val="DB0303"/>
              </a:solidFill>
              <a:prstDash val="sysDash"/>
            </a:ln>
          </c:spPr>
          <c:marker>
            <c:symbol val="none"/>
          </c:marker>
          <c:xVal>
            <c:numRef>
              <c:f>'Assumptions and Calculations'!$K$2:$K$367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xVal>
          <c:yVal>
            <c:numRef>
              <c:f>'Assumptions and Calculations'!$N$2:$N$372</c:f>
              <c:numCache>
                <c:formatCode>0</c:formatCode>
                <c:ptCount val="371"/>
                <c:pt idx="0">
                  <c:v>0</c:v>
                </c:pt>
                <c:pt idx="1">
                  <c:v>-4.7999999999999973E-2</c:v>
                </c:pt>
                <c:pt idx="2">
                  <c:v>-9.5999999999999946E-2</c:v>
                </c:pt>
                <c:pt idx="3">
                  <c:v>-0.14399999999999991</c:v>
                </c:pt>
                <c:pt idx="4">
                  <c:v>-0.19199999999999989</c:v>
                </c:pt>
                <c:pt idx="5">
                  <c:v>-0.23999999999999985</c:v>
                </c:pt>
                <c:pt idx="6">
                  <c:v>-0.28799999999999981</c:v>
                </c:pt>
                <c:pt idx="7">
                  <c:v>-0.3359999999999998</c:v>
                </c:pt>
                <c:pt idx="8">
                  <c:v>-0.38399999999999979</c:v>
                </c:pt>
                <c:pt idx="9">
                  <c:v>-0.43199999999999977</c:v>
                </c:pt>
                <c:pt idx="10">
                  <c:v>-0.4799999999999997</c:v>
                </c:pt>
                <c:pt idx="11">
                  <c:v>-0.52799999999999969</c:v>
                </c:pt>
                <c:pt idx="12">
                  <c:v>-0.57599999999999962</c:v>
                </c:pt>
                <c:pt idx="13">
                  <c:v>-0.62399999999999967</c:v>
                </c:pt>
                <c:pt idx="14">
                  <c:v>-0.6719999999999996</c:v>
                </c:pt>
                <c:pt idx="15">
                  <c:v>-0.71999999999999953</c:v>
                </c:pt>
                <c:pt idx="16">
                  <c:v>-0.76799999999999957</c:v>
                </c:pt>
                <c:pt idx="17">
                  <c:v>-0.8159999999999995</c:v>
                </c:pt>
                <c:pt idx="18">
                  <c:v>-0.86399999999999955</c:v>
                </c:pt>
                <c:pt idx="19">
                  <c:v>-0.91199999999999948</c:v>
                </c:pt>
                <c:pt idx="20">
                  <c:v>-0.95999999999999941</c:v>
                </c:pt>
                <c:pt idx="21">
                  <c:v>-1.0079999999999993</c:v>
                </c:pt>
                <c:pt idx="22">
                  <c:v>-1.0559999999999994</c:v>
                </c:pt>
                <c:pt idx="23">
                  <c:v>-1.1039999999999994</c:v>
                </c:pt>
                <c:pt idx="24">
                  <c:v>-1.1519999999999992</c:v>
                </c:pt>
                <c:pt idx="25">
                  <c:v>-1.1999999999999993</c:v>
                </c:pt>
                <c:pt idx="26">
                  <c:v>-1.2479999999999993</c:v>
                </c:pt>
                <c:pt idx="27">
                  <c:v>-1.2959999999999994</c:v>
                </c:pt>
                <c:pt idx="28">
                  <c:v>-1.3439999999999992</c:v>
                </c:pt>
                <c:pt idx="29">
                  <c:v>-1.391999999999999</c:v>
                </c:pt>
                <c:pt idx="30">
                  <c:v>-1.4399999999999991</c:v>
                </c:pt>
                <c:pt idx="31">
                  <c:v>-1.4879999999999991</c:v>
                </c:pt>
                <c:pt idx="32">
                  <c:v>-1.5359999999999991</c:v>
                </c:pt>
                <c:pt idx="33">
                  <c:v>-1.5839999999999992</c:v>
                </c:pt>
                <c:pt idx="34">
                  <c:v>-1.631999999999999</c:v>
                </c:pt>
                <c:pt idx="35">
                  <c:v>-1.679999999999999</c:v>
                </c:pt>
                <c:pt idx="36">
                  <c:v>-1.7279999999999991</c:v>
                </c:pt>
                <c:pt idx="37">
                  <c:v>-1.7759999999999989</c:v>
                </c:pt>
                <c:pt idx="38">
                  <c:v>-1.823999999999999</c:v>
                </c:pt>
                <c:pt idx="39">
                  <c:v>-1.8719999999999988</c:v>
                </c:pt>
                <c:pt idx="40">
                  <c:v>-1.9199999999999988</c:v>
                </c:pt>
                <c:pt idx="41">
                  <c:v>-1.9679999999999989</c:v>
                </c:pt>
                <c:pt idx="42">
                  <c:v>-2.0159999999999987</c:v>
                </c:pt>
                <c:pt idx="43">
                  <c:v>-2.0639999999999987</c:v>
                </c:pt>
                <c:pt idx="44">
                  <c:v>-2.1119999999999988</c:v>
                </c:pt>
                <c:pt idx="45">
                  <c:v>-2.1599999999999988</c:v>
                </c:pt>
                <c:pt idx="46">
                  <c:v>-2.2079999999999989</c:v>
                </c:pt>
                <c:pt idx="47">
                  <c:v>-2.2559999999999985</c:v>
                </c:pt>
                <c:pt idx="48">
                  <c:v>-2.3039999999999985</c:v>
                </c:pt>
                <c:pt idx="49">
                  <c:v>-2.3519999999999985</c:v>
                </c:pt>
                <c:pt idx="50">
                  <c:v>-2.3999999999999986</c:v>
                </c:pt>
                <c:pt idx="51">
                  <c:v>-2.4479999999999986</c:v>
                </c:pt>
                <c:pt idx="52">
                  <c:v>-2.4959999999999987</c:v>
                </c:pt>
                <c:pt idx="53">
                  <c:v>-2.5439999999999987</c:v>
                </c:pt>
                <c:pt idx="54">
                  <c:v>-2.5919999999999987</c:v>
                </c:pt>
                <c:pt idx="55">
                  <c:v>-2.6399999999999988</c:v>
                </c:pt>
                <c:pt idx="56">
                  <c:v>-2.6879999999999984</c:v>
                </c:pt>
                <c:pt idx="57">
                  <c:v>-2.735999999999998</c:v>
                </c:pt>
                <c:pt idx="58">
                  <c:v>-2.783999999999998</c:v>
                </c:pt>
                <c:pt idx="59">
                  <c:v>-2.8319999999999981</c:v>
                </c:pt>
                <c:pt idx="60">
                  <c:v>-2.8799999999999981</c:v>
                </c:pt>
                <c:pt idx="61">
                  <c:v>-2.9279999999999982</c:v>
                </c:pt>
                <c:pt idx="62">
                  <c:v>-2.9759999999999982</c:v>
                </c:pt>
                <c:pt idx="63">
                  <c:v>-3.0239999999999982</c:v>
                </c:pt>
                <c:pt idx="64">
                  <c:v>-3.0719999999999983</c:v>
                </c:pt>
                <c:pt idx="65">
                  <c:v>-3.1199999999999983</c:v>
                </c:pt>
                <c:pt idx="66">
                  <c:v>-3.1679999999999984</c:v>
                </c:pt>
                <c:pt idx="67">
                  <c:v>-3.215999999999998</c:v>
                </c:pt>
                <c:pt idx="68">
                  <c:v>-3.263999999999998</c:v>
                </c:pt>
                <c:pt idx="69">
                  <c:v>-3.3119999999999981</c:v>
                </c:pt>
                <c:pt idx="70">
                  <c:v>-3.3599999999999981</c:v>
                </c:pt>
                <c:pt idx="71">
                  <c:v>-3.4079999999999981</c:v>
                </c:pt>
                <c:pt idx="72">
                  <c:v>-3.4559999999999982</c:v>
                </c:pt>
                <c:pt idx="73">
                  <c:v>-3.5039999999999978</c:v>
                </c:pt>
                <c:pt idx="74">
                  <c:v>-3.5519999999999978</c:v>
                </c:pt>
                <c:pt idx="75">
                  <c:v>-3.5999999999999979</c:v>
                </c:pt>
                <c:pt idx="76">
                  <c:v>-3.6479999999999979</c:v>
                </c:pt>
                <c:pt idx="77">
                  <c:v>-3.6959999999999975</c:v>
                </c:pt>
                <c:pt idx="78">
                  <c:v>-3.7439999999999976</c:v>
                </c:pt>
                <c:pt idx="79">
                  <c:v>-3.7919999999999976</c:v>
                </c:pt>
                <c:pt idx="80">
                  <c:v>-3.8399999999999976</c:v>
                </c:pt>
                <c:pt idx="81">
                  <c:v>-3.8879999999999977</c:v>
                </c:pt>
                <c:pt idx="82">
                  <c:v>-3.9359999999999977</c:v>
                </c:pt>
                <c:pt idx="83">
                  <c:v>-3.9839999999999978</c:v>
                </c:pt>
                <c:pt idx="84">
                  <c:v>-4.0319999999999974</c:v>
                </c:pt>
                <c:pt idx="85">
                  <c:v>-4.0799999999999974</c:v>
                </c:pt>
                <c:pt idx="86">
                  <c:v>-4.1279999999999974</c:v>
                </c:pt>
                <c:pt idx="87">
                  <c:v>-4.1759999999999975</c:v>
                </c:pt>
                <c:pt idx="88">
                  <c:v>-4.2239999999999975</c:v>
                </c:pt>
                <c:pt idx="89">
                  <c:v>-4.2719999999999976</c:v>
                </c:pt>
                <c:pt idx="90">
                  <c:v>-4.3199999999999976</c:v>
                </c:pt>
                <c:pt idx="91">
                  <c:v>-4.3679999999999977</c:v>
                </c:pt>
                <c:pt idx="92">
                  <c:v>-4.4159999999999977</c:v>
                </c:pt>
                <c:pt idx="93">
                  <c:v>-4.4639999999999969</c:v>
                </c:pt>
                <c:pt idx="94">
                  <c:v>-4.5119999999999969</c:v>
                </c:pt>
                <c:pt idx="95">
                  <c:v>-4.5599999999999969</c:v>
                </c:pt>
                <c:pt idx="96">
                  <c:v>-4.607999999999997</c:v>
                </c:pt>
                <c:pt idx="97">
                  <c:v>-4.655999999999997</c:v>
                </c:pt>
                <c:pt idx="98">
                  <c:v>-4.7039999999999971</c:v>
                </c:pt>
                <c:pt idx="99">
                  <c:v>-4.7519999999999971</c:v>
                </c:pt>
                <c:pt idx="100">
                  <c:v>-4.7999999999999972</c:v>
                </c:pt>
                <c:pt idx="101">
                  <c:v>-4.8479999999999972</c:v>
                </c:pt>
                <c:pt idx="102">
                  <c:v>-4.8959999999999972</c:v>
                </c:pt>
                <c:pt idx="103">
                  <c:v>-4.9439999999999973</c:v>
                </c:pt>
                <c:pt idx="104">
                  <c:v>-4.9919999999999973</c:v>
                </c:pt>
                <c:pt idx="105">
                  <c:v>-5.0399999999999974</c:v>
                </c:pt>
                <c:pt idx="106">
                  <c:v>-5.0879999999999974</c:v>
                </c:pt>
                <c:pt idx="107">
                  <c:v>-5.1359999999999975</c:v>
                </c:pt>
                <c:pt idx="108">
                  <c:v>-5.1839999999999975</c:v>
                </c:pt>
                <c:pt idx="109">
                  <c:v>-5.2319999999999975</c:v>
                </c:pt>
                <c:pt idx="110">
                  <c:v>-5.2799999999999976</c:v>
                </c:pt>
                <c:pt idx="111">
                  <c:v>-5.3279999999999976</c:v>
                </c:pt>
                <c:pt idx="112">
                  <c:v>-5.3759999999999968</c:v>
                </c:pt>
                <c:pt idx="113">
                  <c:v>-5.4239999999999959</c:v>
                </c:pt>
                <c:pt idx="114">
                  <c:v>-5.471999999999996</c:v>
                </c:pt>
                <c:pt idx="115">
                  <c:v>-5.519999999999996</c:v>
                </c:pt>
                <c:pt idx="116">
                  <c:v>-5.5679999999999961</c:v>
                </c:pt>
                <c:pt idx="117">
                  <c:v>-5.6159999999999961</c:v>
                </c:pt>
                <c:pt idx="118">
                  <c:v>-5.6639999999999961</c:v>
                </c:pt>
                <c:pt idx="119">
                  <c:v>-5.7119999999999962</c:v>
                </c:pt>
                <c:pt idx="120">
                  <c:v>-5.7599999999999962</c:v>
                </c:pt>
                <c:pt idx="121">
                  <c:v>-5.8079999999999963</c:v>
                </c:pt>
                <c:pt idx="122">
                  <c:v>-5.8559999999999963</c:v>
                </c:pt>
                <c:pt idx="123">
                  <c:v>-5.9039999999999964</c:v>
                </c:pt>
                <c:pt idx="124">
                  <c:v>-5.9519999999999964</c:v>
                </c:pt>
                <c:pt idx="125">
                  <c:v>-5.9999999999999964</c:v>
                </c:pt>
                <c:pt idx="126">
                  <c:v>-6.0479999999999965</c:v>
                </c:pt>
                <c:pt idx="127">
                  <c:v>-6.0959999999999965</c:v>
                </c:pt>
                <c:pt idx="128">
                  <c:v>-6.1439999999999966</c:v>
                </c:pt>
                <c:pt idx="129">
                  <c:v>-6.1919999999999966</c:v>
                </c:pt>
                <c:pt idx="130">
                  <c:v>-6.2399999999999967</c:v>
                </c:pt>
                <c:pt idx="131">
                  <c:v>-6.2879999999999967</c:v>
                </c:pt>
                <c:pt idx="132">
                  <c:v>-6.3359999999999967</c:v>
                </c:pt>
                <c:pt idx="133">
                  <c:v>-6.3839999999999968</c:v>
                </c:pt>
                <c:pt idx="134">
                  <c:v>-6.4319999999999959</c:v>
                </c:pt>
                <c:pt idx="135">
                  <c:v>-6.479999999999996</c:v>
                </c:pt>
                <c:pt idx="136">
                  <c:v>-6.527999999999996</c:v>
                </c:pt>
                <c:pt idx="137">
                  <c:v>-6.5759999999999961</c:v>
                </c:pt>
                <c:pt idx="138">
                  <c:v>-6.6239999999999961</c:v>
                </c:pt>
                <c:pt idx="139">
                  <c:v>-6.6719999999999962</c:v>
                </c:pt>
                <c:pt idx="140">
                  <c:v>-6.7199999999999962</c:v>
                </c:pt>
                <c:pt idx="141">
                  <c:v>-6.7679999999999962</c:v>
                </c:pt>
                <c:pt idx="142">
                  <c:v>-6.8159999999999963</c:v>
                </c:pt>
                <c:pt idx="143">
                  <c:v>-6.8639999999999963</c:v>
                </c:pt>
                <c:pt idx="144">
                  <c:v>-6.9119999999999964</c:v>
                </c:pt>
                <c:pt idx="145">
                  <c:v>-6.9599999999999955</c:v>
                </c:pt>
                <c:pt idx="146">
                  <c:v>-7.0079999999999956</c:v>
                </c:pt>
                <c:pt idx="147">
                  <c:v>-7.0559999999999956</c:v>
                </c:pt>
                <c:pt idx="148">
                  <c:v>-7.1039999999999957</c:v>
                </c:pt>
                <c:pt idx="149">
                  <c:v>-7.1519999999999957</c:v>
                </c:pt>
                <c:pt idx="150">
                  <c:v>-7.1999999999999957</c:v>
                </c:pt>
                <c:pt idx="151">
                  <c:v>-7.2479999999999958</c:v>
                </c:pt>
                <c:pt idx="152">
                  <c:v>-7.2959999999999958</c:v>
                </c:pt>
                <c:pt idx="153">
                  <c:v>-7.3439999999999959</c:v>
                </c:pt>
                <c:pt idx="154">
                  <c:v>-7.391999999999995</c:v>
                </c:pt>
                <c:pt idx="155">
                  <c:v>-7.4399999999999951</c:v>
                </c:pt>
                <c:pt idx="156">
                  <c:v>-7.4879999999999951</c:v>
                </c:pt>
                <c:pt idx="157">
                  <c:v>-7.5359999999999951</c:v>
                </c:pt>
                <c:pt idx="158">
                  <c:v>-7.5839999999999952</c:v>
                </c:pt>
                <c:pt idx="159">
                  <c:v>-7.6319999999999952</c:v>
                </c:pt>
                <c:pt idx="160">
                  <c:v>-7.6799999999999953</c:v>
                </c:pt>
                <c:pt idx="161">
                  <c:v>-7.7279999999999953</c:v>
                </c:pt>
                <c:pt idx="162">
                  <c:v>-7.7759999999999954</c:v>
                </c:pt>
                <c:pt idx="163">
                  <c:v>-7.8239999999999954</c:v>
                </c:pt>
                <c:pt idx="164">
                  <c:v>-7.8719999999999954</c:v>
                </c:pt>
                <c:pt idx="165">
                  <c:v>-7.9199999999999955</c:v>
                </c:pt>
                <c:pt idx="166">
                  <c:v>-7.9679999999999955</c:v>
                </c:pt>
                <c:pt idx="167">
                  <c:v>-8.0159999999999947</c:v>
                </c:pt>
                <c:pt idx="168">
                  <c:v>-8.0639999999999947</c:v>
                </c:pt>
                <c:pt idx="169">
                  <c:v>-8.1119999999999948</c:v>
                </c:pt>
                <c:pt idx="170">
                  <c:v>-8.1599999999999948</c:v>
                </c:pt>
                <c:pt idx="171">
                  <c:v>-8.2079999999999949</c:v>
                </c:pt>
                <c:pt idx="172">
                  <c:v>-8.2559999999999949</c:v>
                </c:pt>
                <c:pt idx="173">
                  <c:v>-8.3039999999999949</c:v>
                </c:pt>
                <c:pt idx="174">
                  <c:v>-8.351999999999995</c:v>
                </c:pt>
                <c:pt idx="175">
                  <c:v>-8.399999999999995</c:v>
                </c:pt>
                <c:pt idx="176">
                  <c:v>-8.4479999999999951</c:v>
                </c:pt>
                <c:pt idx="177">
                  <c:v>-8.4959999999999951</c:v>
                </c:pt>
                <c:pt idx="178">
                  <c:v>-8.5439999999999952</c:v>
                </c:pt>
                <c:pt idx="179">
                  <c:v>-8.5919999999999952</c:v>
                </c:pt>
                <c:pt idx="180">
                  <c:v>-8.6399999999999952</c:v>
                </c:pt>
                <c:pt idx="181">
                  <c:v>-8.6879999999999953</c:v>
                </c:pt>
                <c:pt idx="182">
                  <c:v>-8.7359999999999953</c:v>
                </c:pt>
                <c:pt idx="183">
                  <c:v>-8.7839999999999954</c:v>
                </c:pt>
                <c:pt idx="184">
                  <c:v>-8.8319999999999954</c:v>
                </c:pt>
                <c:pt idx="185">
                  <c:v>-8.8799999999999937</c:v>
                </c:pt>
                <c:pt idx="186">
                  <c:v>-8.9279999999999937</c:v>
                </c:pt>
                <c:pt idx="187">
                  <c:v>-8.9759999999999938</c:v>
                </c:pt>
                <c:pt idx="188">
                  <c:v>-9.0239999999999938</c:v>
                </c:pt>
                <c:pt idx="189">
                  <c:v>-9.0719999999999938</c:v>
                </c:pt>
                <c:pt idx="190">
                  <c:v>-9.1199999999999939</c:v>
                </c:pt>
                <c:pt idx="191">
                  <c:v>-9.1679999999999939</c:v>
                </c:pt>
                <c:pt idx="192">
                  <c:v>-9.215999999999994</c:v>
                </c:pt>
                <c:pt idx="193">
                  <c:v>-9.263999999999994</c:v>
                </c:pt>
                <c:pt idx="194">
                  <c:v>-9.3119999999999941</c:v>
                </c:pt>
                <c:pt idx="195">
                  <c:v>-9.3599999999999941</c:v>
                </c:pt>
                <c:pt idx="196">
                  <c:v>-9.4079999999999941</c:v>
                </c:pt>
                <c:pt idx="197">
                  <c:v>-9.4559999999999942</c:v>
                </c:pt>
                <c:pt idx="198">
                  <c:v>-9.5039999999999942</c:v>
                </c:pt>
                <c:pt idx="199">
                  <c:v>-9.5519999999999943</c:v>
                </c:pt>
                <c:pt idx="200">
                  <c:v>-9.5999999999999943</c:v>
                </c:pt>
                <c:pt idx="201">
                  <c:v>-9.6479999999999944</c:v>
                </c:pt>
                <c:pt idx="202">
                  <c:v>-9.6959999999999944</c:v>
                </c:pt>
                <c:pt idx="203">
                  <c:v>-9.7439999999999944</c:v>
                </c:pt>
                <c:pt idx="204">
                  <c:v>-9.7919999999999945</c:v>
                </c:pt>
                <c:pt idx="205">
                  <c:v>-9.8399999999999945</c:v>
                </c:pt>
                <c:pt idx="206">
                  <c:v>-9.8879999999999946</c:v>
                </c:pt>
                <c:pt idx="207">
                  <c:v>-9.9359999999999946</c:v>
                </c:pt>
                <c:pt idx="208">
                  <c:v>-9.9839999999999947</c:v>
                </c:pt>
                <c:pt idx="209">
                  <c:v>-10.031999999999995</c:v>
                </c:pt>
                <c:pt idx="210">
                  <c:v>-10.079999999999995</c:v>
                </c:pt>
                <c:pt idx="211">
                  <c:v>-10.127999999999995</c:v>
                </c:pt>
                <c:pt idx="212">
                  <c:v>-10.175999999999995</c:v>
                </c:pt>
                <c:pt idx="213">
                  <c:v>-10.223999999999995</c:v>
                </c:pt>
                <c:pt idx="214">
                  <c:v>-10.271999999999995</c:v>
                </c:pt>
                <c:pt idx="215">
                  <c:v>-10.319999999999995</c:v>
                </c:pt>
                <c:pt idx="216">
                  <c:v>-10.367999999999995</c:v>
                </c:pt>
                <c:pt idx="217">
                  <c:v>-10.415999999999995</c:v>
                </c:pt>
                <c:pt idx="218">
                  <c:v>-10.463999999999995</c:v>
                </c:pt>
                <c:pt idx="219">
                  <c:v>-10.511999999999995</c:v>
                </c:pt>
                <c:pt idx="220">
                  <c:v>-10.559999999999995</c:v>
                </c:pt>
                <c:pt idx="221">
                  <c:v>-10.607999999999995</c:v>
                </c:pt>
                <c:pt idx="222">
                  <c:v>-10.655999999999995</c:v>
                </c:pt>
                <c:pt idx="223">
                  <c:v>-10.703999999999995</c:v>
                </c:pt>
                <c:pt idx="224">
                  <c:v>-10.751999999999994</c:v>
                </c:pt>
                <c:pt idx="225">
                  <c:v>-10.799999999999994</c:v>
                </c:pt>
                <c:pt idx="226">
                  <c:v>-10.847999999999992</c:v>
                </c:pt>
                <c:pt idx="227">
                  <c:v>-10.895999999999992</c:v>
                </c:pt>
                <c:pt idx="228">
                  <c:v>-10.943999999999992</c:v>
                </c:pt>
                <c:pt idx="229">
                  <c:v>-10.991999999999992</c:v>
                </c:pt>
                <c:pt idx="230">
                  <c:v>-11.039999999999992</c:v>
                </c:pt>
                <c:pt idx="231">
                  <c:v>-11.087999999999992</c:v>
                </c:pt>
                <c:pt idx="232">
                  <c:v>-11.135999999999992</c:v>
                </c:pt>
                <c:pt idx="233">
                  <c:v>-11.183999999999992</c:v>
                </c:pt>
                <c:pt idx="234">
                  <c:v>-11.231999999999992</c:v>
                </c:pt>
                <c:pt idx="235">
                  <c:v>-11.279999999999992</c:v>
                </c:pt>
                <c:pt idx="236">
                  <c:v>-11.327999999999992</c:v>
                </c:pt>
                <c:pt idx="237">
                  <c:v>-11.375999999999992</c:v>
                </c:pt>
                <c:pt idx="238">
                  <c:v>-11.423999999999992</c:v>
                </c:pt>
                <c:pt idx="239">
                  <c:v>-11.471999999999992</c:v>
                </c:pt>
                <c:pt idx="240">
                  <c:v>-11.519999999999992</c:v>
                </c:pt>
                <c:pt idx="241">
                  <c:v>-11.567999999999993</c:v>
                </c:pt>
                <c:pt idx="242">
                  <c:v>-11.615999999999993</c:v>
                </c:pt>
                <c:pt idx="243">
                  <c:v>-11.663999999999993</c:v>
                </c:pt>
                <c:pt idx="244">
                  <c:v>-11.711999999999993</c:v>
                </c:pt>
                <c:pt idx="245">
                  <c:v>-11.759999999999993</c:v>
                </c:pt>
                <c:pt idx="246">
                  <c:v>-11.807999999999993</c:v>
                </c:pt>
                <c:pt idx="247">
                  <c:v>-11.855999999999993</c:v>
                </c:pt>
                <c:pt idx="248">
                  <c:v>-11.903999999999993</c:v>
                </c:pt>
                <c:pt idx="249">
                  <c:v>-11.951999999999993</c:v>
                </c:pt>
                <c:pt idx="250">
                  <c:v>-11.999999999999993</c:v>
                </c:pt>
                <c:pt idx="251">
                  <c:v>-12.047999999999993</c:v>
                </c:pt>
                <c:pt idx="252">
                  <c:v>-12.095999999999993</c:v>
                </c:pt>
                <c:pt idx="253">
                  <c:v>-12.143999999999993</c:v>
                </c:pt>
                <c:pt idx="254">
                  <c:v>-12.191999999999993</c:v>
                </c:pt>
                <c:pt idx="255">
                  <c:v>-12.239999999999993</c:v>
                </c:pt>
                <c:pt idx="256">
                  <c:v>-12.287999999999993</c:v>
                </c:pt>
                <c:pt idx="257">
                  <c:v>-12.335999999999993</c:v>
                </c:pt>
                <c:pt idx="258">
                  <c:v>-12.383999999999993</c:v>
                </c:pt>
                <c:pt idx="259">
                  <c:v>-12.431999999999993</c:v>
                </c:pt>
                <c:pt idx="260">
                  <c:v>-12.479999999999993</c:v>
                </c:pt>
                <c:pt idx="261">
                  <c:v>-12.527999999999993</c:v>
                </c:pt>
                <c:pt idx="262">
                  <c:v>-12.575999999999993</c:v>
                </c:pt>
                <c:pt idx="263">
                  <c:v>-12.623999999999993</c:v>
                </c:pt>
                <c:pt idx="264">
                  <c:v>-12.671999999999993</c:v>
                </c:pt>
                <c:pt idx="265">
                  <c:v>-12.719999999999994</c:v>
                </c:pt>
                <c:pt idx="266">
                  <c:v>-12.767999999999994</c:v>
                </c:pt>
                <c:pt idx="267">
                  <c:v>-12.815999999999992</c:v>
                </c:pt>
                <c:pt idx="268">
                  <c:v>-12.863999999999992</c:v>
                </c:pt>
                <c:pt idx="269">
                  <c:v>-12.911999999999992</c:v>
                </c:pt>
                <c:pt idx="270">
                  <c:v>-12.959999999999992</c:v>
                </c:pt>
                <c:pt idx="271">
                  <c:v>-13.007999999999992</c:v>
                </c:pt>
                <c:pt idx="272">
                  <c:v>-13.055999999999992</c:v>
                </c:pt>
                <c:pt idx="273">
                  <c:v>-13.103999999999992</c:v>
                </c:pt>
                <c:pt idx="274">
                  <c:v>-13.151999999999992</c:v>
                </c:pt>
                <c:pt idx="275">
                  <c:v>-13.199999999999992</c:v>
                </c:pt>
                <c:pt idx="276">
                  <c:v>-13.247999999999992</c:v>
                </c:pt>
                <c:pt idx="277">
                  <c:v>-13.295999999999992</c:v>
                </c:pt>
                <c:pt idx="278">
                  <c:v>-13.343999999999992</c:v>
                </c:pt>
                <c:pt idx="279">
                  <c:v>-13.391999999999992</c:v>
                </c:pt>
                <c:pt idx="280">
                  <c:v>-13.439999999999992</c:v>
                </c:pt>
                <c:pt idx="281">
                  <c:v>-13.487999999999992</c:v>
                </c:pt>
                <c:pt idx="282">
                  <c:v>-13.535999999999992</c:v>
                </c:pt>
                <c:pt idx="283">
                  <c:v>-13.583999999999993</c:v>
                </c:pt>
                <c:pt idx="284">
                  <c:v>-13.631999999999993</c:v>
                </c:pt>
                <c:pt idx="285">
                  <c:v>-13.679999999999993</c:v>
                </c:pt>
                <c:pt idx="286">
                  <c:v>-13.727999999999993</c:v>
                </c:pt>
                <c:pt idx="287">
                  <c:v>-13.775999999999993</c:v>
                </c:pt>
                <c:pt idx="288">
                  <c:v>-13.823999999999993</c:v>
                </c:pt>
                <c:pt idx="289">
                  <c:v>-13.871999999999991</c:v>
                </c:pt>
                <c:pt idx="290">
                  <c:v>-13.919999999999991</c:v>
                </c:pt>
                <c:pt idx="291">
                  <c:v>-13.967999999999991</c:v>
                </c:pt>
                <c:pt idx="292">
                  <c:v>-14.015999999999991</c:v>
                </c:pt>
                <c:pt idx="293">
                  <c:v>-14.063999999999991</c:v>
                </c:pt>
                <c:pt idx="294">
                  <c:v>-14.111999999999991</c:v>
                </c:pt>
                <c:pt idx="295">
                  <c:v>-14.159999999999991</c:v>
                </c:pt>
                <c:pt idx="296">
                  <c:v>-14.207999999999991</c:v>
                </c:pt>
                <c:pt idx="297">
                  <c:v>-14.255999999999991</c:v>
                </c:pt>
                <c:pt idx="298">
                  <c:v>-14.303999999999991</c:v>
                </c:pt>
                <c:pt idx="299">
                  <c:v>-14.351999999999991</c:v>
                </c:pt>
                <c:pt idx="300">
                  <c:v>-14.399999999999991</c:v>
                </c:pt>
                <c:pt idx="301">
                  <c:v>-14.447999999999992</c:v>
                </c:pt>
                <c:pt idx="302">
                  <c:v>-14.495999999999992</c:v>
                </c:pt>
                <c:pt idx="303">
                  <c:v>-14.543999999999992</c:v>
                </c:pt>
                <c:pt idx="304">
                  <c:v>-14.591999999999992</c:v>
                </c:pt>
                <c:pt idx="305">
                  <c:v>-14.639999999999992</c:v>
                </c:pt>
                <c:pt idx="306">
                  <c:v>-14.687999999999992</c:v>
                </c:pt>
                <c:pt idx="307">
                  <c:v>-14.735999999999992</c:v>
                </c:pt>
                <c:pt idx="308">
                  <c:v>-14.78399999999999</c:v>
                </c:pt>
                <c:pt idx="309">
                  <c:v>-14.83199999999999</c:v>
                </c:pt>
                <c:pt idx="310">
                  <c:v>-14.87999999999999</c:v>
                </c:pt>
                <c:pt idx="311">
                  <c:v>-14.92799999999999</c:v>
                </c:pt>
                <c:pt idx="312">
                  <c:v>-14.97599999999999</c:v>
                </c:pt>
                <c:pt idx="313">
                  <c:v>-15.02399999999999</c:v>
                </c:pt>
                <c:pt idx="314">
                  <c:v>-15.07199999999999</c:v>
                </c:pt>
                <c:pt idx="315">
                  <c:v>-15.11999999999999</c:v>
                </c:pt>
                <c:pt idx="316">
                  <c:v>-15.16799999999999</c:v>
                </c:pt>
                <c:pt idx="317">
                  <c:v>-15.21599999999999</c:v>
                </c:pt>
                <c:pt idx="318">
                  <c:v>-15.26399999999999</c:v>
                </c:pt>
                <c:pt idx="319">
                  <c:v>-15.311999999999991</c:v>
                </c:pt>
                <c:pt idx="320">
                  <c:v>-15.359999999999991</c:v>
                </c:pt>
                <c:pt idx="321">
                  <c:v>-15.407999999999991</c:v>
                </c:pt>
                <c:pt idx="322">
                  <c:v>-15.455999999999991</c:v>
                </c:pt>
                <c:pt idx="323">
                  <c:v>-15.503999999999991</c:v>
                </c:pt>
                <c:pt idx="324">
                  <c:v>-15.551999999999991</c:v>
                </c:pt>
                <c:pt idx="325">
                  <c:v>-15.599999999999991</c:v>
                </c:pt>
                <c:pt idx="326">
                  <c:v>-15.647999999999991</c:v>
                </c:pt>
                <c:pt idx="327">
                  <c:v>-15.695999999999991</c:v>
                </c:pt>
                <c:pt idx="328">
                  <c:v>-15.743999999999991</c:v>
                </c:pt>
                <c:pt idx="329">
                  <c:v>-15.791999999999991</c:v>
                </c:pt>
                <c:pt idx="330">
                  <c:v>-15.839999999999991</c:v>
                </c:pt>
                <c:pt idx="331">
                  <c:v>-15.887999999999991</c:v>
                </c:pt>
                <c:pt idx="332">
                  <c:v>-15.935999999999991</c:v>
                </c:pt>
                <c:pt idx="333">
                  <c:v>-15.983999999999991</c:v>
                </c:pt>
                <c:pt idx="334">
                  <c:v>-16.031999999999989</c:v>
                </c:pt>
                <c:pt idx="335">
                  <c:v>-16.079999999999991</c:v>
                </c:pt>
                <c:pt idx="336">
                  <c:v>-16.127999999999989</c:v>
                </c:pt>
                <c:pt idx="337">
                  <c:v>-16.175999999999991</c:v>
                </c:pt>
                <c:pt idx="338">
                  <c:v>-16.22399999999999</c:v>
                </c:pt>
                <c:pt idx="339">
                  <c:v>-16.271999999999991</c:v>
                </c:pt>
                <c:pt idx="340">
                  <c:v>-16.31999999999999</c:v>
                </c:pt>
                <c:pt idx="341">
                  <c:v>-16.367999999999991</c:v>
                </c:pt>
                <c:pt idx="342">
                  <c:v>-16.41599999999999</c:v>
                </c:pt>
                <c:pt idx="343">
                  <c:v>-16.463999999999988</c:v>
                </c:pt>
                <c:pt idx="344">
                  <c:v>-16.51199999999999</c:v>
                </c:pt>
                <c:pt idx="345">
                  <c:v>-16.559999999999988</c:v>
                </c:pt>
                <c:pt idx="346">
                  <c:v>-16.60799999999999</c:v>
                </c:pt>
                <c:pt idx="347">
                  <c:v>-16.655999999999988</c:v>
                </c:pt>
                <c:pt idx="348">
                  <c:v>-16.70399999999999</c:v>
                </c:pt>
                <c:pt idx="349">
                  <c:v>-16.751999999999988</c:v>
                </c:pt>
                <c:pt idx="350">
                  <c:v>-16.79999999999999</c:v>
                </c:pt>
                <c:pt idx="351">
                  <c:v>-16.847999999999988</c:v>
                </c:pt>
                <c:pt idx="352">
                  <c:v>-16.89599999999999</c:v>
                </c:pt>
                <c:pt idx="353">
                  <c:v>-16.943999999999988</c:v>
                </c:pt>
                <c:pt idx="354">
                  <c:v>-16.99199999999999</c:v>
                </c:pt>
                <c:pt idx="355">
                  <c:v>-17.039999999999988</c:v>
                </c:pt>
                <c:pt idx="356">
                  <c:v>-17.08799999999999</c:v>
                </c:pt>
                <c:pt idx="357">
                  <c:v>-17.135999999999989</c:v>
                </c:pt>
                <c:pt idx="358">
                  <c:v>-17.18399999999999</c:v>
                </c:pt>
                <c:pt idx="359">
                  <c:v>-17.231999999999989</c:v>
                </c:pt>
                <c:pt idx="360">
                  <c:v>-17.27999999999999</c:v>
                </c:pt>
                <c:pt idx="361">
                  <c:v>-17.327999999999989</c:v>
                </c:pt>
                <c:pt idx="362">
                  <c:v>-17.375999999999991</c:v>
                </c:pt>
                <c:pt idx="363">
                  <c:v>-17.423999999999989</c:v>
                </c:pt>
                <c:pt idx="364">
                  <c:v>-17.471999999999991</c:v>
                </c:pt>
                <c:pt idx="365">
                  <c:v>-17.519999999999989</c:v>
                </c:pt>
                <c:pt idx="366">
                  <c:v>-35.039999999999978</c:v>
                </c:pt>
                <c:pt idx="367">
                  <c:v>-70.079999999999956</c:v>
                </c:pt>
                <c:pt idx="368">
                  <c:v>-140.15999999999991</c:v>
                </c:pt>
                <c:pt idx="369">
                  <c:v>-280.31999999999982</c:v>
                </c:pt>
                <c:pt idx="370">
                  <c:v>-560.63999999999965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E102-4B95-8561-A3DBB99A3F85}"/>
            </c:ext>
          </c:extLst>
        </c:ser>
        <c:ser>
          <c:idx val="3"/>
          <c:order val="4"/>
          <c:spPr>
            <a:ln>
              <a:solidFill>
                <a:srgbClr val="840202"/>
              </a:solidFill>
            </a:ln>
          </c:spPr>
          <c:marker>
            <c:symbol val="none"/>
          </c:marker>
          <c:xVal>
            <c:numRef>
              <c:f>'Assumptions and Calculations'!$K$2:$K$367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xVal>
          <c:yVal>
            <c:numRef>
              <c:f>'Assumptions and Calculations'!$O$2:$O$372</c:f>
              <c:numCache>
                <c:formatCode>0.000000</c:formatCode>
                <c:ptCount val="371"/>
                <c:pt idx="0">
                  <c:v>0</c:v>
                </c:pt>
                <c:pt idx="1">
                  <c:v>3.520000000000003E-2</c:v>
                </c:pt>
                <c:pt idx="2">
                  <c:v>7.040000000000006E-2</c:v>
                </c:pt>
                <c:pt idx="3">
                  <c:v>0.1056000000000001</c:v>
                </c:pt>
                <c:pt idx="4">
                  <c:v>0.14080000000000012</c:v>
                </c:pt>
                <c:pt idx="5">
                  <c:v>0.17600000000000018</c:v>
                </c:pt>
                <c:pt idx="6">
                  <c:v>0.21120000000000019</c:v>
                </c:pt>
                <c:pt idx="7">
                  <c:v>0.2464000000000002</c:v>
                </c:pt>
                <c:pt idx="8">
                  <c:v>0.28160000000000024</c:v>
                </c:pt>
                <c:pt idx="9">
                  <c:v>0.3168000000000003</c:v>
                </c:pt>
                <c:pt idx="10">
                  <c:v>0.35200000000000037</c:v>
                </c:pt>
                <c:pt idx="11">
                  <c:v>0.38720000000000032</c:v>
                </c:pt>
                <c:pt idx="12">
                  <c:v>0.42240000000000039</c:v>
                </c:pt>
                <c:pt idx="13">
                  <c:v>0.4576000000000004</c:v>
                </c:pt>
                <c:pt idx="14">
                  <c:v>0.4928000000000004</c:v>
                </c:pt>
                <c:pt idx="15">
                  <c:v>0.52800000000000047</c:v>
                </c:pt>
                <c:pt idx="16">
                  <c:v>0.56320000000000048</c:v>
                </c:pt>
                <c:pt idx="17">
                  <c:v>0.5984000000000006</c:v>
                </c:pt>
                <c:pt idx="18">
                  <c:v>0.63360000000000061</c:v>
                </c:pt>
                <c:pt idx="19">
                  <c:v>0.66880000000000062</c:v>
                </c:pt>
                <c:pt idx="20">
                  <c:v>0.70400000000000074</c:v>
                </c:pt>
                <c:pt idx="21">
                  <c:v>0.73920000000000063</c:v>
                </c:pt>
                <c:pt idx="22">
                  <c:v>0.77440000000000064</c:v>
                </c:pt>
                <c:pt idx="23">
                  <c:v>0.80960000000000065</c:v>
                </c:pt>
                <c:pt idx="24">
                  <c:v>0.84480000000000077</c:v>
                </c:pt>
                <c:pt idx="25">
                  <c:v>0.88000000000000078</c:v>
                </c:pt>
                <c:pt idx="26">
                  <c:v>0.91520000000000079</c:v>
                </c:pt>
                <c:pt idx="27">
                  <c:v>0.95040000000000091</c:v>
                </c:pt>
                <c:pt idx="28">
                  <c:v>0.98560000000000081</c:v>
                </c:pt>
                <c:pt idx="29">
                  <c:v>1.0208000000000008</c:v>
                </c:pt>
                <c:pt idx="30">
                  <c:v>1.0560000000000009</c:v>
                </c:pt>
                <c:pt idx="31">
                  <c:v>1.0912000000000011</c:v>
                </c:pt>
                <c:pt idx="32">
                  <c:v>1.126400000000001</c:v>
                </c:pt>
                <c:pt idx="33">
                  <c:v>1.1616000000000011</c:v>
                </c:pt>
                <c:pt idx="34">
                  <c:v>1.1968000000000012</c:v>
                </c:pt>
                <c:pt idx="35">
                  <c:v>1.2320000000000011</c:v>
                </c:pt>
                <c:pt idx="36">
                  <c:v>1.2672000000000012</c:v>
                </c:pt>
                <c:pt idx="37">
                  <c:v>1.3024000000000013</c:v>
                </c:pt>
                <c:pt idx="38">
                  <c:v>1.3376000000000012</c:v>
                </c:pt>
                <c:pt idx="39">
                  <c:v>1.3728000000000014</c:v>
                </c:pt>
                <c:pt idx="40">
                  <c:v>1.4080000000000015</c:v>
                </c:pt>
                <c:pt idx="41">
                  <c:v>1.4432000000000011</c:v>
                </c:pt>
                <c:pt idx="42">
                  <c:v>1.4784000000000013</c:v>
                </c:pt>
                <c:pt idx="43">
                  <c:v>1.5136000000000012</c:v>
                </c:pt>
                <c:pt idx="44">
                  <c:v>1.5488000000000013</c:v>
                </c:pt>
                <c:pt idx="45">
                  <c:v>1.5840000000000014</c:v>
                </c:pt>
                <c:pt idx="46">
                  <c:v>1.6192000000000013</c:v>
                </c:pt>
                <c:pt idx="47">
                  <c:v>1.6544000000000014</c:v>
                </c:pt>
                <c:pt idx="48" formatCode="0">
                  <c:v>1.6896000000000015</c:v>
                </c:pt>
                <c:pt idx="49" formatCode="0">
                  <c:v>1.7248000000000014</c:v>
                </c:pt>
                <c:pt idx="50" formatCode="0">
                  <c:v>1.7600000000000016</c:v>
                </c:pt>
                <c:pt idx="51" formatCode="0">
                  <c:v>1.7952000000000017</c:v>
                </c:pt>
                <c:pt idx="52" formatCode="0">
                  <c:v>1.8304000000000016</c:v>
                </c:pt>
                <c:pt idx="53" formatCode="0">
                  <c:v>1.8656000000000017</c:v>
                </c:pt>
                <c:pt idx="54" formatCode="0">
                  <c:v>1.9008000000000018</c:v>
                </c:pt>
                <c:pt idx="55" formatCode="0">
                  <c:v>1.9360000000000017</c:v>
                </c:pt>
                <c:pt idx="56" formatCode="0">
                  <c:v>1.9712000000000016</c:v>
                </c:pt>
                <c:pt idx="57" formatCode="0">
                  <c:v>2.0064000000000015</c:v>
                </c:pt>
                <c:pt idx="58" formatCode="0">
                  <c:v>2.0416000000000016</c:v>
                </c:pt>
                <c:pt idx="59" formatCode="0">
                  <c:v>2.0768000000000022</c:v>
                </c:pt>
                <c:pt idx="60" formatCode="0">
                  <c:v>2.1120000000000019</c:v>
                </c:pt>
                <c:pt idx="61" formatCode="0">
                  <c:v>2.147200000000002</c:v>
                </c:pt>
                <c:pt idx="62" formatCode="0">
                  <c:v>2.1824000000000021</c:v>
                </c:pt>
                <c:pt idx="63" formatCode="0">
                  <c:v>2.2176000000000022</c:v>
                </c:pt>
                <c:pt idx="64" formatCode="0">
                  <c:v>2.2528000000000019</c:v>
                </c:pt>
                <c:pt idx="65" formatCode="0">
                  <c:v>2.288000000000002</c:v>
                </c:pt>
                <c:pt idx="66" formatCode="0">
                  <c:v>2.3232000000000022</c:v>
                </c:pt>
                <c:pt idx="67" formatCode="0">
                  <c:v>2.3584000000000018</c:v>
                </c:pt>
                <c:pt idx="68" formatCode="0">
                  <c:v>2.3936000000000024</c:v>
                </c:pt>
                <c:pt idx="69" formatCode="0">
                  <c:v>2.4288000000000021</c:v>
                </c:pt>
                <c:pt idx="70" formatCode="0">
                  <c:v>2.4640000000000022</c:v>
                </c:pt>
                <c:pt idx="71" formatCode="0">
                  <c:v>2.4992000000000023</c:v>
                </c:pt>
                <c:pt idx="72" formatCode="0">
                  <c:v>2.5344000000000024</c:v>
                </c:pt>
                <c:pt idx="73" formatCode="0">
                  <c:v>2.5696000000000021</c:v>
                </c:pt>
                <c:pt idx="74" formatCode="0">
                  <c:v>2.6048000000000027</c:v>
                </c:pt>
                <c:pt idx="75" formatCode="0">
                  <c:v>2.6400000000000023</c:v>
                </c:pt>
                <c:pt idx="76" formatCode="0">
                  <c:v>2.6752000000000025</c:v>
                </c:pt>
                <c:pt idx="77" formatCode="0">
                  <c:v>2.7104000000000026</c:v>
                </c:pt>
                <c:pt idx="78" formatCode="0">
                  <c:v>2.7456000000000027</c:v>
                </c:pt>
                <c:pt idx="79" formatCode="0">
                  <c:v>2.7808000000000024</c:v>
                </c:pt>
                <c:pt idx="80" formatCode="0">
                  <c:v>2.8160000000000029</c:v>
                </c:pt>
                <c:pt idx="81" formatCode="0">
                  <c:v>2.8512000000000026</c:v>
                </c:pt>
                <c:pt idx="82" formatCode="0">
                  <c:v>2.8864000000000023</c:v>
                </c:pt>
                <c:pt idx="83" formatCode="0">
                  <c:v>2.9216000000000024</c:v>
                </c:pt>
                <c:pt idx="84" formatCode="0">
                  <c:v>2.9568000000000025</c:v>
                </c:pt>
                <c:pt idx="85" formatCode="0">
                  <c:v>2.9920000000000027</c:v>
                </c:pt>
                <c:pt idx="86" formatCode="0">
                  <c:v>3.0272000000000023</c:v>
                </c:pt>
                <c:pt idx="87" formatCode="0">
                  <c:v>3.0624000000000029</c:v>
                </c:pt>
                <c:pt idx="88" formatCode="0">
                  <c:v>3.0976000000000026</c:v>
                </c:pt>
                <c:pt idx="89" formatCode="0">
                  <c:v>3.1328000000000027</c:v>
                </c:pt>
                <c:pt idx="90" formatCode="0">
                  <c:v>3.1680000000000028</c:v>
                </c:pt>
                <c:pt idx="91" formatCode="0">
                  <c:v>3.2032000000000029</c:v>
                </c:pt>
                <c:pt idx="92" formatCode="0">
                  <c:v>3.2384000000000026</c:v>
                </c:pt>
                <c:pt idx="93" formatCode="0">
                  <c:v>3.2736000000000032</c:v>
                </c:pt>
                <c:pt idx="94" formatCode="0">
                  <c:v>3.3088000000000028</c:v>
                </c:pt>
                <c:pt idx="95" formatCode="0">
                  <c:v>3.344000000000003</c:v>
                </c:pt>
                <c:pt idx="96" formatCode="0">
                  <c:v>3.3792000000000031</c:v>
                </c:pt>
                <c:pt idx="97" formatCode="0">
                  <c:v>3.4144000000000028</c:v>
                </c:pt>
                <c:pt idx="98" formatCode="0">
                  <c:v>3.4496000000000029</c:v>
                </c:pt>
                <c:pt idx="99" formatCode="0">
                  <c:v>3.484800000000003</c:v>
                </c:pt>
                <c:pt idx="100" formatCode="0">
                  <c:v>3.5200000000000031</c:v>
                </c:pt>
                <c:pt idx="101" formatCode="0">
                  <c:v>3.5552000000000028</c:v>
                </c:pt>
                <c:pt idx="102" formatCode="0">
                  <c:v>3.5904000000000034</c:v>
                </c:pt>
                <c:pt idx="103" formatCode="0">
                  <c:v>3.625600000000003</c:v>
                </c:pt>
                <c:pt idx="104" formatCode="0">
                  <c:v>3.6608000000000032</c:v>
                </c:pt>
                <c:pt idx="105" formatCode="0">
                  <c:v>3.6960000000000033</c:v>
                </c:pt>
                <c:pt idx="106" formatCode="0">
                  <c:v>3.7312000000000034</c:v>
                </c:pt>
                <c:pt idx="107" formatCode="0">
                  <c:v>3.7664000000000031</c:v>
                </c:pt>
                <c:pt idx="108" formatCode="0">
                  <c:v>3.8016000000000036</c:v>
                </c:pt>
                <c:pt idx="109" formatCode="0">
                  <c:v>3.8368000000000033</c:v>
                </c:pt>
                <c:pt idx="110" formatCode="0">
                  <c:v>3.8720000000000034</c:v>
                </c:pt>
                <c:pt idx="111" formatCode="0">
                  <c:v>3.9072000000000036</c:v>
                </c:pt>
                <c:pt idx="112" formatCode="0">
                  <c:v>3.9424000000000032</c:v>
                </c:pt>
                <c:pt idx="113" formatCode="0">
                  <c:v>3.9776000000000034</c:v>
                </c:pt>
                <c:pt idx="114" formatCode="0">
                  <c:v>4.012800000000003</c:v>
                </c:pt>
                <c:pt idx="115" formatCode="0">
                  <c:v>4.0480000000000036</c:v>
                </c:pt>
                <c:pt idx="116" formatCode="0">
                  <c:v>4.0832000000000033</c:v>
                </c:pt>
                <c:pt idx="117" formatCode="0">
                  <c:v>4.1184000000000029</c:v>
                </c:pt>
                <c:pt idx="118" formatCode="0">
                  <c:v>4.1536000000000044</c:v>
                </c:pt>
                <c:pt idx="119" formatCode="0">
                  <c:v>4.1888000000000041</c:v>
                </c:pt>
                <c:pt idx="120" formatCode="0">
                  <c:v>4.2240000000000038</c:v>
                </c:pt>
                <c:pt idx="121" formatCode="0">
                  <c:v>4.2592000000000034</c:v>
                </c:pt>
                <c:pt idx="122" formatCode="0">
                  <c:v>4.294400000000004</c:v>
                </c:pt>
                <c:pt idx="123" formatCode="0">
                  <c:v>4.3296000000000037</c:v>
                </c:pt>
                <c:pt idx="124" formatCode="0">
                  <c:v>4.3648000000000042</c:v>
                </c:pt>
                <c:pt idx="125" formatCode="0">
                  <c:v>4.4000000000000039</c:v>
                </c:pt>
                <c:pt idx="126" formatCode="0">
                  <c:v>4.4352000000000045</c:v>
                </c:pt>
                <c:pt idx="127" formatCode="0">
                  <c:v>4.4704000000000041</c:v>
                </c:pt>
                <c:pt idx="128" formatCode="0">
                  <c:v>4.5056000000000038</c:v>
                </c:pt>
                <c:pt idx="129" formatCode="0">
                  <c:v>4.5408000000000035</c:v>
                </c:pt>
                <c:pt idx="130" formatCode="0">
                  <c:v>4.5760000000000041</c:v>
                </c:pt>
                <c:pt idx="131" formatCode="0">
                  <c:v>4.6112000000000046</c:v>
                </c:pt>
                <c:pt idx="132" formatCode="0">
                  <c:v>4.6464000000000043</c:v>
                </c:pt>
                <c:pt idx="133" formatCode="0">
                  <c:v>4.681600000000004</c:v>
                </c:pt>
                <c:pt idx="134" formatCode="0">
                  <c:v>4.7168000000000037</c:v>
                </c:pt>
                <c:pt idx="135" formatCode="0">
                  <c:v>4.7520000000000042</c:v>
                </c:pt>
                <c:pt idx="136" formatCode="0">
                  <c:v>4.7872000000000048</c:v>
                </c:pt>
                <c:pt idx="137" formatCode="0">
                  <c:v>4.8224000000000045</c:v>
                </c:pt>
                <c:pt idx="138" formatCode="0">
                  <c:v>4.8576000000000041</c:v>
                </c:pt>
                <c:pt idx="139" formatCode="0">
                  <c:v>4.8928000000000047</c:v>
                </c:pt>
                <c:pt idx="140" formatCode="0">
                  <c:v>4.9280000000000044</c:v>
                </c:pt>
                <c:pt idx="141" formatCode="0">
                  <c:v>4.9632000000000041</c:v>
                </c:pt>
                <c:pt idx="142" formatCode="0">
                  <c:v>4.9984000000000046</c:v>
                </c:pt>
                <c:pt idx="143" formatCode="0">
                  <c:v>5.0336000000000052</c:v>
                </c:pt>
                <c:pt idx="144" formatCode="0">
                  <c:v>5.0688000000000049</c:v>
                </c:pt>
                <c:pt idx="145" formatCode="0">
                  <c:v>5.1040000000000045</c:v>
                </c:pt>
                <c:pt idx="146" formatCode="0">
                  <c:v>5.1392000000000042</c:v>
                </c:pt>
                <c:pt idx="147" formatCode="0">
                  <c:v>5.1744000000000039</c:v>
                </c:pt>
                <c:pt idx="148" formatCode="0">
                  <c:v>5.2096000000000053</c:v>
                </c:pt>
                <c:pt idx="149" formatCode="0">
                  <c:v>5.244800000000005</c:v>
                </c:pt>
                <c:pt idx="150" formatCode="0">
                  <c:v>5.2800000000000047</c:v>
                </c:pt>
                <c:pt idx="151" formatCode="0">
                  <c:v>5.3152000000000044</c:v>
                </c:pt>
                <c:pt idx="152" formatCode="0">
                  <c:v>5.3504000000000049</c:v>
                </c:pt>
                <c:pt idx="153" formatCode="0">
                  <c:v>5.3856000000000046</c:v>
                </c:pt>
                <c:pt idx="154" formatCode="0">
                  <c:v>5.4208000000000052</c:v>
                </c:pt>
                <c:pt idx="155" formatCode="0">
                  <c:v>5.4560000000000048</c:v>
                </c:pt>
                <c:pt idx="156" formatCode="0">
                  <c:v>5.4912000000000054</c:v>
                </c:pt>
                <c:pt idx="157" formatCode="0">
                  <c:v>5.5264000000000051</c:v>
                </c:pt>
                <c:pt idx="158" formatCode="0">
                  <c:v>5.5616000000000048</c:v>
                </c:pt>
                <c:pt idx="159" formatCode="0">
                  <c:v>5.5968000000000044</c:v>
                </c:pt>
                <c:pt idx="160" formatCode="0">
                  <c:v>5.6320000000000059</c:v>
                </c:pt>
                <c:pt idx="161" formatCode="0">
                  <c:v>5.6672000000000056</c:v>
                </c:pt>
                <c:pt idx="162" formatCode="0">
                  <c:v>5.7024000000000052</c:v>
                </c:pt>
                <c:pt idx="163" formatCode="0">
                  <c:v>5.7376000000000049</c:v>
                </c:pt>
                <c:pt idx="164" formatCode="0">
                  <c:v>5.7728000000000046</c:v>
                </c:pt>
                <c:pt idx="165" formatCode="0">
                  <c:v>5.8080000000000052</c:v>
                </c:pt>
                <c:pt idx="166" formatCode="0">
                  <c:v>5.8432000000000048</c:v>
                </c:pt>
                <c:pt idx="167" formatCode="0">
                  <c:v>5.8784000000000054</c:v>
                </c:pt>
                <c:pt idx="168" formatCode="0">
                  <c:v>5.9136000000000051</c:v>
                </c:pt>
                <c:pt idx="169" formatCode="0">
                  <c:v>5.9488000000000056</c:v>
                </c:pt>
                <c:pt idx="170" formatCode="0">
                  <c:v>5.9840000000000053</c:v>
                </c:pt>
                <c:pt idx="171" formatCode="0">
                  <c:v>6.019200000000005</c:v>
                </c:pt>
                <c:pt idx="172" formatCode="0">
                  <c:v>6.0544000000000047</c:v>
                </c:pt>
                <c:pt idx="173" formatCode="0">
                  <c:v>6.0896000000000061</c:v>
                </c:pt>
                <c:pt idx="174" formatCode="0">
                  <c:v>6.1248000000000058</c:v>
                </c:pt>
                <c:pt idx="175" formatCode="0">
                  <c:v>6.1600000000000055</c:v>
                </c:pt>
                <c:pt idx="176" formatCode="0">
                  <c:v>6.1952000000000051</c:v>
                </c:pt>
                <c:pt idx="177" formatCode="0">
                  <c:v>6.2304000000000048</c:v>
                </c:pt>
                <c:pt idx="178" formatCode="0">
                  <c:v>6.2656000000000054</c:v>
                </c:pt>
                <c:pt idx="179" formatCode="0">
                  <c:v>6.300800000000006</c:v>
                </c:pt>
                <c:pt idx="180" formatCode="0">
                  <c:v>6.3360000000000056</c:v>
                </c:pt>
                <c:pt idx="181" formatCode="0">
                  <c:v>6.3712000000000053</c:v>
                </c:pt>
                <c:pt idx="182" formatCode="0">
                  <c:v>6.4064000000000059</c:v>
                </c:pt>
                <c:pt idx="183" formatCode="0">
                  <c:v>6.4416000000000055</c:v>
                </c:pt>
                <c:pt idx="184" formatCode="0">
                  <c:v>6.4768000000000052</c:v>
                </c:pt>
                <c:pt idx="185" formatCode="0">
                  <c:v>6.5120000000000058</c:v>
                </c:pt>
                <c:pt idx="186" formatCode="0">
                  <c:v>6.5472000000000063</c:v>
                </c:pt>
                <c:pt idx="187" formatCode="0">
                  <c:v>6.582400000000006</c:v>
                </c:pt>
                <c:pt idx="188" formatCode="0">
                  <c:v>6.6176000000000057</c:v>
                </c:pt>
                <c:pt idx="189" formatCode="0">
                  <c:v>6.6528000000000054</c:v>
                </c:pt>
                <c:pt idx="190" formatCode="0">
                  <c:v>6.6880000000000059</c:v>
                </c:pt>
                <c:pt idx="191" formatCode="0">
                  <c:v>6.7232000000000065</c:v>
                </c:pt>
                <c:pt idx="192" formatCode="0">
                  <c:v>6.7584000000000062</c:v>
                </c:pt>
                <c:pt idx="193" formatCode="0">
                  <c:v>6.7936000000000059</c:v>
                </c:pt>
                <c:pt idx="194" formatCode="0">
                  <c:v>6.8288000000000055</c:v>
                </c:pt>
                <c:pt idx="195" formatCode="0">
                  <c:v>6.8640000000000061</c:v>
                </c:pt>
                <c:pt idx="196" formatCode="0">
                  <c:v>6.8992000000000058</c:v>
                </c:pt>
                <c:pt idx="197" formatCode="0">
                  <c:v>6.9344000000000063</c:v>
                </c:pt>
                <c:pt idx="198" formatCode="0">
                  <c:v>6.969600000000006</c:v>
                </c:pt>
                <c:pt idx="199" formatCode="0">
                  <c:v>7.0048000000000066</c:v>
                </c:pt>
                <c:pt idx="200" formatCode="0">
                  <c:v>7.0400000000000063</c:v>
                </c:pt>
                <c:pt idx="201" formatCode="0">
                  <c:v>7.0752000000000059</c:v>
                </c:pt>
                <c:pt idx="202" formatCode="0">
                  <c:v>7.1104000000000056</c:v>
                </c:pt>
                <c:pt idx="203" formatCode="0">
                  <c:v>7.1456000000000071</c:v>
                </c:pt>
                <c:pt idx="204" formatCode="0">
                  <c:v>7.1808000000000067</c:v>
                </c:pt>
                <c:pt idx="205" formatCode="0">
                  <c:v>7.2160000000000064</c:v>
                </c:pt>
                <c:pt idx="206" formatCode="0">
                  <c:v>7.2512000000000061</c:v>
                </c:pt>
                <c:pt idx="207" formatCode="0">
                  <c:v>7.2864000000000066</c:v>
                </c:pt>
                <c:pt idx="208" formatCode="0">
                  <c:v>7.3216000000000063</c:v>
                </c:pt>
                <c:pt idx="209" formatCode="0">
                  <c:v>7.3568000000000069</c:v>
                </c:pt>
                <c:pt idx="210" formatCode="0">
                  <c:v>7.3920000000000066</c:v>
                </c:pt>
                <c:pt idx="211" formatCode="0">
                  <c:v>7.4272000000000062</c:v>
                </c:pt>
                <c:pt idx="212" formatCode="0">
                  <c:v>7.4624000000000068</c:v>
                </c:pt>
                <c:pt idx="213" formatCode="0">
                  <c:v>7.4976000000000065</c:v>
                </c:pt>
                <c:pt idx="214" formatCode="0">
                  <c:v>7.5328000000000062</c:v>
                </c:pt>
                <c:pt idx="215" formatCode="0">
                  <c:v>7.5680000000000067</c:v>
                </c:pt>
                <c:pt idx="216" formatCode="0">
                  <c:v>7.6032000000000073</c:v>
                </c:pt>
                <c:pt idx="217" formatCode="0">
                  <c:v>7.638400000000007</c:v>
                </c:pt>
                <c:pt idx="218" formatCode="0">
                  <c:v>7.6736000000000066</c:v>
                </c:pt>
                <c:pt idx="219" formatCode="0">
                  <c:v>7.7088000000000063</c:v>
                </c:pt>
                <c:pt idx="220" formatCode="0">
                  <c:v>7.7440000000000069</c:v>
                </c:pt>
                <c:pt idx="221" formatCode="0">
                  <c:v>7.7792000000000074</c:v>
                </c:pt>
                <c:pt idx="222" formatCode="0">
                  <c:v>7.8144000000000071</c:v>
                </c:pt>
                <c:pt idx="223" formatCode="0">
                  <c:v>7.8496000000000068</c:v>
                </c:pt>
                <c:pt idx="224" formatCode="0">
                  <c:v>7.8848000000000065</c:v>
                </c:pt>
                <c:pt idx="225" formatCode="0">
                  <c:v>7.920000000000007</c:v>
                </c:pt>
                <c:pt idx="226" formatCode="0">
                  <c:v>7.9552000000000067</c:v>
                </c:pt>
                <c:pt idx="227" formatCode="0">
                  <c:v>7.9904000000000073</c:v>
                </c:pt>
                <c:pt idx="228" formatCode="0">
                  <c:v>8.0256000000000061</c:v>
                </c:pt>
                <c:pt idx="229" formatCode="0">
                  <c:v>8.0608000000000075</c:v>
                </c:pt>
                <c:pt idx="230" formatCode="0">
                  <c:v>8.0960000000000072</c:v>
                </c:pt>
                <c:pt idx="231" formatCode="0">
                  <c:v>8.1312000000000069</c:v>
                </c:pt>
                <c:pt idx="232" formatCode="0">
                  <c:v>8.1664000000000065</c:v>
                </c:pt>
                <c:pt idx="233" formatCode="0">
                  <c:v>8.201600000000008</c:v>
                </c:pt>
                <c:pt idx="234" formatCode="0">
                  <c:v>8.2368000000000059</c:v>
                </c:pt>
                <c:pt idx="235" formatCode="0">
                  <c:v>8.2720000000000073</c:v>
                </c:pt>
                <c:pt idx="236" formatCode="0">
                  <c:v>8.3072000000000088</c:v>
                </c:pt>
                <c:pt idx="237" formatCode="0">
                  <c:v>8.3424000000000067</c:v>
                </c:pt>
                <c:pt idx="238" formatCode="0">
                  <c:v>8.3776000000000082</c:v>
                </c:pt>
                <c:pt idx="239" formatCode="0">
                  <c:v>8.4128000000000078</c:v>
                </c:pt>
                <c:pt idx="240" formatCode="0">
                  <c:v>8.4480000000000075</c:v>
                </c:pt>
                <c:pt idx="241" formatCode="0">
                  <c:v>8.4832000000000072</c:v>
                </c:pt>
                <c:pt idx="242" formatCode="0">
                  <c:v>8.5184000000000069</c:v>
                </c:pt>
                <c:pt idx="243" formatCode="0">
                  <c:v>8.5536000000000083</c:v>
                </c:pt>
                <c:pt idx="244" formatCode="0">
                  <c:v>8.588800000000008</c:v>
                </c:pt>
                <c:pt idx="245" formatCode="0">
                  <c:v>8.6240000000000077</c:v>
                </c:pt>
                <c:pt idx="246" formatCode="0">
                  <c:v>8.6592000000000073</c:v>
                </c:pt>
                <c:pt idx="247" formatCode="0">
                  <c:v>8.694400000000007</c:v>
                </c:pt>
                <c:pt idx="248" formatCode="0">
                  <c:v>8.7296000000000085</c:v>
                </c:pt>
                <c:pt idx="249" formatCode="0">
                  <c:v>8.7648000000000081</c:v>
                </c:pt>
                <c:pt idx="250" formatCode="0">
                  <c:v>8.8000000000000078</c:v>
                </c:pt>
                <c:pt idx="251" formatCode="0">
                  <c:v>8.8352000000000075</c:v>
                </c:pt>
                <c:pt idx="252" formatCode="0">
                  <c:v>8.8704000000000089</c:v>
                </c:pt>
                <c:pt idx="253" formatCode="0">
                  <c:v>8.9056000000000068</c:v>
                </c:pt>
                <c:pt idx="254" formatCode="0">
                  <c:v>8.9408000000000083</c:v>
                </c:pt>
                <c:pt idx="255" formatCode="0">
                  <c:v>8.976000000000008</c:v>
                </c:pt>
                <c:pt idx="256" formatCode="0">
                  <c:v>9.0112000000000076</c:v>
                </c:pt>
                <c:pt idx="257" formatCode="0">
                  <c:v>9.0464000000000091</c:v>
                </c:pt>
                <c:pt idx="258" formatCode="0">
                  <c:v>9.081600000000007</c:v>
                </c:pt>
                <c:pt idx="259" formatCode="0">
                  <c:v>9.1168000000000085</c:v>
                </c:pt>
                <c:pt idx="260" formatCode="0">
                  <c:v>9.1520000000000081</c:v>
                </c:pt>
                <c:pt idx="261" formatCode="0">
                  <c:v>9.1872000000000078</c:v>
                </c:pt>
                <c:pt idx="262" formatCode="0">
                  <c:v>9.2224000000000093</c:v>
                </c:pt>
                <c:pt idx="263" formatCode="0">
                  <c:v>9.2576000000000072</c:v>
                </c:pt>
                <c:pt idx="264" formatCode="0">
                  <c:v>9.2928000000000086</c:v>
                </c:pt>
                <c:pt idx="265" formatCode="0">
                  <c:v>9.3280000000000083</c:v>
                </c:pt>
                <c:pt idx="266" formatCode="0">
                  <c:v>9.363200000000008</c:v>
                </c:pt>
                <c:pt idx="267" formatCode="0">
                  <c:v>9.3984000000000094</c:v>
                </c:pt>
                <c:pt idx="268" formatCode="0">
                  <c:v>9.4336000000000073</c:v>
                </c:pt>
                <c:pt idx="269" formatCode="0">
                  <c:v>9.4688000000000088</c:v>
                </c:pt>
                <c:pt idx="270" formatCode="0">
                  <c:v>9.5040000000000084</c:v>
                </c:pt>
                <c:pt idx="271" formatCode="0">
                  <c:v>9.5392000000000081</c:v>
                </c:pt>
                <c:pt idx="272" formatCode="0">
                  <c:v>9.5744000000000096</c:v>
                </c:pt>
                <c:pt idx="273" formatCode="0">
                  <c:v>9.6096000000000075</c:v>
                </c:pt>
                <c:pt idx="274" formatCode="0">
                  <c:v>9.6448000000000089</c:v>
                </c:pt>
                <c:pt idx="275" formatCode="0">
                  <c:v>9.6800000000000086</c:v>
                </c:pt>
                <c:pt idx="276" formatCode="0">
                  <c:v>9.7152000000000083</c:v>
                </c:pt>
                <c:pt idx="277" formatCode="0">
                  <c:v>9.7504000000000079</c:v>
                </c:pt>
                <c:pt idx="278" formatCode="0">
                  <c:v>9.7856000000000094</c:v>
                </c:pt>
                <c:pt idx="279" formatCode="0">
                  <c:v>9.8208000000000091</c:v>
                </c:pt>
                <c:pt idx="280" formatCode="0">
                  <c:v>9.8560000000000088</c:v>
                </c:pt>
                <c:pt idx="281" formatCode="0">
                  <c:v>9.8912000000000084</c:v>
                </c:pt>
                <c:pt idx="282" formatCode="0">
                  <c:v>9.9264000000000081</c:v>
                </c:pt>
                <c:pt idx="283" formatCode="0">
                  <c:v>9.9616000000000096</c:v>
                </c:pt>
                <c:pt idx="284" formatCode="0">
                  <c:v>9.9968000000000092</c:v>
                </c:pt>
                <c:pt idx="285" formatCode="0">
                  <c:v>10.032000000000009</c:v>
                </c:pt>
                <c:pt idx="286" formatCode="0">
                  <c:v>10.06720000000001</c:v>
                </c:pt>
                <c:pt idx="287" formatCode="0">
                  <c:v>10.102400000000008</c:v>
                </c:pt>
                <c:pt idx="288" formatCode="0">
                  <c:v>10.13760000000001</c:v>
                </c:pt>
                <c:pt idx="289" formatCode="0">
                  <c:v>10.172800000000008</c:v>
                </c:pt>
                <c:pt idx="290" formatCode="0">
                  <c:v>10.208000000000009</c:v>
                </c:pt>
                <c:pt idx="291" formatCode="0">
                  <c:v>10.243200000000011</c:v>
                </c:pt>
                <c:pt idx="292" formatCode="0">
                  <c:v>10.278400000000008</c:v>
                </c:pt>
                <c:pt idx="293" formatCode="0">
                  <c:v>10.31360000000001</c:v>
                </c:pt>
                <c:pt idx="294" formatCode="0">
                  <c:v>10.348800000000008</c:v>
                </c:pt>
                <c:pt idx="295" formatCode="0">
                  <c:v>10.384000000000009</c:v>
                </c:pt>
                <c:pt idx="296" formatCode="0">
                  <c:v>10.419200000000011</c:v>
                </c:pt>
                <c:pt idx="297" formatCode="0">
                  <c:v>10.454400000000009</c:v>
                </c:pt>
                <c:pt idx="298" formatCode="0">
                  <c:v>10.48960000000001</c:v>
                </c:pt>
                <c:pt idx="299" formatCode="0">
                  <c:v>10.52480000000001</c:v>
                </c:pt>
                <c:pt idx="300" formatCode="0">
                  <c:v>10.560000000000009</c:v>
                </c:pt>
                <c:pt idx="301" formatCode="0">
                  <c:v>10.595200000000009</c:v>
                </c:pt>
                <c:pt idx="302" formatCode="0">
                  <c:v>10.630400000000009</c:v>
                </c:pt>
                <c:pt idx="303" formatCode="0">
                  <c:v>10.66560000000001</c:v>
                </c:pt>
                <c:pt idx="304" formatCode="0">
                  <c:v>10.70080000000001</c:v>
                </c:pt>
                <c:pt idx="305" formatCode="0">
                  <c:v>10.73600000000001</c:v>
                </c:pt>
                <c:pt idx="306" formatCode="0">
                  <c:v>10.771200000000009</c:v>
                </c:pt>
                <c:pt idx="307" formatCode="0">
                  <c:v>10.806400000000009</c:v>
                </c:pt>
                <c:pt idx="308" formatCode="0">
                  <c:v>10.84160000000001</c:v>
                </c:pt>
                <c:pt idx="309" formatCode="0">
                  <c:v>10.87680000000001</c:v>
                </c:pt>
                <c:pt idx="310" formatCode="0">
                  <c:v>10.91200000000001</c:v>
                </c:pt>
                <c:pt idx="311" formatCode="0">
                  <c:v>10.947200000000009</c:v>
                </c:pt>
                <c:pt idx="312" formatCode="0">
                  <c:v>10.982400000000011</c:v>
                </c:pt>
                <c:pt idx="313" formatCode="0">
                  <c:v>11.017600000000009</c:v>
                </c:pt>
                <c:pt idx="314" formatCode="0">
                  <c:v>11.05280000000001</c:v>
                </c:pt>
                <c:pt idx="315" formatCode="0">
                  <c:v>11.08800000000001</c:v>
                </c:pt>
                <c:pt idx="316" formatCode="0">
                  <c:v>11.12320000000001</c:v>
                </c:pt>
                <c:pt idx="317" formatCode="0">
                  <c:v>11.158400000000011</c:v>
                </c:pt>
                <c:pt idx="318" formatCode="0">
                  <c:v>11.193600000000009</c:v>
                </c:pt>
                <c:pt idx="319" formatCode="0">
                  <c:v>11.22880000000001</c:v>
                </c:pt>
                <c:pt idx="320" formatCode="0">
                  <c:v>11.264000000000012</c:v>
                </c:pt>
                <c:pt idx="321" formatCode="0">
                  <c:v>11.29920000000001</c:v>
                </c:pt>
                <c:pt idx="322" formatCode="0">
                  <c:v>11.334400000000011</c:v>
                </c:pt>
                <c:pt idx="323" formatCode="0">
                  <c:v>11.369600000000009</c:v>
                </c:pt>
                <c:pt idx="324" formatCode="0">
                  <c:v>11.40480000000001</c:v>
                </c:pt>
                <c:pt idx="325" formatCode="0">
                  <c:v>11.44000000000001</c:v>
                </c:pt>
                <c:pt idx="326" formatCode="0">
                  <c:v>11.47520000000001</c:v>
                </c:pt>
                <c:pt idx="327" formatCode="0">
                  <c:v>11.510400000000011</c:v>
                </c:pt>
                <c:pt idx="328" formatCode="0">
                  <c:v>11.545600000000009</c:v>
                </c:pt>
                <c:pt idx="329" formatCode="0">
                  <c:v>11.580800000000011</c:v>
                </c:pt>
                <c:pt idx="330" formatCode="0">
                  <c:v>11.61600000000001</c:v>
                </c:pt>
                <c:pt idx="331" formatCode="0">
                  <c:v>11.65120000000001</c:v>
                </c:pt>
                <c:pt idx="332" formatCode="0">
                  <c:v>11.68640000000001</c:v>
                </c:pt>
                <c:pt idx="333" formatCode="0">
                  <c:v>11.721600000000011</c:v>
                </c:pt>
                <c:pt idx="334" formatCode="0">
                  <c:v>11.756800000000011</c:v>
                </c:pt>
                <c:pt idx="335" formatCode="0">
                  <c:v>11.79200000000001</c:v>
                </c:pt>
                <c:pt idx="336" formatCode="0">
                  <c:v>11.82720000000001</c:v>
                </c:pt>
                <c:pt idx="337" formatCode="0">
                  <c:v>11.86240000000001</c:v>
                </c:pt>
                <c:pt idx="338" formatCode="0">
                  <c:v>11.897600000000011</c:v>
                </c:pt>
                <c:pt idx="339" formatCode="0">
                  <c:v>11.932800000000011</c:v>
                </c:pt>
                <c:pt idx="340" formatCode="0">
                  <c:v>11.968000000000011</c:v>
                </c:pt>
                <c:pt idx="341" formatCode="0">
                  <c:v>12.00320000000001</c:v>
                </c:pt>
                <c:pt idx="342" formatCode="0">
                  <c:v>12.03840000000001</c:v>
                </c:pt>
                <c:pt idx="343" formatCode="0">
                  <c:v>12.073600000000011</c:v>
                </c:pt>
                <c:pt idx="344" formatCode="0">
                  <c:v>12.108800000000009</c:v>
                </c:pt>
                <c:pt idx="345" formatCode="0">
                  <c:v>12.144000000000011</c:v>
                </c:pt>
                <c:pt idx="346" formatCode="0">
                  <c:v>12.179200000000012</c:v>
                </c:pt>
                <c:pt idx="347" formatCode="0">
                  <c:v>12.21440000000001</c:v>
                </c:pt>
                <c:pt idx="348" formatCode="0">
                  <c:v>12.249600000000012</c:v>
                </c:pt>
                <c:pt idx="349" formatCode="0">
                  <c:v>12.284800000000009</c:v>
                </c:pt>
                <c:pt idx="350" formatCode="0">
                  <c:v>12.320000000000011</c:v>
                </c:pt>
                <c:pt idx="351" formatCode="0">
                  <c:v>12.355200000000012</c:v>
                </c:pt>
                <c:pt idx="352" formatCode="0">
                  <c:v>12.39040000000001</c:v>
                </c:pt>
                <c:pt idx="353" formatCode="0">
                  <c:v>12.425600000000012</c:v>
                </c:pt>
                <c:pt idx="354" formatCode="0">
                  <c:v>12.46080000000001</c:v>
                </c:pt>
                <c:pt idx="355" formatCode="0">
                  <c:v>12.496000000000011</c:v>
                </c:pt>
                <c:pt idx="356" formatCode="0">
                  <c:v>12.531200000000011</c:v>
                </c:pt>
                <c:pt idx="357" formatCode="0">
                  <c:v>12.56640000000001</c:v>
                </c:pt>
                <c:pt idx="358" formatCode="0">
                  <c:v>12.601600000000012</c:v>
                </c:pt>
                <c:pt idx="359" formatCode="0">
                  <c:v>12.636800000000012</c:v>
                </c:pt>
                <c:pt idx="360" formatCode="0">
                  <c:v>12.672000000000011</c:v>
                </c:pt>
                <c:pt idx="361" formatCode="0">
                  <c:v>12.707200000000011</c:v>
                </c:pt>
                <c:pt idx="362" formatCode="0">
                  <c:v>12.742400000000011</c:v>
                </c:pt>
                <c:pt idx="363" formatCode="0">
                  <c:v>12.777600000000012</c:v>
                </c:pt>
                <c:pt idx="364" formatCode="0">
                  <c:v>12.812800000000012</c:v>
                </c:pt>
                <c:pt idx="365" formatCode="0.0000">
                  <c:v>12.848000000000011</c:v>
                </c:pt>
                <c:pt idx="366" formatCode="0">
                  <c:v>25.696000000000023</c:v>
                </c:pt>
                <c:pt idx="367" formatCode="0">
                  <c:v>51.392000000000046</c:v>
                </c:pt>
                <c:pt idx="368" formatCode="0">
                  <c:v>102.78400000000009</c:v>
                </c:pt>
                <c:pt idx="369" formatCode="0">
                  <c:v>205.56800000000018</c:v>
                </c:pt>
                <c:pt idx="370" formatCode="0">
                  <c:v>411.13600000000037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102-4B95-8561-A3DBB99A3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578560"/>
        <c:axId val="2098565248"/>
      </c:scatterChart>
      <c:valAx>
        <c:axId val="2098578560"/>
        <c:scaling>
          <c:orientation val="minMax"/>
          <c:max val="36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 b="0"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 sz="1600" b="0"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Time (d)</a:t>
                </a:r>
              </a:p>
            </c:rich>
          </c:tx>
          <c:layout>
            <c:manualLayout>
              <c:xMode val="edge"/>
              <c:yMode val="edge"/>
              <c:x val="0.44928951203520512"/>
              <c:y val="0.86888308006403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vert="horz" anchor="b" anchorCtr="0"/>
          <a:lstStyle/>
          <a:p>
            <a:pPr>
              <a:defRPr sz="1200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2098565248"/>
        <c:crossesAt val="-60"/>
        <c:crossBetween val="midCat"/>
        <c:majorUnit val="50"/>
        <c:minorUnit val="50"/>
      </c:valAx>
      <c:valAx>
        <c:axId val="2098565248"/>
        <c:scaling>
          <c:orientation val="minMax"/>
          <c:max val="40"/>
          <c:min val="-40"/>
        </c:scaling>
        <c:delete val="0"/>
        <c:axPos val="l"/>
        <c:title>
          <c:tx>
            <c:rich>
              <a:bodyPr/>
              <a:lstStyle/>
              <a:p>
                <a:pPr>
                  <a:defRPr sz="1600" b="0"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 sz="1600" b="0"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ΔN (kg)</a:t>
                </a:r>
              </a:p>
            </c:rich>
          </c:tx>
          <c:layout>
            <c:manualLayout>
              <c:xMode val="edge"/>
              <c:yMode val="edge"/>
              <c:x val="4.7379773303438957E-4"/>
              <c:y val="0.3220656947584522"/>
            </c:manualLayout>
          </c:layout>
          <c:overlay val="0"/>
        </c:title>
        <c:numFmt formatCode="0.00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200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2098578560"/>
        <c:crosses val="autoZero"/>
        <c:crossBetween val="midCat"/>
        <c:majorUnit val="20"/>
      </c:valAx>
      <c:spPr>
        <a:ln w="9525">
          <a:solidFill>
            <a:schemeClr val="tx1"/>
          </a:solidFill>
        </a:ln>
      </c:spPr>
    </c:plotArea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>
          <a:latin typeface="CMU Concrete" panose="02000603000000000000" pitchFamily="2" charset="0"/>
          <a:ea typeface="CMU Concrete" panose="02000603000000000000" pitchFamily="2" charset="0"/>
          <a:cs typeface="CMU Concrete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trlProps/ctrlProp1.xml><?xml version="1.0" encoding="utf-8"?>
<formControlPr xmlns="http://schemas.microsoft.com/office/spreadsheetml/2009/9/main" objectType="Scroll" dx="22" fmlaLink="$B$4" horiz="1" max="100" min="1" page="10" val="10"/>
</file>

<file path=xl/ctrlProps/ctrlProp2.xml><?xml version="1.0" encoding="utf-8"?>
<formControlPr xmlns="http://schemas.microsoft.com/office/spreadsheetml/2009/9/main" objectType="Scroll" dx="22" fmlaLink="$B$5" horiz="1" max="100" min="1" page="10" val="50"/>
</file>

<file path=xl/ctrlProps/ctrlProp3.xml><?xml version="1.0" encoding="utf-8"?>
<formControlPr xmlns="http://schemas.microsoft.com/office/spreadsheetml/2009/9/main" objectType="Scroll" dx="22" fmlaLink="$B$7" horiz="1" max="90" min="50" page="10" val="75"/>
</file>

<file path=xl/ctrlProps/ctrlProp4.xml><?xml version="1.0" encoding="utf-8"?>
<formControlPr xmlns="http://schemas.microsoft.com/office/spreadsheetml/2009/9/main" objectType="Scroll" dx="22" fmlaLink="$B$8" horiz="1" max="100" min="1" page="10" val="50"/>
</file>

<file path=xl/ctrlProps/ctrlProp5.xml><?xml version="1.0" encoding="utf-8"?>
<formControlPr xmlns="http://schemas.microsoft.com/office/spreadsheetml/2009/9/main" objectType="Scroll" dx="22" fmlaLink="$B$10" horiz="1" max="100" min="1" page="10" val="50"/>
</file>

<file path=xl/ctrlProps/ctrlProp6.xml><?xml version="1.0" encoding="utf-8"?>
<formControlPr xmlns="http://schemas.microsoft.com/office/spreadsheetml/2009/9/main" objectType="Scroll" dx="22" fmlaLink="$B$11" horiz="1" max="100" min="1" page="10" val="70"/>
</file>

<file path=xl/ctrlProps/ctrlProp7.xml><?xml version="1.0" encoding="utf-8"?>
<formControlPr xmlns="http://schemas.microsoft.com/office/spreadsheetml/2009/9/main" objectType="Scroll" dx="22" fmlaLink="$B$9" horiz="1" max="100" min="1" page="10" val="20"/>
</file>

<file path=xl/ctrlProps/ctrlProp8.xml><?xml version="1.0" encoding="utf-8"?>
<formControlPr xmlns="http://schemas.microsoft.com/office/spreadsheetml/2009/9/main" objectType="Scroll" dx="22" fmlaLink="$B$3" horiz="1" max="500" page="10" val="100"/>
</file>

<file path=xl/ctrlProps/ctrlProp9.xml><?xml version="1.0" encoding="utf-8"?>
<formControlPr xmlns="http://schemas.microsoft.com/office/spreadsheetml/2009/9/main" objectType="Scroll" dx="22" fmlaLink="$B$13" horiz="1" max="100" min="1" page="10" val="80"/>
</file>

<file path=xl/ctrlProps/ctrlProp10.xml><?xml version="1.0" encoding="utf-8"?>
<formControlPr xmlns="http://schemas.microsoft.com/office/spreadsheetml/2009/9/main" objectType="Scroll" dx="22" fmlaLink="$B$14" horiz="1" max="1000" min="1" page="10" val="13"/>
</file>

<file path=xl/ctrlProps/ctrlProp11.xml><?xml version="1.0" encoding="utf-8"?>
<formControlPr xmlns="http://schemas.microsoft.com/office/spreadsheetml/2009/9/main" objectType="Scroll" dx="22" fmlaLink="$B$15" horiz="1" max="100" min="1" page="10" val="100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Scroll" dx="22" fmlaLink="$B$18" horiz="1" max="100" min="1" page="10" val="100"/>
</file>

<file path=xl/ctrlProps/ctrlProp14.xml><?xml version="1.0" encoding="utf-8"?>
<formControlPr xmlns="http://schemas.microsoft.com/office/spreadsheetml/2009/9/main" objectType="Scroll" dx="22" fmlaLink="Default!$B$19" horiz="1" max="100" min="1" page="10" val="12"/>
</file>

<file path=xl/ctrlProps/ctrlProp15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3</xdr:row>
          <xdr:rowOff>47625</xdr:rowOff>
        </xdr:from>
        <xdr:to>
          <xdr:col>2</xdr:col>
          <xdr:colOff>2438400</xdr:colOff>
          <xdr:row>3</xdr:row>
          <xdr:rowOff>209550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4</xdr:row>
          <xdr:rowOff>47625</xdr:rowOff>
        </xdr:from>
        <xdr:to>
          <xdr:col>2</xdr:col>
          <xdr:colOff>2428875</xdr:colOff>
          <xdr:row>4</xdr:row>
          <xdr:rowOff>190500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38100</xdr:rowOff>
        </xdr:from>
        <xdr:to>
          <xdr:col>2</xdr:col>
          <xdr:colOff>2428875</xdr:colOff>
          <xdr:row>6</xdr:row>
          <xdr:rowOff>190500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28575</xdr:rowOff>
        </xdr:from>
        <xdr:to>
          <xdr:col>2</xdr:col>
          <xdr:colOff>2428875</xdr:colOff>
          <xdr:row>7</xdr:row>
          <xdr:rowOff>190500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38100</xdr:rowOff>
        </xdr:from>
        <xdr:to>
          <xdr:col>2</xdr:col>
          <xdr:colOff>2428875</xdr:colOff>
          <xdr:row>9</xdr:row>
          <xdr:rowOff>190500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47625</xdr:rowOff>
        </xdr:from>
        <xdr:to>
          <xdr:col>2</xdr:col>
          <xdr:colOff>2438400</xdr:colOff>
          <xdr:row>10</xdr:row>
          <xdr:rowOff>190500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57150</xdr:rowOff>
        </xdr:from>
        <xdr:to>
          <xdr:col>2</xdr:col>
          <xdr:colOff>2438400</xdr:colOff>
          <xdr:row>8</xdr:row>
          <xdr:rowOff>190500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</xdr:row>
          <xdr:rowOff>47625</xdr:rowOff>
        </xdr:from>
        <xdr:to>
          <xdr:col>2</xdr:col>
          <xdr:colOff>2438400</xdr:colOff>
          <xdr:row>2</xdr:row>
          <xdr:rowOff>209550</xdr:rowOff>
        </xdr:to>
        <xdr:sp macro="" textlink="">
          <xdr:nvSpPr>
            <xdr:cNvPr id="1033" name="Scroll Ba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77882</xdr:colOff>
      <xdr:row>5</xdr:row>
      <xdr:rowOff>2241</xdr:rowOff>
    </xdr:from>
    <xdr:to>
      <xdr:col>13</xdr:col>
      <xdr:colOff>154081</xdr:colOff>
      <xdr:row>23</xdr:row>
      <xdr:rowOff>164166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19050</xdr:rowOff>
        </xdr:from>
        <xdr:to>
          <xdr:col>2</xdr:col>
          <xdr:colOff>2438400</xdr:colOff>
          <xdr:row>12</xdr:row>
          <xdr:rowOff>180975</xdr:rowOff>
        </xdr:to>
        <xdr:sp macro="" textlink="">
          <xdr:nvSpPr>
            <xdr:cNvPr id="1034" name="Scroll Ba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19050</xdr:rowOff>
        </xdr:from>
        <xdr:to>
          <xdr:col>2</xdr:col>
          <xdr:colOff>2438400</xdr:colOff>
          <xdr:row>13</xdr:row>
          <xdr:rowOff>180975</xdr:rowOff>
        </xdr:to>
        <xdr:sp macro="" textlink="">
          <xdr:nvSpPr>
            <xdr:cNvPr id="1035" name="Scroll Ba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14</xdr:row>
          <xdr:rowOff>19050</xdr:rowOff>
        </xdr:from>
        <xdr:to>
          <xdr:col>2</xdr:col>
          <xdr:colOff>2438400</xdr:colOff>
          <xdr:row>14</xdr:row>
          <xdr:rowOff>180975</xdr:rowOff>
        </xdr:to>
        <xdr:sp macro="" textlink="">
          <xdr:nvSpPr>
            <xdr:cNvPr id="1036" name="Scroll Ba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66675</xdr:colOff>
          <xdr:row>15</xdr:row>
          <xdr:rowOff>76200</xdr:rowOff>
        </xdr:from>
        <xdr:to>
          <xdr:col>2</xdr:col>
          <xdr:colOff>1104900</xdr:colOff>
          <xdr:row>15</xdr:row>
          <xdr:rowOff>333375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Toggle Switch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17</xdr:row>
          <xdr:rowOff>19050</xdr:rowOff>
        </xdr:from>
        <xdr:to>
          <xdr:col>2</xdr:col>
          <xdr:colOff>2438400</xdr:colOff>
          <xdr:row>17</xdr:row>
          <xdr:rowOff>180975</xdr:rowOff>
        </xdr:to>
        <xdr:sp macro="" textlink="">
          <xdr:nvSpPr>
            <xdr:cNvPr id="1038" name="Scroll Bar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18</xdr:row>
          <xdr:rowOff>19050</xdr:rowOff>
        </xdr:from>
        <xdr:to>
          <xdr:col>2</xdr:col>
          <xdr:colOff>2438400</xdr:colOff>
          <xdr:row>18</xdr:row>
          <xdr:rowOff>180975</xdr:rowOff>
        </xdr:to>
        <xdr:sp macro="" textlink="">
          <xdr:nvSpPr>
            <xdr:cNvPr id="1039" name="Scroll Bar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66675</xdr:colOff>
          <xdr:row>16</xdr:row>
          <xdr:rowOff>76200</xdr:rowOff>
        </xdr:from>
        <xdr:to>
          <xdr:col>2</xdr:col>
          <xdr:colOff>1104900</xdr:colOff>
          <xdr:row>16</xdr:row>
          <xdr:rowOff>333375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4DF95E03-0045-FD8F-AE2A-9B4AE73B06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Toggle Switch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0.23616</cdr:x>
      <cdr:y>0.70044</cdr:y>
    </cdr:from>
    <cdr:to>
      <cdr:x>0.40098</cdr:x>
      <cdr:y>0.76619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00000000-0008-0000-0100-00000D000000}"/>
            </a:ext>
          </a:extLst>
        </cdr:cNvPr>
        <cdr:cNvSpPr/>
      </cdr:nvSpPr>
      <cdr:spPr>
        <a:xfrm xmlns:a="http://schemas.openxmlformats.org/drawingml/2006/main">
          <a:off x="1126808" y="2762083"/>
          <a:ext cx="786433" cy="25925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 baseline="0">
              <a:solidFill>
                <a:srgbClr val="F7B83B"/>
              </a:solidFill>
              <a:latin typeface="Helvetica" pitchFamily="2" charset="0"/>
              <a:ea typeface="CMU Serif" panose="02000603000000000000" pitchFamily="2" charset="0"/>
              <a:cs typeface="CMU Serif" panose="02000603000000000000" pitchFamily="2" charset="0"/>
            </a:rPr>
            <a:t>-NF, -R</a:t>
          </a:r>
        </a:p>
      </cdr:txBody>
    </cdr:sp>
  </cdr:relSizeAnchor>
  <cdr:relSizeAnchor xmlns:cdr="http://schemas.openxmlformats.org/drawingml/2006/chartDrawing">
    <cdr:from>
      <cdr:x>0.18825</cdr:x>
      <cdr:y>0.05333</cdr:y>
    </cdr:from>
    <cdr:to>
      <cdr:x>0.70939</cdr:x>
      <cdr:y>0.22219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4153C7AE-F81E-DF4B-CCFA-D3327D34EF5F}"/>
            </a:ext>
          </a:extLst>
        </cdr:cNvPr>
        <cdr:cNvSpPr/>
      </cdr:nvSpPr>
      <cdr:spPr>
        <a:xfrm xmlns:a="http://schemas.openxmlformats.org/drawingml/2006/main">
          <a:off x="901907" y="205220"/>
          <a:ext cx="2496835" cy="64979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78824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600" b="1">
              <a:solidFill>
                <a:srgbClr val="000000"/>
              </a:solidFill>
              <a:latin typeface="Helvetica" pitchFamily="2" charset="0"/>
              <a:ea typeface="CMU Serif" panose="02000603000000000000" pitchFamily="2" charset="0"/>
              <a:cs typeface="CMU Serif" panose="02000603000000000000" pitchFamily="2" charset="0"/>
            </a:rPr>
            <a:t>Nitrogen</a:t>
          </a:r>
          <a:r>
            <a:rPr lang="en-US" sz="1600" b="1" baseline="0">
              <a:solidFill>
                <a:srgbClr val="000000"/>
              </a:solidFill>
              <a:latin typeface="Helvetica" pitchFamily="2" charset="0"/>
              <a:ea typeface="CMU Serif" panose="02000603000000000000" pitchFamily="2" charset="0"/>
              <a:cs typeface="CMU Serif" panose="02000603000000000000" pitchFamily="2" charset="0"/>
            </a:rPr>
            <a:t> Management Regiment Comparisons</a:t>
          </a:r>
        </a:p>
      </cdr:txBody>
    </cdr:sp>
  </cdr:relSizeAnchor>
  <cdr:relSizeAnchor xmlns:cdr="http://schemas.openxmlformats.org/drawingml/2006/chartDrawing">
    <cdr:from>
      <cdr:x>0.50801</cdr:x>
      <cdr:y>0.69746</cdr:y>
    </cdr:from>
    <cdr:to>
      <cdr:x>0.67283</cdr:x>
      <cdr:y>0.7712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8452095B-13CD-C373-4129-BD186C38E76E}"/>
            </a:ext>
          </a:extLst>
        </cdr:cNvPr>
        <cdr:cNvSpPr/>
      </cdr:nvSpPr>
      <cdr:spPr>
        <a:xfrm xmlns:a="http://schemas.openxmlformats.org/drawingml/2006/main">
          <a:off x="2423937" y="2750317"/>
          <a:ext cx="786433" cy="2907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 baseline="0">
              <a:solidFill>
                <a:srgbClr val="D76007"/>
              </a:solidFill>
              <a:latin typeface="Helvetica" pitchFamily="2" charset="0"/>
              <a:ea typeface="CMU Serif" panose="02000603000000000000" pitchFamily="2" charset="0"/>
              <a:cs typeface="CMU Serif" panose="02000603000000000000" pitchFamily="2" charset="0"/>
            </a:rPr>
            <a:t>+NF, -R</a:t>
          </a:r>
        </a:p>
      </cdr:txBody>
    </cdr:sp>
  </cdr:relSizeAnchor>
  <cdr:relSizeAnchor xmlns:cdr="http://schemas.openxmlformats.org/drawingml/2006/chartDrawing">
    <cdr:from>
      <cdr:x>0.66783</cdr:x>
      <cdr:y>0.3445</cdr:y>
    </cdr:from>
    <cdr:to>
      <cdr:x>0.90561</cdr:x>
      <cdr:y>0.43095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C2810CF6-9834-389C-82D4-7137D4798A9C}"/>
            </a:ext>
          </a:extLst>
        </cdr:cNvPr>
        <cdr:cNvSpPr/>
      </cdr:nvSpPr>
      <cdr:spPr>
        <a:xfrm xmlns:a="http://schemas.openxmlformats.org/drawingml/2006/main">
          <a:off x="3204162" y="1335056"/>
          <a:ext cx="1140827" cy="3350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 baseline="0">
              <a:solidFill>
                <a:srgbClr val="840202"/>
              </a:solidFill>
              <a:latin typeface="Helvetica" pitchFamily="2" charset="0"/>
              <a:ea typeface="CMU Serif" panose="02000603000000000000" pitchFamily="2" charset="0"/>
              <a:cs typeface="CMU Serif" panose="02000603000000000000" pitchFamily="2" charset="0"/>
            </a:rPr>
            <a:t>Separate NFR</a:t>
          </a:r>
        </a:p>
      </cdr:txBody>
    </cdr:sp>
  </cdr:relSizeAnchor>
  <cdr:relSizeAnchor xmlns:cdr="http://schemas.openxmlformats.org/drawingml/2006/chartDrawing">
    <cdr:from>
      <cdr:x>0.72173</cdr:x>
      <cdr:y>0.58443</cdr:y>
    </cdr:from>
    <cdr:to>
      <cdr:x>0.88655</cdr:x>
      <cdr:y>0.65817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91967A06-ECE7-31A6-4ABA-1B4AAAE9D86A}"/>
            </a:ext>
          </a:extLst>
        </cdr:cNvPr>
        <cdr:cNvSpPr/>
      </cdr:nvSpPr>
      <cdr:spPr>
        <a:xfrm xmlns:a="http://schemas.openxmlformats.org/drawingml/2006/main">
          <a:off x="3443703" y="2304607"/>
          <a:ext cx="786434" cy="2907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 baseline="0">
              <a:solidFill>
                <a:srgbClr val="DB0303"/>
              </a:solidFill>
              <a:latin typeface="Helvetica" pitchFamily="2" charset="0"/>
              <a:ea typeface="CMU Serif" panose="02000603000000000000" pitchFamily="2" charset="0"/>
              <a:cs typeface="CMU Serif" panose="02000603000000000000" pitchFamily="2" charset="0"/>
            </a:rPr>
            <a:t>-NF, +R</a:t>
          </a:r>
        </a:p>
      </cdr:txBody>
    </cdr:sp>
  </cdr:relSizeAnchor>
  <cdr:relSizeAnchor xmlns:cdr="http://schemas.openxmlformats.org/drawingml/2006/chartDrawing">
    <cdr:from>
      <cdr:x>0.65648</cdr:x>
      <cdr:y>0.20272</cdr:y>
    </cdr:from>
    <cdr:to>
      <cdr:x>0.92696</cdr:x>
      <cdr:y>0.27997</cdr:y>
    </cdr:to>
    <cdr:sp macro="" textlink="">
      <cdr:nvSpPr>
        <cdr:cNvPr id="7" name="Rectangle 6">
          <a:extLst xmlns:a="http://schemas.openxmlformats.org/drawingml/2006/main">
            <a:ext uri="{FF2B5EF4-FFF2-40B4-BE49-F238E27FC236}">
              <a16:creationId xmlns:a16="http://schemas.microsoft.com/office/drawing/2014/main" id="{91967A06-ECE7-31A6-4ABA-1B4AAAE9D86A}"/>
            </a:ext>
          </a:extLst>
        </cdr:cNvPr>
        <cdr:cNvSpPr/>
      </cdr:nvSpPr>
      <cdr:spPr>
        <a:xfrm xmlns:a="http://schemas.openxmlformats.org/drawingml/2006/main">
          <a:off x="3149732" y="785611"/>
          <a:ext cx="1297724" cy="2993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>
              <a:solidFill>
                <a:srgbClr val="000000"/>
              </a:solidFill>
              <a:latin typeface="Helvetica" pitchFamily="2" charset="0"/>
              <a:ea typeface="CMU Serif" panose="02000603000000000000" pitchFamily="2" charset="0"/>
              <a:cs typeface="CMU Serif" panose="02000603000000000000" pitchFamily="2" charset="0"/>
            </a:rPr>
            <a:t>Combined NFR</a:t>
          </a:r>
          <a:endParaRPr lang="en-US" sz="1100" b="1" baseline="0">
            <a:solidFill>
              <a:srgbClr val="F7B83B"/>
            </a:solidFill>
            <a:latin typeface="Helvetica" pitchFamily="2" charset="0"/>
            <a:ea typeface="CMU Serif" panose="02000603000000000000" pitchFamily="2" charset="0"/>
            <a:cs typeface="CMU Serif" panose="02000603000000000000" pitchFamily="2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7992-88B1-4170-9AE6-8C559945BFB4}">
  <sheetPr codeName="Sheet1"/>
  <dimension ref="A1:W391"/>
  <sheetViews>
    <sheetView showGridLines="0" tabSelected="1" zoomScale="70" zoomScaleNormal="70" workbookViewId="0">
      <selection activeCell="F9" sqref="F9"/>
    </sheetView>
  </sheetViews>
  <sheetFormatPr defaultRowHeight="15" x14ac:dyDescent="0.25"/>
  <cols>
    <col min="1" max="1" width="38.140625" customWidth="1"/>
    <col min="3" max="3" width="41.42578125" customWidth="1"/>
    <col min="4" max="4" width="10.140625" customWidth="1"/>
    <col min="5" max="5" width="3.42578125" customWidth="1"/>
    <col min="6" max="6" width="10.140625" customWidth="1"/>
    <col min="10" max="10" width="11.28515625" customWidth="1"/>
    <col min="11" max="11" width="13.7109375" customWidth="1"/>
  </cols>
  <sheetData>
    <row r="1" spans="1:13" ht="16.5" x14ac:dyDescent="0.35">
      <c r="A1" s="31"/>
      <c r="B1" s="32"/>
      <c r="C1" s="31"/>
      <c r="D1" s="31"/>
      <c r="E1" s="33"/>
      <c r="F1" s="14"/>
      <c r="G1" s="14"/>
      <c r="H1" s="14"/>
      <c r="I1" s="14"/>
      <c r="J1" s="14"/>
      <c r="K1" s="14"/>
      <c r="L1" s="14"/>
      <c r="M1" s="14"/>
    </row>
    <row r="2" spans="1:13" ht="21" x14ac:dyDescent="0.45">
      <c r="A2" s="34" t="s">
        <v>0</v>
      </c>
      <c r="B2" s="35"/>
      <c r="C2" s="36"/>
      <c r="D2" s="36"/>
      <c r="E2" s="37"/>
      <c r="F2" s="14"/>
      <c r="G2" s="15" t="s">
        <v>1</v>
      </c>
      <c r="H2" s="14"/>
      <c r="I2" s="14"/>
      <c r="J2" s="14"/>
      <c r="K2" s="47">
        <v>800</v>
      </c>
      <c r="L2" s="14" t="s">
        <v>2</v>
      </c>
      <c r="M2" s="14"/>
    </row>
    <row r="3" spans="1:13" ht="21" x14ac:dyDescent="0.45">
      <c r="A3" s="38" t="s">
        <v>3</v>
      </c>
      <c r="B3" s="44">
        <v>100</v>
      </c>
      <c r="C3" s="46"/>
      <c r="D3" s="36"/>
      <c r="E3" s="37"/>
      <c r="F3" s="14"/>
      <c r="G3" s="49" t="s">
        <v>4</v>
      </c>
      <c r="H3" s="49"/>
      <c r="I3" s="49"/>
      <c r="J3" s="49"/>
      <c r="K3" s="22">
        <f>IF(K2=0,(K4*B3/100),K2*B3/100)</f>
        <v>800</v>
      </c>
      <c r="L3" s="14" t="s">
        <v>2</v>
      </c>
      <c r="M3" s="14"/>
    </row>
    <row r="4" spans="1:13" ht="21" x14ac:dyDescent="0.45">
      <c r="A4" s="38" t="s">
        <v>6</v>
      </c>
      <c r="B4" s="44">
        <v>10</v>
      </c>
      <c r="C4" s="46"/>
      <c r="D4" s="36"/>
      <c r="E4" s="37"/>
      <c r="F4" s="14"/>
      <c r="G4" s="49" t="s">
        <v>7</v>
      </c>
      <c r="H4" s="49"/>
      <c r="I4" s="49"/>
      <c r="J4" s="49"/>
      <c r="K4" s="22">
        <f>-(NREC-nd/(eH*eF)-z*(nd*eU*(1-wf)*(1-eAAN)))/((a*ra/1000*eAAN^z*eB))</f>
        <v>279.72027972027951</v>
      </c>
      <c r="L4" s="14" t="s">
        <v>2</v>
      </c>
      <c r="M4" s="14"/>
    </row>
    <row r="5" spans="1:13" ht="17.25" x14ac:dyDescent="0.35">
      <c r="A5" s="38" t="s">
        <v>8</v>
      </c>
      <c r="B5" s="44">
        <v>50</v>
      </c>
      <c r="C5" s="46"/>
      <c r="D5" s="36"/>
      <c r="E5" s="37"/>
      <c r="F5" s="14"/>
      <c r="G5" s="14"/>
      <c r="H5" s="14"/>
      <c r="I5" s="14"/>
      <c r="J5" s="14"/>
      <c r="K5" s="14"/>
      <c r="L5" s="14"/>
      <c r="M5" s="14"/>
    </row>
    <row r="6" spans="1:13" ht="17.25" x14ac:dyDescent="0.35">
      <c r="A6" s="34" t="s">
        <v>9</v>
      </c>
      <c r="B6" s="39"/>
      <c r="C6" s="46"/>
      <c r="D6" s="36"/>
      <c r="E6" s="37"/>
      <c r="F6" s="14"/>
      <c r="G6" s="14"/>
      <c r="H6" s="14"/>
      <c r="I6" s="14"/>
      <c r="J6" s="14"/>
      <c r="K6" s="14"/>
      <c r="L6" s="16"/>
      <c r="M6" s="17"/>
    </row>
    <row r="7" spans="1:13" ht="17.25" x14ac:dyDescent="0.35">
      <c r="A7" s="38" t="s">
        <v>10</v>
      </c>
      <c r="B7" s="44">
        <v>75</v>
      </c>
      <c r="C7" s="46"/>
      <c r="D7" s="36"/>
      <c r="E7" s="37"/>
      <c r="F7" s="14"/>
      <c r="G7" s="14"/>
      <c r="H7" s="14"/>
      <c r="I7" s="14"/>
      <c r="J7" s="14"/>
      <c r="K7" s="14"/>
      <c r="L7" s="18"/>
      <c r="M7" s="19"/>
    </row>
    <row r="8" spans="1:13" ht="17.25" x14ac:dyDescent="0.35">
      <c r="A8" s="38" t="s">
        <v>11</v>
      </c>
      <c r="B8" s="44">
        <v>50</v>
      </c>
      <c r="C8" s="46"/>
      <c r="D8" s="36"/>
      <c r="E8" s="37"/>
      <c r="F8" s="14"/>
      <c r="G8" s="14"/>
      <c r="H8" s="14"/>
      <c r="I8" s="14"/>
      <c r="J8" s="14"/>
      <c r="K8" s="14"/>
      <c r="L8" s="18"/>
      <c r="M8" s="20"/>
    </row>
    <row r="9" spans="1:13" ht="17.25" x14ac:dyDescent="0.35">
      <c r="A9" s="38" t="s">
        <v>12</v>
      </c>
      <c r="B9" s="44">
        <v>20</v>
      </c>
      <c r="C9" s="46"/>
      <c r="D9" s="36"/>
      <c r="E9" s="37"/>
      <c r="F9" s="14"/>
      <c r="G9" s="14"/>
      <c r="H9" s="14"/>
      <c r="I9" s="14"/>
      <c r="J9" s="14"/>
      <c r="K9" s="14"/>
      <c r="L9" s="18"/>
      <c r="M9" s="19"/>
    </row>
    <row r="10" spans="1:13" ht="17.25" x14ac:dyDescent="0.35">
      <c r="A10" s="38" t="s">
        <v>13</v>
      </c>
      <c r="B10" s="44">
        <v>50</v>
      </c>
      <c r="C10" s="46"/>
      <c r="D10" s="36"/>
      <c r="E10" s="37"/>
      <c r="F10" s="14"/>
      <c r="G10" s="14"/>
      <c r="H10" s="14"/>
      <c r="I10" s="14"/>
      <c r="J10" s="14"/>
      <c r="K10" s="14"/>
      <c r="L10" s="18"/>
      <c r="M10" s="19"/>
    </row>
    <row r="11" spans="1:13" ht="17.25" x14ac:dyDescent="0.35">
      <c r="A11" s="38" t="s">
        <v>14</v>
      </c>
      <c r="B11" s="44">
        <v>70</v>
      </c>
      <c r="C11" s="46"/>
      <c r="D11" s="36"/>
      <c r="E11" s="37"/>
      <c r="F11" s="14"/>
      <c r="G11" s="14"/>
      <c r="H11" s="14"/>
      <c r="I11" s="14"/>
      <c r="J11" s="14"/>
      <c r="K11" s="14"/>
      <c r="L11" s="18"/>
      <c r="M11" s="19"/>
    </row>
    <row r="12" spans="1:13" ht="17.25" x14ac:dyDescent="0.35">
      <c r="A12" s="34" t="s">
        <v>63</v>
      </c>
      <c r="B12" s="39"/>
      <c r="C12" s="46"/>
      <c r="D12" s="36"/>
      <c r="E12" s="37"/>
      <c r="F12" s="14"/>
      <c r="G12" s="14"/>
      <c r="H12" s="14"/>
      <c r="I12" s="14"/>
      <c r="J12" s="14"/>
      <c r="K12" s="14"/>
      <c r="L12" s="18"/>
      <c r="M12" s="19"/>
    </row>
    <row r="13" spans="1:13" ht="17.25" x14ac:dyDescent="0.35">
      <c r="A13" s="38" t="s">
        <v>15</v>
      </c>
      <c r="B13" s="44">
        <v>80</v>
      </c>
      <c r="C13" s="46"/>
      <c r="D13" s="36"/>
      <c r="E13" s="37"/>
      <c r="F13" s="14"/>
      <c r="G13" s="14"/>
      <c r="H13" s="14"/>
      <c r="I13" s="14"/>
      <c r="J13" s="14"/>
      <c r="K13" s="14"/>
      <c r="L13" s="18"/>
      <c r="M13" s="19"/>
    </row>
    <row r="14" spans="1:13" ht="17.25" x14ac:dyDescent="0.35">
      <c r="A14" s="38" t="s">
        <v>16</v>
      </c>
      <c r="B14" s="44">
        <v>13</v>
      </c>
      <c r="C14" s="46"/>
      <c r="D14" s="36"/>
      <c r="E14" s="37"/>
      <c r="F14" s="14"/>
      <c r="G14" s="14"/>
      <c r="H14" s="14"/>
      <c r="I14" s="14"/>
      <c r="J14" s="14"/>
      <c r="K14" s="14"/>
      <c r="L14" s="18"/>
      <c r="M14" s="19"/>
    </row>
    <row r="15" spans="1:13" ht="17.25" x14ac:dyDescent="0.35">
      <c r="A15" s="38" t="s">
        <v>17</v>
      </c>
      <c r="B15" s="44">
        <v>100</v>
      </c>
      <c r="C15" s="46"/>
      <c r="D15" s="36"/>
      <c r="E15" s="37"/>
      <c r="F15" s="14"/>
      <c r="G15" s="14"/>
      <c r="H15" s="14"/>
      <c r="I15" s="14"/>
      <c r="J15" s="14"/>
      <c r="K15" s="14"/>
      <c r="L15" s="18"/>
      <c r="M15" s="19"/>
    </row>
    <row r="16" spans="1:13" ht="33.75" customHeight="1" x14ac:dyDescent="0.35">
      <c r="A16" s="40" t="s">
        <v>18</v>
      </c>
      <c r="B16" s="43" t="s">
        <v>62</v>
      </c>
      <c r="C16" s="46"/>
      <c r="D16" s="36"/>
      <c r="E16" s="37"/>
      <c r="F16" s="14"/>
      <c r="G16" s="14"/>
      <c r="H16" s="14"/>
      <c r="I16" s="14"/>
      <c r="J16" s="14"/>
      <c r="K16" s="14"/>
      <c r="L16" s="18"/>
      <c r="M16" s="19"/>
    </row>
    <row r="17" spans="1:13" ht="33.75" customHeight="1" x14ac:dyDescent="0.35">
      <c r="A17" s="40" t="s">
        <v>66</v>
      </c>
      <c r="B17" s="50" t="s">
        <v>65</v>
      </c>
      <c r="C17" s="46"/>
      <c r="D17" s="36"/>
      <c r="E17" s="37"/>
      <c r="F17" s="14"/>
      <c r="G17" s="14"/>
      <c r="H17" s="14"/>
      <c r="I17" s="14"/>
      <c r="J17" s="14"/>
      <c r="K17" s="14"/>
      <c r="L17" s="18"/>
      <c r="M17" s="19"/>
    </row>
    <row r="18" spans="1:13" ht="17.25" x14ac:dyDescent="0.35">
      <c r="A18" s="38" t="s">
        <v>41</v>
      </c>
      <c r="B18" s="45">
        <v>100</v>
      </c>
      <c r="C18" s="46"/>
      <c r="D18" s="36"/>
      <c r="E18" s="37"/>
      <c r="F18" s="14"/>
      <c r="G18" s="14"/>
      <c r="H18" s="14"/>
      <c r="I18" s="14"/>
      <c r="J18" s="14"/>
      <c r="K18" s="14"/>
      <c r="L18" s="18"/>
      <c r="M18" s="19"/>
    </row>
    <row r="19" spans="1:13" ht="17.25" x14ac:dyDescent="0.35">
      <c r="A19" s="38" t="s">
        <v>64</v>
      </c>
      <c r="B19" s="45">
        <v>12</v>
      </c>
      <c r="C19" s="46"/>
      <c r="D19" s="36"/>
      <c r="E19" s="37"/>
      <c r="F19" s="14"/>
      <c r="G19" s="14"/>
      <c r="H19" s="14"/>
      <c r="I19" s="14"/>
      <c r="J19" s="14"/>
      <c r="K19" s="14"/>
      <c r="L19" s="18"/>
      <c r="M19" s="19"/>
    </row>
    <row r="20" spans="1:13" ht="17.25" thickBot="1" x14ac:dyDescent="0.4">
      <c r="A20" s="41"/>
      <c r="B20" s="41"/>
      <c r="C20" s="41"/>
      <c r="D20" s="41"/>
      <c r="E20" s="42"/>
      <c r="F20" s="14"/>
      <c r="G20" s="14"/>
      <c r="H20" s="14"/>
      <c r="I20" s="14"/>
      <c r="J20" s="14"/>
      <c r="K20" s="14"/>
      <c r="L20" s="18"/>
      <c r="M20" s="19"/>
    </row>
    <row r="21" spans="1:13" ht="20.25" x14ac:dyDescent="0.4">
      <c r="A21" s="21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8"/>
      <c r="M21" s="19"/>
    </row>
    <row r="23" spans="1:13" ht="17.25" x14ac:dyDescent="0.35">
      <c r="A23" s="38" t="s">
        <v>67</v>
      </c>
      <c r="B23" s="46">
        <f>IF(B17="Yes", B15, IF(B15-10 &gt; 0, B15-10, 0))</f>
        <v>100</v>
      </c>
      <c r="C23" t="s">
        <v>68</v>
      </c>
    </row>
    <row r="28" spans="1:13" x14ac:dyDescent="0.25">
      <c r="A28" s="48"/>
      <c r="B28" s="48"/>
      <c r="C28" s="48"/>
      <c r="D28" s="48"/>
      <c r="E28" s="48"/>
      <c r="F28" s="48"/>
    </row>
    <row r="30" spans="1:13" x14ac:dyDescent="0.25">
      <c r="A30" s="51"/>
    </row>
    <row r="352" spans="21:21" x14ac:dyDescent="0.25">
      <c r="U352">
        <f>ra*V/1000*eAAN^z*eB</f>
        <v>8.32</v>
      </c>
    </row>
    <row r="373" spans="17:23" x14ac:dyDescent="0.25">
      <c r="Q373" s="30"/>
      <c r="R373" s="30"/>
      <c r="S373" s="30"/>
      <c r="T373" s="30"/>
      <c r="U373" s="30"/>
      <c r="V373" s="30"/>
      <c r="W373" s="30"/>
    </row>
    <row r="374" spans="17:23" x14ac:dyDescent="0.25">
      <c r="Q374" s="30"/>
      <c r="R374" s="30"/>
      <c r="S374" s="30"/>
      <c r="T374" s="30"/>
      <c r="U374" s="30"/>
      <c r="V374" s="30"/>
      <c r="W374" s="30"/>
    </row>
    <row r="375" spans="17:23" x14ac:dyDescent="0.25">
      <c r="Q375" s="30"/>
      <c r="R375" s="30"/>
      <c r="S375" s="30"/>
      <c r="T375" s="30"/>
      <c r="U375" s="30"/>
      <c r="V375" s="30"/>
      <c r="W375" s="30"/>
    </row>
    <row r="376" spans="17:23" x14ac:dyDescent="0.25">
      <c r="Q376" s="30"/>
      <c r="R376" s="30"/>
      <c r="S376" s="30"/>
      <c r="T376" s="30"/>
      <c r="U376" s="30"/>
      <c r="V376" s="30"/>
      <c r="W376" s="30"/>
    </row>
    <row r="377" spans="17:23" x14ac:dyDescent="0.25">
      <c r="Q377" s="30"/>
      <c r="R377" s="30"/>
      <c r="S377" s="30"/>
      <c r="T377" s="30"/>
      <c r="U377" s="30"/>
      <c r="V377" s="30"/>
      <c r="W377" s="30"/>
    </row>
    <row r="378" spans="17:23" x14ac:dyDescent="0.25">
      <c r="Q378" s="30"/>
      <c r="R378" s="30"/>
      <c r="S378" s="30"/>
      <c r="T378" s="30"/>
      <c r="U378" s="30"/>
      <c r="V378" s="30"/>
      <c r="W378" s="30"/>
    </row>
    <row r="379" spans="17:23" x14ac:dyDescent="0.25">
      <c r="Q379" s="30"/>
      <c r="R379" s="30"/>
      <c r="S379" s="30"/>
      <c r="T379" s="30"/>
      <c r="U379" s="30"/>
      <c r="V379" s="30"/>
      <c r="W379" s="30"/>
    </row>
    <row r="380" spans="17:23" x14ac:dyDescent="0.25">
      <c r="Q380" s="30"/>
      <c r="R380" s="30"/>
      <c r="S380" s="30"/>
      <c r="T380" s="30"/>
      <c r="U380" s="30"/>
      <c r="V380" s="30"/>
      <c r="W380" s="30"/>
    </row>
    <row r="381" spans="17:23" x14ac:dyDescent="0.25">
      <c r="Q381" s="30"/>
      <c r="R381" s="30"/>
      <c r="S381" s="30"/>
      <c r="T381" s="30"/>
      <c r="U381" s="30"/>
      <c r="V381" s="30"/>
      <c r="W381" s="30"/>
    </row>
    <row r="382" spans="17:23" x14ac:dyDescent="0.25">
      <c r="Q382" s="30"/>
      <c r="R382" s="30"/>
      <c r="S382" s="30"/>
      <c r="T382" s="30"/>
      <c r="U382" s="30"/>
      <c r="V382" s="30"/>
      <c r="W382" s="30"/>
    </row>
    <row r="383" spans="17:23" x14ac:dyDescent="0.25">
      <c r="Q383" s="30"/>
      <c r="R383" s="30"/>
      <c r="S383" s="30"/>
      <c r="T383" s="30"/>
      <c r="U383" s="30"/>
      <c r="V383" s="30"/>
      <c r="W383" s="30"/>
    </row>
    <row r="384" spans="17:23" x14ac:dyDescent="0.25">
      <c r="Q384" s="30"/>
      <c r="R384" s="30"/>
      <c r="S384" s="30"/>
      <c r="T384" s="30"/>
      <c r="U384" s="30"/>
      <c r="V384" s="30"/>
      <c r="W384" s="30"/>
    </row>
    <row r="385" spans="17:23" x14ac:dyDescent="0.25">
      <c r="Q385" s="30"/>
      <c r="R385" s="30"/>
      <c r="S385" s="30"/>
      <c r="T385" s="30"/>
      <c r="U385" s="30"/>
      <c r="V385" s="30"/>
      <c r="W385" s="30"/>
    </row>
    <row r="386" spans="17:23" x14ac:dyDescent="0.25">
      <c r="Q386" s="30"/>
      <c r="R386" s="30"/>
      <c r="S386" s="30"/>
      <c r="T386" s="30"/>
      <c r="U386" s="30"/>
      <c r="V386" s="30"/>
      <c r="W386" s="30"/>
    </row>
    <row r="387" spans="17:23" x14ac:dyDescent="0.25">
      <c r="Q387" s="30"/>
      <c r="R387" s="30"/>
      <c r="S387" s="30"/>
      <c r="T387" s="30"/>
      <c r="U387" s="30"/>
      <c r="V387" s="30"/>
      <c r="W387" s="30"/>
    </row>
    <row r="388" spans="17:23" x14ac:dyDescent="0.25">
      <c r="Q388" s="30"/>
      <c r="R388" s="30"/>
      <c r="S388" s="30"/>
      <c r="T388" s="30"/>
      <c r="U388" s="30"/>
      <c r="V388" s="30"/>
      <c r="W388" s="30"/>
    </row>
    <row r="389" spans="17:23" x14ac:dyDescent="0.25">
      <c r="Q389" s="30"/>
      <c r="R389" s="30"/>
      <c r="S389" s="30"/>
      <c r="T389" s="30"/>
      <c r="U389" s="30"/>
      <c r="V389" s="30"/>
      <c r="W389" s="30"/>
    </row>
    <row r="390" spans="17:23" x14ac:dyDescent="0.25">
      <c r="Q390" s="30"/>
      <c r="R390" s="30"/>
      <c r="S390" s="30"/>
      <c r="T390" s="30"/>
      <c r="U390" s="30"/>
      <c r="V390" s="30"/>
      <c r="W390" s="30"/>
    </row>
    <row r="391" spans="17:23" x14ac:dyDescent="0.25">
      <c r="Q391" s="30"/>
      <c r="R391" s="30"/>
      <c r="S391" s="30"/>
      <c r="T391" s="30"/>
      <c r="U391" s="30"/>
      <c r="V391" s="30"/>
      <c r="W391" s="30"/>
    </row>
  </sheetData>
  <mergeCells count="2">
    <mergeCell ref="G3:J3"/>
    <mergeCell ref="G4:J4"/>
  </mergeCells>
  <conditionalFormatting sqref="B16:B17">
    <cfRule type="containsText" dxfId="1" priority="1" operator="containsText" text="Yes">
      <formula>NOT(ISERROR(SEARCH("Yes",B16)))</formula>
    </cfRule>
    <cfRule type="containsText" dxfId="0" priority="2" operator="containsText" text="No">
      <formula>NOT(ISERROR(SEARCH("No",B16)))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2</xdr:col>
                    <xdr:colOff>19050</xdr:colOff>
                    <xdr:row>3</xdr:row>
                    <xdr:rowOff>47625</xdr:rowOff>
                  </from>
                  <to>
                    <xdr:col>2</xdr:col>
                    <xdr:colOff>2438400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croll Bar 2">
              <controlPr defaultSize="0" autoPict="0">
                <anchor moveWithCells="1">
                  <from>
                    <xdr:col>2</xdr:col>
                    <xdr:colOff>19050</xdr:colOff>
                    <xdr:row>4</xdr:row>
                    <xdr:rowOff>47625</xdr:rowOff>
                  </from>
                  <to>
                    <xdr:col>2</xdr:col>
                    <xdr:colOff>2428875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Scroll Bar 3">
              <controlPr defaultSize="0" autoPict="0">
                <anchor moveWithCells="1">
                  <from>
                    <xdr:col>2</xdr:col>
                    <xdr:colOff>19050</xdr:colOff>
                    <xdr:row>6</xdr:row>
                    <xdr:rowOff>38100</xdr:rowOff>
                  </from>
                  <to>
                    <xdr:col>2</xdr:col>
                    <xdr:colOff>2428875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Scroll Bar 4">
              <controlPr defaultSize="0" autoPict="0">
                <anchor moveWithCells="1">
                  <from>
                    <xdr:col>2</xdr:col>
                    <xdr:colOff>19050</xdr:colOff>
                    <xdr:row>7</xdr:row>
                    <xdr:rowOff>28575</xdr:rowOff>
                  </from>
                  <to>
                    <xdr:col>2</xdr:col>
                    <xdr:colOff>2428875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Scroll Bar 5">
              <controlPr defaultSize="0" autoPict="0">
                <anchor moveWithCells="1">
                  <from>
                    <xdr:col>2</xdr:col>
                    <xdr:colOff>19050</xdr:colOff>
                    <xdr:row>9</xdr:row>
                    <xdr:rowOff>38100</xdr:rowOff>
                  </from>
                  <to>
                    <xdr:col>2</xdr:col>
                    <xdr:colOff>2428875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Scroll Bar 6">
              <controlPr defaultSize="0" autoPict="0">
                <anchor moveWithCells="1">
                  <from>
                    <xdr:col>2</xdr:col>
                    <xdr:colOff>19050</xdr:colOff>
                    <xdr:row>10</xdr:row>
                    <xdr:rowOff>47625</xdr:rowOff>
                  </from>
                  <to>
                    <xdr:col>2</xdr:col>
                    <xdr:colOff>2438400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Scroll Bar 7">
              <controlPr defaultSize="0" autoPict="0">
                <anchor moveWithCells="1">
                  <from>
                    <xdr:col>2</xdr:col>
                    <xdr:colOff>19050</xdr:colOff>
                    <xdr:row>8</xdr:row>
                    <xdr:rowOff>57150</xdr:rowOff>
                  </from>
                  <to>
                    <xdr:col>2</xdr:col>
                    <xdr:colOff>2438400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Scroll Bar 9">
              <controlPr defaultSize="0" autoPict="0">
                <anchor moveWithCells="1">
                  <from>
                    <xdr:col>2</xdr:col>
                    <xdr:colOff>19050</xdr:colOff>
                    <xdr:row>2</xdr:row>
                    <xdr:rowOff>47625</xdr:rowOff>
                  </from>
                  <to>
                    <xdr:col>2</xdr:col>
                    <xdr:colOff>2438400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Scroll Bar 10">
              <controlPr defaultSize="0" autoPict="0">
                <anchor moveWithCells="1">
                  <from>
                    <xdr:col>2</xdr:col>
                    <xdr:colOff>19050</xdr:colOff>
                    <xdr:row>12</xdr:row>
                    <xdr:rowOff>19050</xdr:rowOff>
                  </from>
                  <to>
                    <xdr:col>2</xdr:col>
                    <xdr:colOff>2438400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Scroll Bar 11">
              <controlPr defaultSize="0" autoPict="0">
                <anchor moveWithCells="1">
                  <from>
                    <xdr:col>2</xdr:col>
                    <xdr:colOff>19050</xdr:colOff>
                    <xdr:row>13</xdr:row>
                    <xdr:rowOff>19050</xdr:rowOff>
                  </from>
                  <to>
                    <xdr:col>2</xdr:col>
                    <xdr:colOff>2438400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Scroll Bar 12">
              <controlPr defaultSize="0" autoPict="0">
                <anchor moveWithCells="1">
                  <from>
                    <xdr:col>2</xdr:col>
                    <xdr:colOff>19050</xdr:colOff>
                    <xdr:row>14</xdr:row>
                    <xdr:rowOff>19050</xdr:rowOff>
                  </from>
                  <to>
                    <xdr:col>2</xdr:col>
                    <xdr:colOff>2438400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Button 13">
              <controlPr defaultSize="0" print="0" autoFill="0" autoPict="0" macro="[0]!Macro3">
                <anchor moveWithCells="1" sizeWithCells="1">
                  <from>
                    <xdr:col>2</xdr:col>
                    <xdr:colOff>66675</xdr:colOff>
                    <xdr:row>15</xdr:row>
                    <xdr:rowOff>76200</xdr:rowOff>
                  </from>
                  <to>
                    <xdr:col>2</xdr:col>
                    <xdr:colOff>1104900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Scroll Bar 14">
              <controlPr defaultSize="0" autoPict="0">
                <anchor moveWithCells="1">
                  <from>
                    <xdr:col>2</xdr:col>
                    <xdr:colOff>19050</xdr:colOff>
                    <xdr:row>17</xdr:row>
                    <xdr:rowOff>19050</xdr:rowOff>
                  </from>
                  <to>
                    <xdr:col>2</xdr:col>
                    <xdr:colOff>2438400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Scroll Bar 15">
              <controlPr defaultSize="0" autoPict="0">
                <anchor moveWithCells="1">
                  <from>
                    <xdr:col>2</xdr:col>
                    <xdr:colOff>19050</xdr:colOff>
                    <xdr:row>18</xdr:row>
                    <xdr:rowOff>19050</xdr:rowOff>
                  </from>
                  <to>
                    <xdr:col>2</xdr:col>
                    <xdr:colOff>2438400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Button 17">
              <controlPr defaultSize="0" print="0" autoFill="0" autoPict="0" macro="[0]!Macro4">
                <anchor moveWithCells="1" sizeWithCells="1">
                  <from>
                    <xdr:col>2</xdr:col>
                    <xdr:colOff>66675</xdr:colOff>
                    <xdr:row>16</xdr:row>
                    <xdr:rowOff>76200</xdr:rowOff>
                  </from>
                  <to>
                    <xdr:col>2</xdr:col>
                    <xdr:colOff>1104900</xdr:colOff>
                    <xdr:row>16</xdr:row>
                    <xdr:rowOff>333375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6D5F-A53E-4A85-B94D-D1C91E56ADE0}">
  <sheetPr codeName="Sheet2"/>
  <dimension ref="A1:Y382"/>
  <sheetViews>
    <sheetView topLeftCell="A11" workbookViewId="0">
      <selection activeCell="B16" sqref="B16"/>
    </sheetView>
  </sheetViews>
  <sheetFormatPr defaultRowHeight="15" x14ac:dyDescent="0.25"/>
  <cols>
    <col min="1" max="1" width="30.85546875" customWidth="1"/>
    <col min="18" max="23" width="10.5703125" customWidth="1"/>
    <col min="25" max="25" width="15.85546875" customWidth="1"/>
  </cols>
  <sheetData>
    <row r="1" spans="1:25" x14ac:dyDescent="0.25">
      <c r="A1" t="s">
        <v>19</v>
      </c>
      <c r="K1" s="12" t="s">
        <v>5</v>
      </c>
      <c r="L1" s="13" t="str">
        <f>"-NF -R"</f>
        <v>-NF -R</v>
      </c>
      <c r="M1" s="13" t="str">
        <f>"+NF -R"</f>
        <v>+NF -R</v>
      </c>
      <c r="N1" s="13" t="str">
        <f>"-NF +R"</f>
        <v>-NF +R</v>
      </c>
      <c r="O1" s="13" t="str">
        <f>"+NF +R"</f>
        <v>+NF +R</v>
      </c>
      <c r="P1" s="13" t="str">
        <f>"R Via NF"</f>
        <v>R Via NF</v>
      </c>
    </row>
    <row r="2" spans="1:25" x14ac:dyDescent="0.25">
      <c r="K2" s="6">
        <v>0</v>
      </c>
      <c r="L2" s="7" t="e" cm="1">
        <f t="array" ref="L2">x*$K2*(-N9nd/(eH*eF))/1000</f>
        <v>#NAME?</v>
      </c>
      <c r="M2" s="8">
        <f t="shared" ref="M2:M65" si="0">x*$K2*(ra*V/1000*eAAN^z*eB-nd/(eH*eF))/1000</f>
        <v>0</v>
      </c>
      <c r="N2" s="9">
        <f t="shared" ref="N2:N65" si="1">x*$K2*(NREC-nd/(eH*eF))/1000</f>
        <v>0</v>
      </c>
      <c r="O2" s="27">
        <f t="shared" ref="O2:O65" si="2">x*$K2*(ra*V/1000*eAAN^z*eB+NREC-nd/(eH*eF))/1000</f>
        <v>0</v>
      </c>
      <c r="P2" s="25">
        <f t="shared" ref="P2:P65" si="3">x*$K2*(a*ra*V/1000*eAAN^z*eB-test*(1-eB)*(1-wf)*nd*eU+NREC-nd/(eH*eF)-z*(nd*eU*(1-wf)*(1-eAAN)))/1000</f>
        <v>0</v>
      </c>
    </row>
    <row r="3" spans="1:25" x14ac:dyDescent="0.25">
      <c r="K3" s="6">
        <v>1</v>
      </c>
      <c r="L3" s="7">
        <f t="shared" ref="L3:L66" si="4">x*$K3*(-nd/(eH*eF))/1000</f>
        <v>-0.24</v>
      </c>
      <c r="M3" s="8">
        <f t="shared" si="0"/>
        <v>-0.15680000000000002</v>
      </c>
      <c r="N3" s="9">
        <f t="shared" si="1"/>
        <v>-4.7999999999999973E-2</v>
      </c>
      <c r="O3" s="27">
        <f t="shared" si="2"/>
        <v>3.520000000000003E-2</v>
      </c>
      <c r="P3" s="25">
        <f t="shared" si="3"/>
        <v>8.928000000000004E-2</v>
      </c>
    </row>
    <row r="4" spans="1:25" x14ac:dyDescent="0.25">
      <c r="A4" s="1" t="s">
        <v>20</v>
      </c>
      <c r="K4" s="6">
        <v>2</v>
      </c>
      <c r="L4" s="7">
        <f t="shared" si="4"/>
        <v>-0.48</v>
      </c>
      <c r="M4" s="8">
        <f t="shared" si="0"/>
        <v>-0.31360000000000005</v>
      </c>
      <c r="N4" s="9">
        <f t="shared" si="1"/>
        <v>-9.5999999999999946E-2</v>
      </c>
      <c r="O4" s="27">
        <f t="shared" si="2"/>
        <v>7.040000000000006E-2</v>
      </c>
      <c r="P4" s="25">
        <f t="shared" si="3"/>
        <v>0.17856000000000008</v>
      </c>
      <c r="X4">
        <v>0</v>
      </c>
      <c r="Y4" s="23" t="e">
        <f>x*'Assumptions and Calculations'!$K2*(a*ra*V/1000*eAAN^z*eB+(nd*(1/eH-1)*eAAN+nd*(1-wf)*eU+nd*wf*eFF)-nd/(eH*eF)-z*(nd*eU*(1-wf)*(1-eAAN)))/1000</f>
        <v>#REF!</v>
      </c>
    </row>
    <row r="5" spans="1:25" x14ac:dyDescent="0.25">
      <c r="K5" s="6">
        <v>3</v>
      </c>
      <c r="L5" s="7">
        <f t="shared" si="4"/>
        <v>-0.72</v>
      </c>
      <c r="M5" s="8">
        <f t="shared" si="0"/>
        <v>-0.47039999999999998</v>
      </c>
      <c r="N5" s="9">
        <f t="shared" si="1"/>
        <v>-0.14399999999999991</v>
      </c>
      <c r="O5" s="27">
        <f t="shared" si="2"/>
        <v>0.1056000000000001</v>
      </c>
      <c r="P5" s="25">
        <f t="shared" si="3"/>
        <v>0.26784000000000013</v>
      </c>
      <c r="Y5" s="23" t="e">
        <f>x*'Assumptions and Calculations'!$K3*(a*ra*V/1000*eAAN^z*eB+(nd*(1/eH-1)*eAAN+nd*(1-wf)*eU+nd*wf*eFF)-nd/(eH*eF)-z*(nd*eU*(1-wf)*(1-eAAN)))/1000</f>
        <v>#REF!</v>
      </c>
    </row>
    <row r="6" spans="1:25" x14ac:dyDescent="0.25">
      <c r="A6" t="s">
        <v>21</v>
      </c>
      <c r="B6">
        <f>Default!B4</f>
        <v>10</v>
      </c>
      <c r="K6" s="6">
        <v>4</v>
      </c>
      <c r="L6" s="7">
        <f t="shared" si="4"/>
        <v>-0.96</v>
      </c>
      <c r="M6" s="8">
        <f t="shared" si="0"/>
        <v>-0.62720000000000009</v>
      </c>
      <c r="N6" s="9">
        <f t="shared" si="1"/>
        <v>-0.19199999999999989</v>
      </c>
      <c r="O6" s="27">
        <f t="shared" si="2"/>
        <v>0.14080000000000012</v>
      </c>
      <c r="P6" s="25">
        <f t="shared" si="3"/>
        <v>0.35712000000000016</v>
      </c>
      <c r="Y6" s="23" t="e">
        <f>x*'Assumptions and Calculations'!$K4*(a*ra*V/1000*eAAN^z*eB+(nd*(1/eH-1)*eAAN+nd*(1-wf)*eU+nd*wf*eFF)-nd/(eH*eF)-z*(nd*eU*(1-wf)*(1-eAAN)))/1000</f>
        <v>#REF!</v>
      </c>
    </row>
    <row r="7" spans="1:25" x14ac:dyDescent="0.25">
      <c r="A7" t="s">
        <v>22</v>
      </c>
      <c r="B7">
        <v>1.4999999999999999E-2</v>
      </c>
      <c r="K7" s="6">
        <v>5</v>
      </c>
      <c r="L7" s="7">
        <f t="shared" si="4"/>
        <v>-1.2</v>
      </c>
      <c r="M7" s="8">
        <f t="shared" si="0"/>
        <v>-0.78400000000000003</v>
      </c>
      <c r="N7" s="9">
        <f t="shared" si="1"/>
        <v>-0.23999999999999985</v>
      </c>
      <c r="O7" s="27">
        <f t="shared" si="2"/>
        <v>0.17600000000000018</v>
      </c>
      <c r="P7" s="25">
        <f t="shared" si="3"/>
        <v>0.44640000000000019</v>
      </c>
      <c r="Y7" s="23" t="e">
        <f>x*'Assumptions and Calculations'!$K5*(a*ra*V/1000*eAAN^z*eB+(nd*(1/eH-1)*eAAN+nd*(1-wf)*eU+nd*wf*eFF)-nd/(eH*eF)-z*(nd*eU*(1-wf)*(1-eAAN)))/1000</f>
        <v>#REF!</v>
      </c>
    </row>
    <row r="8" spans="1:25" x14ac:dyDescent="0.25">
      <c r="A8" t="s">
        <v>23</v>
      </c>
      <c r="B8" s="2">
        <f>Default!B19</f>
        <v>12</v>
      </c>
      <c r="K8" s="6">
        <v>6</v>
      </c>
      <c r="L8" s="7">
        <f t="shared" si="4"/>
        <v>-1.44</v>
      </c>
      <c r="M8" s="8">
        <f t="shared" si="0"/>
        <v>-0.94079999999999997</v>
      </c>
      <c r="N8" s="9">
        <f t="shared" si="1"/>
        <v>-0.28799999999999981</v>
      </c>
      <c r="O8" s="27">
        <f t="shared" si="2"/>
        <v>0.21120000000000019</v>
      </c>
      <c r="P8" s="25">
        <f t="shared" si="3"/>
        <v>0.53568000000000027</v>
      </c>
      <c r="Y8" s="23" t="e">
        <f>x*'Assumptions and Calculations'!$K6*(a*ra*V/1000*eAAN^z*eB+(nd*(1/eH-1)*eAAN+nd*(1-wf)*eU+nd*wf*eFF)-nd/(eH*eF)-z*(nd*eU*(1-wf)*(1-eAAN)))/1000</f>
        <v>#REF!</v>
      </c>
    </row>
    <row r="9" spans="1:25" x14ac:dyDescent="0.25">
      <c r="A9" t="s">
        <v>24</v>
      </c>
      <c r="B9">
        <f>Default!B14</f>
        <v>13</v>
      </c>
      <c r="K9" s="6">
        <v>7</v>
      </c>
      <c r="L9" s="7">
        <f t="shared" si="4"/>
        <v>-1.68</v>
      </c>
      <c r="M9" s="8">
        <f t="shared" si="0"/>
        <v>-1.0975999999999999</v>
      </c>
      <c r="N9" s="9">
        <f t="shared" si="1"/>
        <v>-0.3359999999999998</v>
      </c>
      <c r="O9" s="27">
        <f t="shared" si="2"/>
        <v>0.2464000000000002</v>
      </c>
      <c r="P9" s="25">
        <f t="shared" si="3"/>
        <v>0.62496000000000029</v>
      </c>
      <c r="Y9" s="23" t="e">
        <f>x*'Assumptions and Calculations'!$K7*(a*ra*V/1000*eAAN^z*eB+(nd*(1/eH-1)*eAAN+nd*(1-wf)*eU+nd*wf*eFF)-nd/(eH*eF)-z*(nd*eU*(1-wf)*(1-eAAN)))/1000</f>
        <v>#REF!</v>
      </c>
    </row>
    <row r="10" spans="1:25" x14ac:dyDescent="0.25">
      <c r="A10" t="s">
        <v>25</v>
      </c>
      <c r="B10">
        <v>0</v>
      </c>
      <c r="K10" s="6">
        <v>8</v>
      </c>
      <c r="L10" s="7">
        <f t="shared" si="4"/>
        <v>-1.92</v>
      </c>
      <c r="M10" s="8">
        <f t="shared" si="0"/>
        <v>-1.2544000000000002</v>
      </c>
      <c r="N10" s="9">
        <f t="shared" si="1"/>
        <v>-0.38399999999999979</v>
      </c>
      <c r="O10" s="27">
        <f t="shared" si="2"/>
        <v>0.28160000000000024</v>
      </c>
      <c r="P10" s="25">
        <f t="shared" si="3"/>
        <v>0.71424000000000032</v>
      </c>
      <c r="Y10" s="23" t="e">
        <f>x*'Assumptions and Calculations'!$K8*(a*ra*V/1000*eAAN^z*eB+(nd*(1/eH-1)*eAAN+nd*(1-wf)*eU+nd*wf*eFF)-nd/(eH*eF)-z*(nd*eU*(1-wf)*(1-eAAN)))/1000</f>
        <v>#REF!</v>
      </c>
    </row>
    <row r="11" spans="1:25" x14ac:dyDescent="0.25">
      <c r="A11" t="s">
        <v>26</v>
      </c>
      <c r="B11" s="3">
        <f>Default!K3</f>
        <v>800</v>
      </c>
      <c r="K11" s="6">
        <v>9</v>
      </c>
      <c r="L11" s="7">
        <f t="shared" si="4"/>
        <v>-2.16</v>
      </c>
      <c r="M11" s="8">
        <f t="shared" si="0"/>
        <v>-1.4112</v>
      </c>
      <c r="N11" s="9">
        <f t="shared" si="1"/>
        <v>-0.43199999999999977</v>
      </c>
      <c r="O11" s="27">
        <f t="shared" si="2"/>
        <v>0.3168000000000003</v>
      </c>
      <c r="P11" s="25">
        <f t="shared" si="3"/>
        <v>0.80352000000000046</v>
      </c>
      <c r="Y11" s="23" t="e">
        <f>x*'Assumptions and Calculations'!$K9*(a*ra*V/1000*eAAN^z*eB+(nd*(1/eH-1)*eAAN+nd*(1-wf)*eU+nd*wf*eFF)-nd/(eH*eF)-z*(nd*eU*(1-wf)*(1-eAAN)))/1000</f>
        <v>#REF!</v>
      </c>
    </row>
    <row r="12" spans="1:25" x14ac:dyDescent="0.25">
      <c r="K12" s="6">
        <v>10</v>
      </c>
      <c r="L12" s="7">
        <f t="shared" si="4"/>
        <v>-2.4</v>
      </c>
      <c r="M12" s="8">
        <f t="shared" si="0"/>
        <v>-1.5680000000000001</v>
      </c>
      <c r="N12" s="9">
        <f t="shared" si="1"/>
        <v>-0.4799999999999997</v>
      </c>
      <c r="O12" s="27">
        <f t="shared" si="2"/>
        <v>0.35200000000000037</v>
      </c>
      <c r="P12" s="25">
        <f t="shared" si="3"/>
        <v>0.89280000000000037</v>
      </c>
      <c r="Y12" s="23" t="e">
        <f>x*'Assumptions and Calculations'!$K10*(a*ra*V/1000*eAAN^z*eB+(nd*(1/eH-1)*eAAN+nd*(1-wf)*eU+nd*wf*eFF)-nd/(eH*eF)-z*(nd*eU*(1-wf)*(1-eAAN)))/1000</f>
        <v>#REF!</v>
      </c>
    </row>
    <row r="13" spans="1:25" x14ac:dyDescent="0.25">
      <c r="A13" t="s">
        <v>27</v>
      </c>
      <c r="B13">
        <v>1.65</v>
      </c>
      <c r="K13" s="6">
        <v>11</v>
      </c>
      <c r="L13" s="7">
        <f t="shared" si="4"/>
        <v>-2.64</v>
      </c>
      <c r="M13" s="8">
        <f t="shared" si="0"/>
        <v>-1.7247999999999999</v>
      </c>
      <c r="N13" s="9">
        <f t="shared" si="1"/>
        <v>-0.52799999999999969</v>
      </c>
      <c r="O13" s="27">
        <f t="shared" si="2"/>
        <v>0.38720000000000032</v>
      </c>
      <c r="P13" s="25">
        <f t="shared" si="3"/>
        <v>0.98208000000000051</v>
      </c>
      <c r="Y13" s="23" t="e">
        <f>x*'Assumptions and Calculations'!$K11*(a*ra*V/1000*eAAN^z*eB+(nd*(1/eH-1)*eAAN+nd*(1-wf)*eU+nd*wf*eFF)-nd/(eH*eF)-z*(nd*eU*(1-wf)*(1-eAAN)))/1000</f>
        <v>#REF!</v>
      </c>
    </row>
    <row r="14" spans="1:25" x14ac:dyDescent="0.25">
      <c r="A14" t="s">
        <v>28</v>
      </c>
      <c r="B14">
        <f>Default!B5/100</f>
        <v>0.5</v>
      </c>
      <c r="K14" s="6">
        <v>12</v>
      </c>
      <c r="L14" s="7">
        <f t="shared" si="4"/>
        <v>-2.88</v>
      </c>
      <c r="M14" s="8">
        <f t="shared" si="0"/>
        <v>-1.8815999999999999</v>
      </c>
      <c r="N14" s="9">
        <f t="shared" si="1"/>
        <v>-0.57599999999999962</v>
      </c>
      <c r="O14" s="27">
        <f t="shared" si="2"/>
        <v>0.42240000000000039</v>
      </c>
      <c r="P14" s="25">
        <f t="shared" si="3"/>
        <v>1.0713600000000005</v>
      </c>
      <c r="Y14" s="23" t="e">
        <f>x*'Assumptions and Calculations'!$K12*(a*ra*V/1000*eAAN^z*eB+(nd*(1/eH-1)*eAAN+nd*(1-wf)*eU+nd*wf*eFF)-nd/(eH*eF)-z*(nd*eU*(1-wf)*(1-eAAN)))/1000</f>
        <v>#REF!</v>
      </c>
    </row>
    <row r="15" spans="1:25" x14ac:dyDescent="0.25">
      <c r="A15" t="s">
        <v>29</v>
      </c>
      <c r="B15">
        <f>Default!B23/100</f>
        <v>1</v>
      </c>
      <c r="K15" s="6">
        <v>13</v>
      </c>
      <c r="L15" s="7">
        <f t="shared" si="4"/>
        <v>-3.12</v>
      </c>
      <c r="M15" s="8">
        <f t="shared" si="0"/>
        <v>-2.0383999999999998</v>
      </c>
      <c r="N15" s="9">
        <f t="shared" si="1"/>
        <v>-0.62399999999999967</v>
      </c>
      <c r="O15" s="27">
        <f t="shared" si="2"/>
        <v>0.4576000000000004</v>
      </c>
      <c r="P15" s="25">
        <f t="shared" si="3"/>
        <v>1.1606400000000006</v>
      </c>
      <c r="Y15" s="23" t="e">
        <f>x*'Assumptions and Calculations'!$K13*(a*ra*V/1000*eAAN^z*eB+(nd*(1/eH-1)*eAAN+nd*(1-wf)*eU+nd*wf*eFF)-nd/(eH*eF)-z*(nd*eU*(1-wf)*(1-eAAN)))/1000</f>
        <v>#REF!</v>
      </c>
    </row>
    <row r="16" spans="1:25" x14ac:dyDescent="0.25">
      <c r="A16" t="s">
        <v>30</v>
      </c>
      <c r="B16">
        <v>0.2</v>
      </c>
      <c r="K16" s="6">
        <v>14</v>
      </c>
      <c r="L16" s="7">
        <f t="shared" si="4"/>
        <v>-3.36</v>
      </c>
      <c r="M16" s="8">
        <f t="shared" si="0"/>
        <v>-2.1951999999999998</v>
      </c>
      <c r="N16" s="9">
        <f t="shared" si="1"/>
        <v>-0.6719999999999996</v>
      </c>
      <c r="O16" s="27">
        <f t="shared" si="2"/>
        <v>0.4928000000000004</v>
      </c>
      <c r="P16" s="25">
        <f t="shared" si="3"/>
        <v>1.2499200000000006</v>
      </c>
      <c r="Y16" s="23" t="e">
        <f>x*'Assumptions and Calculations'!$K14*(a*ra*V/1000*eAAN^z*eB+(nd*(1/eH-1)*eAAN+nd*(1-wf)*eU+nd*wf*eFF)-nd/(eH*eF)-z*(nd*eU*(1-wf)*(1-eAAN)))/1000</f>
        <v>#REF!</v>
      </c>
    </row>
    <row r="17" spans="1:25" x14ac:dyDescent="0.25">
      <c r="A17" t="s">
        <v>31</v>
      </c>
      <c r="B17">
        <f>Default!B8/100</f>
        <v>0.5</v>
      </c>
      <c r="K17" s="6">
        <v>15</v>
      </c>
      <c r="L17" s="7">
        <f t="shared" si="4"/>
        <v>-3.6</v>
      </c>
      <c r="M17" s="8">
        <f t="shared" si="0"/>
        <v>-2.3519999999999999</v>
      </c>
      <c r="N17" s="9">
        <f t="shared" si="1"/>
        <v>-0.71999999999999953</v>
      </c>
      <c r="O17" s="27">
        <f t="shared" si="2"/>
        <v>0.52800000000000047</v>
      </c>
      <c r="P17" s="25">
        <f t="shared" si="3"/>
        <v>1.3392000000000008</v>
      </c>
      <c r="Y17" s="23" t="e">
        <f>x*'Assumptions and Calculations'!$K15*(a*ra*V/1000*eAAN^z*eB+(nd*(1/eH-1)*eAAN+nd*(1-wf)*eU+nd*wf*eFF)-nd/(eH*eF)-z*(nd*eU*(1-wf)*(1-eAAN)))/1000</f>
        <v>#REF!</v>
      </c>
    </row>
    <row r="18" spans="1:25" x14ac:dyDescent="0.25">
      <c r="A18" t="s">
        <v>32</v>
      </c>
      <c r="B18">
        <f>Default!B7/100</f>
        <v>0.75</v>
      </c>
      <c r="K18" s="6">
        <v>16</v>
      </c>
      <c r="L18" s="7">
        <f t="shared" si="4"/>
        <v>-3.84</v>
      </c>
      <c r="M18" s="8">
        <f t="shared" si="0"/>
        <v>-2.5088000000000004</v>
      </c>
      <c r="N18" s="9">
        <f t="shared" si="1"/>
        <v>-0.76799999999999957</v>
      </c>
      <c r="O18" s="27">
        <f t="shared" si="2"/>
        <v>0.56320000000000048</v>
      </c>
      <c r="P18" s="25">
        <f t="shared" si="3"/>
        <v>1.4284800000000006</v>
      </c>
      <c r="Y18" s="23" t="e">
        <f>x*'Assumptions and Calculations'!$K16*(a*ra*V/1000*eAAN^z*eB+(nd*(1/eH-1)*eAAN+nd*(1-wf)*eU+nd*wf*eFF)-nd/(eH*eF)-z*(nd*eU*(1-wf)*(1-eAAN)))/1000</f>
        <v>#REF!</v>
      </c>
    </row>
    <row r="19" spans="1:25" x14ac:dyDescent="0.25">
      <c r="A19" s="1" t="s">
        <v>33</v>
      </c>
      <c r="B19">
        <f>IF(Default!B16="No", 0, 1)</f>
        <v>0</v>
      </c>
      <c r="K19" s="6">
        <v>17</v>
      </c>
      <c r="L19" s="7">
        <f t="shared" si="4"/>
        <v>-4.08</v>
      </c>
      <c r="M19" s="8">
        <f t="shared" si="0"/>
        <v>-2.6656</v>
      </c>
      <c r="N19" s="9">
        <f t="shared" si="1"/>
        <v>-0.8159999999999995</v>
      </c>
      <c r="O19" s="27">
        <f t="shared" si="2"/>
        <v>0.5984000000000006</v>
      </c>
      <c r="P19" s="25">
        <f t="shared" si="3"/>
        <v>1.5177600000000007</v>
      </c>
      <c r="Y19" s="23" t="e">
        <f>x*'Assumptions and Calculations'!$K17*(a*ra*V/1000*eAAN^z*eB+(nd*(1/eH-1)*eAAN+nd*(1-wf)*eU+nd*wf*eFF)-nd/(eH*eF)-z*(nd*eU*(1-wf)*(1-eAAN)))/1000</f>
        <v>#REF!</v>
      </c>
    </row>
    <row r="20" spans="1:25" x14ac:dyDescent="0.25">
      <c r="A20" t="s">
        <v>34</v>
      </c>
      <c r="B20">
        <f>Default!B13/100</f>
        <v>0.8</v>
      </c>
      <c r="K20" s="6">
        <v>18</v>
      </c>
      <c r="L20" s="7">
        <f t="shared" si="4"/>
        <v>-4.32</v>
      </c>
      <c r="M20" s="8">
        <f t="shared" si="0"/>
        <v>-2.8224</v>
      </c>
      <c r="N20" s="9">
        <f t="shared" si="1"/>
        <v>-0.86399999999999955</v>
      </c>
      <c r="O20" s="27">
        <f t="shared" si="2"/>
        <v>0.63360000000000061</v>
      </c>
      <c r="P20" s="25">
        <f t="shared" si="3"/>
        <v>1.6070400000000009</v>
      </c>
      <c r="Y20" s="23" t="e">
        <f>x*'Assumptions and Calculations'!$K18*(a*ra*V/1000*eAAN^z*eB+(nd*(1/eH-1)*eAAN+nd*(1-wf)*eU+nd*wf*eFF)-nd/(eH*eF)-z*(nd*eU*(1-wf)*(1-eAAN)))/1000</f>
        <v>#REF!</v>
      </c>
    </row>
    <row r="21" spans="1:25" x14ac:dyDescent="0.25">
      <c r="A21" t="s">
        <v>35</v>
      </c>
      <c r="K21" s="6">
        <v>19</v>
      </c>
      <c r="L21" s="7">
        <f t="shared" si="4"/>
        <v>-4.5599999999999996</v>
      </c>
      <c r="M21" s="8">
        <f t="shared" si="0"/>
        <v>-2.9791999999999996</v>
      </c>
      <c r="N21" s="9">
        <f t="shared" si="1"/>
        <v>-0.91199999999999948</v>
      </c>
      <c r="O21" s="27">
        <f t="shared" si="2"/>
        <v>0.66880000000000062</v>
      </c>
      <c r="P21" s="11">
        <f t="shared" si="3"/>
        <v>1.6963200000000009</v>
      </c>
      <c r="Y21" s="23" t="e">
        <f>x*'Assumptions and Calculations'!$K19*(a*ra*V/1000*eAAN^z*eB+(nd*(1/eH-1)*eAAN+nd*(1-wf)*eU+nd*wf*eFF)-nd/(eH*eF)-z*(nd*eU*(1-wf)*(1-eAAN)))/1000</f>
        <v>#REF!</v>
      </c>
    </row>
    <row r="22" spans="1:25" x14ac:dyDescent="0.25">
      <c r="C22" s="1" t="s">
        <v>36</v>
      </c>
      <c r="K22" s="6">
        <v>20</v>
      </c>
      <c r="L22" s="7">
        <f t="shared" si="4"/>
        <v>-4.8</v>
      </c>
      <c r="M22" s="8">
        <f t="shared" si="0"/>
        <v>-3.1360000000000001</v>
      </c>
      <c r="N22" s="9">
        <f t="shared" si="1"/>
        <v>-0.95999999999999941</v>
      </c>
      <c r="O22" s="27">
        <f t="shared" si="2"/>
        <v>0.70400000000000074</v>
      </c>
      <c r="P22" s="11">
        <f t="shared" si="3"/>
        <v>1.7856000000000007</v>
      </c>
      <c r="Y22" s="23" t="e">
        <f>x*'Assumptions and Calculations'!$K20*(a*ra*V/1000*eAAN^z*eB+(nd*(1/eH-1)*eAAN+nd*(1-wf)*eU+nd*wf*eFF)-nd/(eH*eF)-z*(nd*eU*(1-wf)*(1-eAAN)))/1000</f>
        <v>#REF!</v>
      </c>
    </row>
    <row r="23" spans="1:25" x14ac:dyDescent="0.25">
      <c r="A23" t="s">
        <v>37</v>
      </c>
      <c r="B23">
        <f>Default!B11/100</f>
        <v>0.7</v>
      </c>
      <c r="C23">
        <f>(eA*Wc+eAN*(1-Wc))</f>
        <v>0.67499999999999993</v>
      </c>
      <c r="K23" s="6">
        <v>21</v>
      </c>
      <c r="L23" s="7">
        <f t="shared" si="4"/>
        <v>-5.04</v>
      </c>
      <c r="M23" s="8">
        <f t="shared" si="0"/>
        <v>-3.2927999999999997</v>
      </c>
      <c r="N23" s="9">
        <f t="shared" si="1"/>
        <v>-1.0079999999999993</v>
      </c>
      <c r="O23" s="27">
        <f t="shared" si="2"/>
        <v>0.73920000000000063</v>
      </c>
      <c r="P23" s="11">
        <f t="shared" si="3"/>
        <v>1.874880000000001</v>
      </c>
      <c r="Y23" s="23" t="e">
        <f>x*'Assumptions and Calculations'!$K21*(a*ra*V/1000*eAAN^z*eB+(nd*(1/eH-1)*eAAN+nd*(1-wf)*eU+nd*wf*eFF)-nd/(eH*eF)-z*(nd*eU*(1-wf)*(1-eAAN)))/1000</f>
        <v>#REF!</v>
      </c>
    </row>
    <row r="24" spans="1:25" x14ac:dyDescent="0.25">
      <c r="A24" t="s">
        <v>38</v>
      </c>
      <c r="B24">
        <f>Default!B10/100</f>
        <v>0.5</v>
      </c>
      <c r="C24">
        <f>(eA*Ww+eAN*(1-Ww))</f>
        <v>0.625</v>
      </c>
      <c r="K24" s="6">
        <v>22</v>
      </c>
      <c r="L24" s="7">
        <f t="shared" si="4"/>
        <v>-5.28</v>
      </c>
      <c r="M24" s="8">
        <f t="shared" si="0"/>
        <v>-3.4495999999999998</v>
      </c>
      <c r="N24" s="9">
        <f t="shared" si="1"/>
        <v>-1.0559999999999994</v>
      </c>
      <c r="O24" s="27">
        <f t="shared" si="2"/>
        <v>0.77440000000000064</v>
      </c>
      <c r="P24" s="11">
        <f t="shared" si="3"/>
        <v>1.964160000000001</v>
      </c>
      <c r="Y24" s="23" t="e">
        <f>x*'Assumptions and Calculations'!$K22*(a*ra*V/1000*eAAN^z*eB+(nd*(1/eH-1)*eAAN+nd*(1-wf)*eU+nd*wf*eFF)-nd/(eH*eF)-z*(nd*eU*(1-wf)*(1-eAAN)))/1000</f>
        <v>#REF!</v>
      </c>
    </row>
    <row r="25" spans="1:25" x14ac:dyDescent="0.25">
      <c r="A25" t="s">
        <v>39</v>
      </c>
      <c r="B25">
        <f>Default!B9/100</f>
        <v>0.2</v>
      </c>
      <c r="K25" s="6">
        <v>23</v>
      </c>
      <c r="L25" s="7">
        <f t="shared" si="4"/>
        <v>-5.52</v>
      </c>
      <c r="M25" s="8">
        <f t="shared" si="0"/>
        <v>-3.6064000000000003</v>
      </c>
      <c r="N25" s="9">
        <f t="shared" si="1"/>
        <v>-1.1039999999999994</v>
      </c>
      <c r="O25" s="27">
        <f t="shared" si="2"/>
        <v>0.80960000000000065</v>
      </c>
      <c r="P25" s="11">
        <f t="shared" si="3"/>
        <v>2.053440000000001</v>
      </c>
      <c r="Y25" s="23" t="e">
        <f>x*'Assumptions and Calculations'!$K23*(a*ra*V/1000*eAAN^z*eB+(nd*(1/eH-1)*eAAN+nd*(1-wf)*eU+nd*wf*eFF)-nd/(eH*eF)-z*(nd*eU*(1-wf)*(1-eAAN)))/1000</f>
        <v>#REF!</v>
      </c>
    </row>
    <row r="26" spans="1:25" x14ac:dyDescent="0.25">
      <c r="K26" s="6">
        <v>24</v>
      </c>
      <c r="L26" s="7">
        <f t="shared" si="4"/>
        <v>-5.76</v>
      </c>
      <c r="M26" s="8">
        <f t="shared" si="0"/>
        <v>-3.7631999999999999</v>
      </c>
      <c r="N26" s="9">
        <f t="shared" si="1"/>
        <v>-1.1519999999999992</v>
      </c>
      <c r="O26" s="27">
        <f t="shared" si="2"/>
        <v>0.84480000000000077</v>
      </c>
      <c r="P26" s="11">
        <f t="shared" si="3"/>
        <v>2.1427200000000011</v>
      </c>
      <c r="Y26" s="23" t="e">
        <f>x*'Assumptions and Calculations'!$K24*(a*ra*V/1000*eAAN^z*eB+(nd*(1/eH-1)*eAAN+nd*(1-wf)*eU+nd*wf*eFF)-nd/(eH*eF)-z*(nd*eU*(1-wf)*(1-eAAN)))/1000</f>
        <v>#REF!</v>
      </c>
    </row>
    <row r="27" spans="1:25" x14ac:dyDescent="0.25">
      <c r="K27" s="6">
        <v>25</v>
      </c>
      <c r="L27" s="7">
        <f t="shared" si="4"/>
        <v>-6</v>
      </c>
      <c r="M27" s="8">
        <f t="shared" si="0"/>
        <v>-3.92</v>
      </c>
      <c r="N27" s="9">
        <f t="shared" si="1"/>
        <v>-1.1999999999999993</v>
      </c>
      <c r="O27" s="27">
        <f t="shared" si="2"/>
        <v>0.88000000000000078</v>
      </c>
      <c r="P27" s="11">
        <f t="shared" si="3"/>
        <v>2.2320000000000011</v>
      </c>
      <c r="Y27" s="23" t="e">
        <f>x*'Assumptions and Calculations'!$K25*(a*ra*V/1000*eAAN^z*eB+(nd*(1/eH-1)*eAAN+nd*(1-wf)*eU+nd*wf*eFF)-nd/(eH*eF)-z*(nd*eU*(1-wf)*(1-eAAN)))/1000</f>
        <v>#REF!</v>
      </c>
    </row>
    <row r="28" spans="1:25" x14ac:dyDescent="0.25">
      <c r="K28" s="6">
        <v>26</v>
      </c>
      <c r="L28" s="7">
        <f t="shared" si="4"/>
        <v>-6.24</v>
      </c>
      <c r="M28" s="8">
        <f t="shared" si="0"/>
        <v>-4.0767999999999995</v>
      </c>
      <c r="N28" s="9">
        <f t="shared" si="1"/>
        <v>-1.2479999999999993</v>
      </c>
      <c r="O28" s="27">
        <f t="shared" si="2"/>
        <v>0.91520000000000079</v>
      </c>
      <c r="P28" s="11">
        <f t="shared" si="3"/>
        <v>2.3212800000000011</v>
      </c>
      <c r="Y28" s="23" t="e">
        <f>x*'Assumptions and Calculations'!$K26*(a*ra*V/1000*eAAN^z*eB+(nd*(1/eH-1)*eAAN+nd*(1-wf)*eU+nd*wf*eFF)-nd/(eH*eF)-z*(nd*eU*(1-wf)*(1-eAAN)))/1000</f>
        <v>#REF!</v>
      </c>
    </row>
    <row r="29" spans="1:25" x14ac:dyDescent="0.25">
      <c r="K29" s="6">
        <v>27</v>
      </c>
      <c r="L29" s="7">
        <f t="shared" si="4"/>
        <v>-6.48</v>
      </c>
      <c r="M29" s="8">
        <f t="shared" si="0"/>
        <v>-4.2336</v>
      </c>
      <c r="N29" s="9">
        <f t="shared" si="1"/>
        <v>-1.2959999999999994</v>
      </c>
      <c r="O29" s="27">
        <f t="shared" si="2"/>
        <v>0.95040000000000091</v>
      </c>
      <c r="P29" s="11">
        <f t="shared" si="3"/>
        <v>2.4105600000000011</v>
      </c>
      <c r="Y29" s="23" t="e">
        <f>x*'Assumptions and Calculations'!$K27*(a*ra*V/1000*eAAN^z*eB+(nd*(1/eH-1)*eAAN+nd*(1-wf)*eU+nd*wf*eFF)-nd/(eH*eF)-z*(nd*eU*(1-wf)*(1-eAAN)))/1000</f>
        <v>#REF!</v>
      </c>
    </row>
    <row r="30" spans="1:25" x14ac:dyDescent="0.25">
      <c r="A30" s="1" t="s">
        <v>40</v>
      </c>
      <c r="K30" s="6">
        <v>28</v>
      </c>
      <c r="L30" s="7">
        <f t="shared" si="4"/>
        <v>-6.72</v>
      </c>
      <c r="M30" s="8">
        <f t="shared" si="0"/>
        <v>-4.3903999999999996</v>
      </c>
      <c r="N30" s="9">
        <f t="shared" si="1"/>
        <v>-1.3439999999999992</v>
      </c>
      <c r="O30" s="27">
        <f t="shared" si="2"/>
        <v>0.98560000000000081</v>
      </c>
      <c r="P30" s="11">
        <f t="shared" si="3"/>
        <v>2.4998400000000012</v>
      </c>
      <c r="Y30" s="23" t="e">
        <f>x*'Assumptions and Calculations'!$K28*(a*ra*V/1000*eAAN^z*eB+(nd*(1/eH-1)*eAAN+nd*(1-wf)*eU+nd*wf*eFF)-nd/(eH*eF)-z*(nd*eU*(1-wf)*(1-eAAN)))/1000</f>
        <v>#REF!</v>
      </c>
    </row>
    <row r="31" spans="1:25" x14ac:dyDescent="0.25">
      <c r="A31" t="s">
        <v>41</v>
      </c>
      <c r="B31">
        <f>Default!B18/100</f>
        <v>1</v>
      </c>
      <c r="K31" s="6">
        <v>29</v>
      </c>
      <c r="L31" s="7">
        <f t="shared" si="4"/>
        <v>-6.96</v>
      </c>
      <c r="M31" s="8">
        <f t="shared" si="0"/>
        <v>-4.5472000000000001</v>
      </c>
      <c r="N31" s="9">
        <f t="shared" si="1"/>
        <v>-1.391999999999999</v>
      </c>
      <c r="O31" s="27">
        <f t="shared" si="2"/>
        <v>1.0208000000000008</v>
      </c>
      <c r="P31" s="11">
        <f t="shared" si="3"/>
        <v>2.5891200000000012</v>
      </c>
      <c r="Y31" s="23" t="e">
        <f>x*'Assumptions and Calculations'!$K29*(a*ra*V/1000*eAAN^z*eB+(nd*(1/eH-1)*eAAN+nd*(1-wf)*eU+nd*wf*eFF)-nd/(eH*eF)-z*(nd*eU*(1-wf)*(1-eAAN)))/1000</f>
        <v>#REF!</v>
      </c>
    </row>
    <row r="32" spans="1:25" x14ac:dyDescent="0.25">
      <c r="A32" t="s">
        <v>42</v>
      </c>
      <c r="B32">
        <v>1</v>
      </c>
      <c r="K32" s="6">
        <v>30</v>
      </c>
      <c r="L32" s="7">
        <f t="shared" si="4"/>
        <v>-7.2</v>
      </c>
      <c r="M32" s="8">
        <f t="shared" si="0"/>
        <v>-4.7039999999999997</v>
      </c>
      <c r="N32" s="9">
        <f t="shared" si="1"/>
        <v>-1.4399999999999991</v>
      </c>
      <c r="O32" s="27">
        <f t="shared" si="2"/>
        <v>1.0560000000000009</v>
      </c>
      <c r="P32" s="11">
        <f t="shared" si="3"/>
        <v>2.6784000000000017</v>
      </c>
      <c r="Y32" s="23" t="e">
        <f>x*'Assumptions and Calculations'!$K30*(a*ra*V/1000*eAAN^z*eB+(nd*(1/eH-1)*eAAN+nd*(1-wf)*eU+nd*wf*eFF)-nd/(eH*eF)-z*(nd*eU*(1-wf)*(1-eAAN)))/1000</f>
        <v>#REF!</v>
      </c>
    </row>
    <row r="33" spans="1:25" x14ac:dyDescent="0.25">
      <c r="A33" t="s">
        <v>43</v>
      </c>
      <c r="B33">
        <v>0</v>
      </c>
      <c r="K33" s="6">
        <v>31</v>
      </c>
      <c r="L33" s="7">
        <f t="shared" si="4"/>
        <v>-7.44</v>
      </c>
      <c r="M33" s="8">
        <f t="shared" si="0"/>
        <v>-4.8608000000000002</v>
      </c>
      <c r="N33" s="9">
        <f t="shared" si="1"/>
        <v>-1.4879999999999991</v>
      </c>
      <c r="O33" s="27">
        <f t="shared" si="2"/>
        <v>1.0912000000000011</v>
      </c>
      <c r="P33" s="11">
        <f t="shared" si="3"/>
        <v>2.7676800000000013</v>
      </c>
      <c r="Y33" s="23" t="e">
        <f>x*'Assumptions and Calculations'!$K31*(a*ra*V/1000*eAAN^z*eB+(nd*(1/eH-1)*eAAN+nd*(1-wf)*eU+nd*wf*eFF)-nd/(eH*eF)-z*(nd*eU*(1-wf)*(1-eAAN)))/1000</f>
        <v>#REF!</v>
      </c>
    </row>
    <row r="34" spans="1:25" x14ac:dyDescent="0.25">
      <c r="A34" t="s">
        <v>44</v>
      </c>
      <c r="B34">
        <v>0</v>
      </c>
      <c r="K34" s="6">
        <v>32</v>
      </c>
      <c r="L34" s="7">
        <f t="shared" si="4"/>
        <v>-7.68</v>
      </c>
      <c r="M34" s="8">
        <f t="shared" si="0"/>
        <v>-5.0176000000000007</v>
      </c>
      <c r="N34" s="9">
        <f t="shared" si="1"/>
        <v>-1.5359999999999991</v>
      </c>
      <c r="O34" s="27">
        <f t="shared" si="2"/>
        <v>1.126400000000001</v>
      </c>
      <c r="P34" s="11">
        <f t="shared" si="3"/>
        <v>2.8569600000000013</v>
      </c>
      <c r="Y34" s="23" t="e">
        <f>x*'Assumptions and Calculations'!$K32*(a*ra*V/1000*eAAN^z*eB+(nd*(1/eH-1)*eAAN+nd*(1-wf)*eU+nd*wf*eFF)-nd/(eH*eF)-z*(nd*eU*(1-wf)*(1-eAAN)))/1000</f>
        <v>#REF!</v>
      </c>
    </row>
    <row r="35" spans="1:25" x14ac:dyDescent="0.25">
      <c r="A35" t="s">
        <v>45</v>
      </c>
      <c r="B35">
        <f>nd/(eH*eF*eAAN*eB)</f>
        <v>44.44444444444445</v>
      </c>
      <c r="K35" s="6">
        <v>33</v>
      </c>
      <c r="L35" s="7">
        <f t="shared" si="4"/>
        <v>-7.92</v>
      </c>
      <c r="M35" s="8">
        <f t="shared" si="0"/>
        <v>-5.1743999999999994</v>
      </c>
      <c r="N35" s="9">
        <f t="shared" si="1"/>
        <v>-1.5839999999999992</v>
      </c>
      <c r="O35" s="27">
        <f t="shared" si="2"/>
        <v>1.1616000000000011</v>
      </c>
      <c r="P35" s="11">
        <f t="shared" si="3"/>
        <v>2.9462400000000017</v>
      </c>
      <c r="Y35" s="23" t="e">
        <f>x*'Assumptions and Calculations'!$K33*(a*ra*V/1000*eAAN^z*eB+(nd*(1/eH-1)*eAAN+nd*(1-wf)*eU+nd*wf*eFF)-nd/(eH*eF)-z*(nd*eU*(1-wf)*(1-eAAN)))/1000</f>
        <v>#REF!</v>
      </c>
    </row>
    <row r="36" spans="1:25" x14ac:dyDescent="0.25">
      <c r="A36" t="s">
        <v>46</v>
      </c>
      <c r="B36">
        <f>nd*((1/eH-1)+1/eH*(1/eF-1)+1/(eH*eF)*(1/eAAN-1)+1/(eH*eF*eAAN)*(1/eB-1))</f>
        <v>32.44444444444445</v>
      </c>
      <c r="C36" s="1" t="s">
        <v>47</v>
      </c>
      <c r="D36" s="1" t="s">
        <v>48</v>
      </c>
      <c r="E36" s="1"/>
      <c r="K36" s="6">
        <v>34</v>
      </c>
      <c r="L36" s="7">
        <f t="shared" si="4"/>
        <v>-8.16</v>
      </c>
      <c r="M36" s="8">
        <f t="shared" si="0"/>
        <v>-5.3311999999999999</v>
      </c>
      <c r="N36" s="9">
        <f t="shared" si="1"/>
        <v>-1.631999999999999</v>
      </c>
      <c r="O36" s="27">
        <f t="shared" si="2"/>
        <v>1.1968000000000012</v>
      </c>
      <c r="P36" s="11">
        <f t="shared" si="3"/>
        <v>3.0355200000000013</v>
      </c>
      <c r="Y36" s="23" t="e">
        <f>x*'Assumptions and Calculations'!$K34*(a*ra*V/1000*eAAN^z*eB+(nd*(1/eH-1)*eAAN+nd*(1-wf)*eU+nd*wf*eFF)-nd/(eH*eF)-z*(nd*eU*(1-wf)*(1-eAAN)))/1000</f>
        <v>#REF!</v>
      </c>
    </row>
    <row r="37" spans="1:25" x14ac:dyDescent="0.25">
      <c r="A37" t="s">
        <v>49</v>
      </c>
      <c r="B37">
        <f>nd*wf</f>
        <v>2.4000000000000004</v>
      </c>
      <c r="C37" s="4">
        <f>B37*C24</f>
        <v>1.5000000000000002</v>
      </c>
      <c r="D37" s="5">
        <f t="shared" ref="D37:D42" si="5">B37-C37</f>
        <v>0.90000000000000013</v>
      </c>
      <c r="E37" s="5"/>
      <c r="K37" s="6">
        <v>35</v>
      </c>
      <c r="L37" s="7">
        <f t="shared" si="4"/>
        <v>-8.4</v>
      </c>
      <c r="M37" s="8">
        <f t="shared" si="0"/>
        <v>-5.4880000000000004</v>
      </c>
      <c r="N37" s="9">
        <f t="shared" si="1"/>
        <v>-1.679999999999999</v>
      </c>
      <c r="O37" s="27">
        <f t="shared" si="2"/>
        <v>1.2320000000000011</v>
      </c>
      <c r="P37" s="11">
        <f t="shared" si="3"/>
        <v>3.1248000000000014</v>
      </c>
      <c r="Y37" s="23" t="e">
        <f>x*'Assumptions and Calculations'!$K35*(a*ra*V/1000*eAAN^z*eB+(nd*(1/eH-1)*eAAN+nd*(1-wf)*eU+nd*wf*eFF)-nd/(eH*eF)-z*(nd*eU*(1-wf)*(1-eAAN)))/1000</f>
        <v>#REF!</v>
      </c>
    </row>
    <row r="38" spans="1:25" x14ac:dyDescent="0.25">
      <c r="A38" t="s">
        <v>50</v>
      </c>
      <c r="B38">
        <f>nd*(1-wf)</f>
        <v>9.6000000000000014</v>
      </c>
      <c r="C38" s="4">
        <f>B38*eU</f>
        <v>9.6000000000000014</v>
      </c>
      <c r="D38" s="5">
        <f t="shared" si="5"/>
        <v>0</v>
      </c>
      <c r="E38" s="5"/>
      <c r="K38" s="6">
        <v>36</v>
      </c>
      <c r="L38" s="7">
        <f t="shared" si="4"/>
        <v>-8.64</v>
      </c>
      <c r="M38" s="8">
        <f t="shared" si="0"/>
        <v>-5.6448</v>
      </c>
      <c r="N38" s="9">
        <f t="shared" si="1"/>
        <v>-1.7279999999999991</v>
      </c>
      <c r="O38" s="27">
        <f t="shared" si="2"/>
        <v>1.2672000000000012</v>
      </c>
      <c r="P38" s="11">
        <f t="shared" si="3"/>
        <v>3.2140800000000018</v>
      </c>
      <c r="Y38" s="23" t="e">
        <f>x*'Assumptions and Calculations'!$K36*(a*ra*V/1000*eAAN^z*eB+(nd*(1/eH-1)*eAAN+nd*(1-wf)*eU+nd*wf*eFF)-nd/(eH*eF)-z*(nd*eU*(1-wf)*(1-eAAN)))/1000</f>
        <v>#REF!</v>
      </c>
    </row>
    <row r="39" spans="1:25" x14ac:dyDescent="0.25">
      <c r="A39" t="s">
        <v>51</v>
      </c>
      <c r="B39">
        <f>nd*(1/eH-1)</f>
        <v>12</v>
      </c>
      <c r="C39" s="4">
        <f>B39*eAAN</f>
        <v>8.1</v>
      </c>
      <c r="D39" s="5">
        <f t="shared" si="5"/>
        <v>3.9000000000000004</v>
      </c>
      <c r="E39" s="5"/>
      <c r="K39" s="6">
        <v>37</v>
      </c>
      <c r="L39" s="7">
        <f t="shared" si="4"/>
        <v>-8.8800000000000008</v>
      </c>
      <c r="M39" s="8">
        <f t="shared" si="0"/>
        <v>-5.8015999999999996</v>
      </c>
      <c r="N39" s="9">
        <f t="shared" si="1"/>
        <v>-1.7759999999999989</v>
      </c>
      <c r="O39" s="27">
        <f t="shared" si="2"/>
        <v>1.3024000000000013</v>
      </c>
      <c r="P39" s="11">
        <f t="shared" si="3"/>
        <v>3.3033600000000014</v>
      </c>
      <c r="Y39" s="23" t="e">
        <f>x*'Assumptions and Calculations'!$K37*(a*ra*V/1000*eAAN^z*eB+(nd*(1/eH-1)*eAAN+nd*(1-wf)*eU+nd*wf*eFF)-nd/(eH*eF)-z*(nd*eU*(1-wf)*(1-eAAN)))/1000</f>
        <v>#REF!</v>
      </c>
    </row>
    <row r="40" spans="1:25" x14ac:dyDescent="0.25">
      <c r="A40" t="s">
        <v>52</v>
      </c>
      <c r="B40">
        <f>B39*(1/eF-1)</f>
        <v>0</v>
      </c>
      <c r="C40" s="4">
        <f>B32*B40</f>
        <v>0</v>
      </c>
      <c r="D40" s="5">
        <f t="shared" si="5"/>
        <v>0</v>
      </c>
      <c r="E40" s="5"/>
      <c r="K40" s="6">
        <v>38</v>
      </c>
      <c r="L40" s="7">
        <f t="shared" si="4"/>
        <v>-9.1199999999999992</v>
      </c>
      <c r="M40" s="8">
        <f t="shared" si="0"/>
        <v>-5.9583999999999993</v>
      </c>
      <c r="N40" s="9">
        <f t="shared" si="1"/>
        <v>-1.823999999999999</v>
      </c>
      <c r="O40" s="27">
        <f t="shared" si="2"/>
        <v>1.3376000000000012</v>
      </c>
      <c r="P40" s="11">
        <f t="shared" si="3"/>
        <v>3.3926400000000019</v>
      </c>
      <c r="Y40" s="23" t="e">
        <f>x*'Assumptions and Calculations'!$K38*(a*ra*V/1000*eAAN^z*eB+(nd*(1/eH-1)*eAAN+nd*(1-wf)*eU+nd*wf*eFF)-nd/(eH*eF)-z*(nd*eU*(1-wf)*(1-eAAN)))/1000</f>
        <v>#REF!</v>
      </c>
    </row>
    <row r="41" spans="1:25" x14ac:dyDescent="0.25">
      <c r="A41" t="s">
        <v>53</v>
      </c>
      <c r="B41">
        <f>nd/(eH*eF)*(1/eAAN^z-1)</f>
        <v>0</v>
      </c>
      <c r="C41" s="4">
        <f>B41*B33</f>
        <v>0</v>
      </c>
      <c r="D41" s="5">
        <f t="shared" si="5"/>
        <v>0</v>
      </c>
      <c r="E41" s="5"/>
      <c r="K41" s="6">
        <v>39</v>
      </c>
      <c r="L41" s="7">
        <f t="shared" si="4"/>
        <v>-9.36</v>
      </c>
      <c r="M41" s="8">
        <f t="shared" si="0"/>
        <v>-6.1151999999999997</v>
      </c>
      <c r="N41" s="9">
        <f t="shared" si="1"/>
        <v>-1.8719999999999988</v>
      </c>
      <c r="O41" s="27">
        <f t="shared" si="2"/>
        <v>1.3728000000000014</v>
      </c>
      <c r="P41" s="11">
        <f t="shared" si="3"/>
        <v>3.4819200000000019</v>
      </c>
      <c r="Y41" s="23" t="e">
        <f>x*'Assumptions and Calculations'!$K39*(a*ra*V/1000*eAAN^z*eB+(nd*(1/eH-1)*eAAN+nd*(1-wf)*eU+nd*wf*eFF)-nd/(eH*eF)-z*(nd*eU*(1-wf)*(1-eAAN)))/1000</f>
        <v>#REF!</v>
      </c>
    </row>
    <row r="42" spans="1:25" x14ac:dyDescent="0.25">
      <c r="A42" s="1" t="s">
        <v>54</v>
      </c>
      <c r="B42">
        <f>nd/(eH*eF*eAAN)*(1/eB-1)</f>
        <v>8.8888888888888893</v>
      </c>
      <c r="C42" s="4">
        <f>B42*B34</f>
        <v>0</v>
      </c>
      <c r="D42" s="5">
        <f t="shared" si="5"/>
        <v>8.8888888888888893</v>
      </c>
      <c r="E42" s="5"/>
      <c r="K42" s="6">
        <v>40</v>
      </c>
      <c r="L42" s="7">
        <f t="shared" si="4"/>
        <v>-9.6</v>
      </c>
      <c r="M42" s="8">
        <f t="shared" si="0"/>
        <v>-6.2720000000000002</v>
      </c>
      <c r="N42" s="9">
        <f t="shared" si="1"/>
        <v>-1.9199999999999988</v>
      </c>
      <c r="O42" s="27">
        <f t="shared" si="2"/>
        <v>1.4080000000000015</v>
      </c>
      <c r="P42" s="11">
        <f t="shared" si="3"/>
        <v>3.5712000000000015</v>
      </c>
      <c r="Y42" s="23" t="e">
        <f>x*'Assumptions and Calculations'!$K40*(a*ra*V/1000*eAAN^z*eB+(nd*(1/eH-1)*eAAN+nd*(1-wf)*eU+nd*wf*eFF)-nd/(eH*eF)-z*(nd*eU*(1-wf)*(1-eAAN)))/1000</f>
        <v>#REF!</v>
      </c>
    </row>
    <row r="43" spans="1:25" x14ac:dyDescent="0.25">
      <c r="C43" s="24">
        <f>(B37+0.2*B39)/(B37+B38+B39)</f>
        <v>0.20000000000000004</v>
      </c>
      <c r="K43" s="6">
        <v>41</v>
      </c>
      <c r="L43" s="7">
        <f t="shared" si="4"/>
        <v>-9.84</v>
      </c>
      <c r="M43" s="8">
        <f t="shared" si="0"/>
        <v>-6.4287999999999998</v>
      </c>
      <c r="N43" s="9">
        <f t="shared" si="1"/>
        <v>-1.9679999999999989</v>
      </c>
      <c r="O43" s="27">
        <f t="shared" si="2"/>
        <v>1.4432000000000011</v>
      </c>
      <c r="P43" s="11">
        <f t="shared" si="3"/>
        <v>3.660480000000002</v>
      </c>
      <c r="Y43" s="23" t="e">
        <f>x*'Assumptions and Calculations'!$K41*(a*ra*V/1000*eAAN^z*eB+(nd*(1/eH-1)*eAAN+nd*(1-wf)*eU+nd*wf*eFF)-nd/(eH*eF)-z*(nd*eU*(1-wf)*(1-eAAN)))/1000</f>
        <v>#REF!</v>
      </c>
    </row>
    <row r="44" spans="1:25" x14ac:dyDescent="0.25">
      <c r="A44" s="1" t="s">
        <v>55</v>
      </c>
      <c r="B44">
        <f>SUM(B37:B41)</f>
        <v>24</v>
      </c>
      <c r="K44" s="6">
        <v>42</v>
      </c>
      <c r="L44" s="7">
        <f t="shared" si="4"/>
        <v>-10.08</v>
      </c>
      <c r="M44" s="8">
        <f t="shared" si="0"/>
        <v>-6.5855999999999995</v>
      </c>
      <c r="N44" s="9">
        <f t="shared" si="1"/>
        <v>-2.0159999999999987</v>
      </c>
      <c r="O44" s="27">
        <f t="shared" si="2"/>
        <v>1.4784000000000013</v>
      </c>
      <c r="P44" s="11">
        <f t="shared" si="3"/>
        <v>3.749760000000002</v>
      </c>
      <c r="Y44" s="23" t="e">
        <f>x*'Assumptions and Calculations'!$K42*(a*ra*V/1000*eAAN^z*eB+(nd*(1/eH-1)*eAAN+nd*(1-wf)*eU+nd*wf*eFF)-nd/(eH*eF)-z*(nd*eU*(1-wf)*(1-eAAN)))/1000</f>
        <v>#REF!</v>
      </c>
    </row>
    <row r="45" spans="1:25" x14ac:dyDescent="0.25">
      <c r="A45" s="1" t="s">
        <v>56</v>
      </c>
      <c r="B45">
        <f>SUM(D37:D41)</f>
        <v>4.8000000000000007</v>
      </c>
      <c r="K45" s="6">
        <v>43</v>
      </c>
      <c r="L45" s="7">
        <f t="shared" si="4"/>
        <v>-10.32</v>
      </c>
      <c r="M45" s="8">
        <f t="shared" si="0"/>
        <v>-6.7423999999999999</v>
      </c>
      <c r="N45" s="9">
        <f t="shared" si="1"/>
        <v>-2.0639999999999987</v>
      </c>
      <c r="O45" s="27">
        <f t="shared" si="2"/>
        <v>1.5136000000000012</v>
      </c>
      <c r="P45" s="11">
        <f t="shared" si="3"/>
        <v>3.8390400000000016</v>
      </c>
      <c r="Y45" s="23" t="e">
        <f>x*'Assumptions and Calculations'!$K43*(a*ra*V/1000*eAAN^z*eB+(nd*(1/eH-1)*eAAN+nd*(1-wf)*eU+nd*wf*eFF)-nd/(eH*eF)-z*(nd*eU*(1-wf)*(1-eAAN)))/1000</f>
        <v>#REF!</v>
      </c>
    </row>
    <row r="46" spans="1:25" x14ac:dyDescent="0.25">
      <c r="A46" s="1" t="s">
        <v>57</v>
      </c>
      <c r="B46">
        <f>SUM(C37:C39)</f>
        <v>19.200000000000003</v>
      </c>
      <c r="K46" s="6">
        <v>44</v>
      </c>
      <c r="L46" s="7">
        <f t="shared" si="4"/>
        <v>-10.56</v>
      </c>
      <c r="M46" s="8">
        <f t="shared" si="0"/>
        <v>-6.8991999999999996</v>
      </c>
      <c r="N46" s="9">
        <f t="shared" si="1"/>
        <v>-2.1119999999999988</v>
      </c>
      <c r="O46" s="27">
        <f t="shared" si="2"/>
        <v>1.5488000000000013</v>
      </c>
      <c r="P46" s="11">
        <f t="shared" si="3"/>
        <v>3.928320000000002</v>
      </c>
      <c r="Y46" s="23" t="e">
        <f>x*'Assumptions and Calculations'!$K44*(a*ra*V/1000*eAAN^z*eB+(nd*(1/eH-1)*eAAN+nd*(1-wf)*eU+nd*wf*eFF)-nd/(eH*eF)-z*(nd*eU*(1-wf)*(1-eAAN)))/1000</f>
        <v>#REF!</v>
      </c>
    </row>
    <row r="47" spans="1:25" x14ac:dyDescent="0.25">
      <c r="K47" s="6">
        <v>45</v>
      </c>
      <c r="L47" s="7">
        <f t="shared" si="4"/>
        <v>-10.8</v>
      </c>
      <c r="M47" s="8">
        <f t="shared" si="0"/>
        <v>-7.056</v>
      </c>
      <c r="N47" s="9">
        <f t="shared" si="1"/>
        <v>-2.1599999999999988</v>
      </c>
      <c r="O47" s="27">
        <f t="shared" si="2"/>
        <v>1.5840000000000014</v>
      </c>
      <c r="P47" s="11">
        <f t="shared" si="3"/>
        <v>4.0176000000000025</v>
      </c>
      <c r="Y47" s="23" t="e">
        <f>x*'Assumptions and Calculations'!$K45*(a*ra*V/1000*eAAN^z*eB+(nd*(1/eH-1)*eAAN+nd*(1-wf)*eU+nd*wf*eFF)-nd/(eH*eF)-z*(nd*eU*(1-wf)*(1-eAAN)))/1000</f>
        <v>#REF!</v>
      </c>
    </row>
    <row r="48" spans="1:25" x14ac:dyDescent="0.25">
      <c r="A48" t="s">
        <v>58</v>
      </c>
      <c r="B48">
        <f>nd+B39</f>
        <v>24</v>
      </c>
      <c r="K48" s="6">
        <v>46</v>
      </c>
      <c r="L48" s="7">
        <f t="shared" si="4"/>
        <v>-11.04</v>
      </c>
      <c r="M48" s="8">
        <f t="shared" si="0"/>
        <v>-7.2128000000000005</v>
      </c>
      <c r="N48" s="9">
        <f t="shared" si="1"/>
        <v>-2.2079999999999989</v>
      </c>
      <c r="O48" s="27">
        <f t="shared" si="2"/>
        <v>1.6192000000000013</v>
      </c>
      <c r="P48" s="11">
        <f t="shared" si="3"/>
        <v>4.1068800000000021</v>
      </c>
      <c r="Y48" s="23" t="e">
        <f>x*'Assumptions and Calculations'!$K46*(a*ra*V/1000*eAAN^z*eB+(nd*(1/eH-1)*eAAN+nd*(1-wf)*eU+nd*wf*eFF)-nd/(eH*eF)-z*(nd*eU*(1-wf)*(1-eAAN)))/1000</f>
        <v>#REF!</v>
      </c>
    </row>
    <row r="49" spans="1:25" x14ac:dyDescent="0.25">
      <c r="A49" t="s">
        <v>59</v>
      </c>
      <c r="B49">
        <f>B48+B40</f>
        <v>24</v>
      </c>
      <c r="K49" s="6">
        <v>47</v>
      </c>
      <c r="L49" s="7">
        <f t="shared" si="4"/>
        <v>-11.28</v>
      </c>
      <c r="M49" s="8">
        <f t="shared" si="0"/>
        <v>-7.3695999999999993</v>
      </c>
      <c r="N49" s="9">
        <f t="shared" si="1"/>
        <v>-2.2559999999999985</v>
      </c>
      <c r="O49" s="27">
        <f t="shared" si="2"/>
        <v>1.6544000000000014</v>
      </c>
      <c r="P49" s="11">
        <f t="shared" si="3"/>
        <v>4.1961600000000017</v>
      </c>
      <c r="Y49" s="23" t="e">
        <f>x*'Assumptions and Calculations'!$K47*(a*ra*V/1000*eAAN^z*eB+(nd*(1/eH-1)*eAAN+nd*(1-wf)*eU+nd*wf*eFF)-nd/(eH*eF)-z*(nd*eU*(1-wf)*(1-eAAN)))/1000</f>
        <v>#REF!</v>
      </c>
    </row>
    <row r="50" spans="1:25" x14ac:dyDescent="0.25">
      <c r="A50" t="s">
        <v>60</v>
      </c>
      <c r="B50">
        <f>B49+B41</f>
        <v>24</v>
      </c>
      <c r="K50" s="6">
        <v>48</v>
      </c>
      <c r="L50" s="7">
        <f t="shared" si="4"/>
        <v>-11.52</v>
      </c>
      <c r="M50" s="8">
        <f t="shared" si="0"/>
        <v>-7.5263999999999998</v>
      </c>
      <c r="N50" s="9">
        <f t="shared" si="1"/>
        <v>-2.3039999999999985</v>
      </c>
      <c r="O50" s="10">
        <f t="shared" si="2"/>
        <v>1.6896000000000015</v>
      </c>
      <c r="P50" s="11">
        <f t="shared" si="3"/>
        <v>4.2854400000000021</v>
      </c>
      <c r="Y50" s="23" t="e">
        <f>x*'Assumptions and Calculations'!$K48*(a*ra*V/1000*eAAN^z*eB+(nd*(1/eH-1)*eAAN+nd*(1-wf)*eU+nd*wf*eFF)-nd/(eH*eF)-z*(nd*eU*(1-wf)*(1-eAAN)))/1000</f>
        <v>#REF!</v>
      </c>
    </row>
    <row r="51" spans="1:25" x14ac:dyDescent="0.25">
      <c r="A51" t="s">
        <v>61</v>
      </c>
      <c r="B51">
        <f>B50+B42</f>
        <v>32.888888888888886</v>
      </c>
      <c r="K51" s="6">
        <v>49</v>
      </c>
      <c r="L51" s="7">
        <f t="shared" si="4"/>
        <v>-11.76</v>
      </c>
      <c r="M51" s="8">
        <f t="shared" si="0"/>
        <v>-7.6832000000000003</v>
      </c>
      <c r="N51" s="9">
        <f t="shared" si="1"/>
        <v>-2.3519999999999985</v>
      </c>
      <c r="O51" s="10">
        <f t="shared" si="2"/>
        <v>1.7248000000000014</v>
      </c>
      <c r="P51" s="11">
        <f t="shared" si="3"/>
        <v>4.3747200000000017</v>
      </c>
      <c r="Y51" s="23" t="e">
        <f>x*'Assumptions and Calculations'!$K49*(a*ra*V/1000*eAAN^z*eB+(nd*(1/eH-1)*eAAN+nd*(1-wf)*eU+nd*wf*eFF)-nd/(eH*eF)-z*(nd*eU*(1-wf)*(1-eAAN)))/1000</f>
        <v>#REF!</v>
      </c>
    </row>
    <row r="52" spans="1:25" x14ac:dyDescent="0.25">
      <c r="K52" s="6">
        <v>50</v>
      </c>
      <c r="L52" s="7">
        <f t="shared" si="4"/>
        <v>-12</v>
      </c>
      <c r="M52" s="8">
        <f t="shared" si="0"/>
        <v>-7.84</v>
      </c>
      <c r="N52" s="9">
        <f t="shared" si="1"/>
        <v>-2.3999999999999986</v>
      </c>
      <c r="O52" s="10">
        <f t="shared" si="2"/>
        <v>1.7600000000000016</v>
      </c>
      <c r="P52" s="11">
        <f t="shared" si="3"/>
        <v>4.4640000000000022</v>
      </c>
      <c r="Y52" s="23" t="e">
        <f>x*'Assumptions and Calculations'!$K50*(a*ra*V/1000*eAAN^z*eB+(nd*(1/eH-1)*eAAN+nd*(1-wf)*eU+nd*wf*eFF)-nd/(eH*eF)-z*(nd*eU*(1-wf)*(1-eAAN)))/1000</f>
        <v>#REF!</v>
      </c>
    </row>
    <row r="53" spans="1:25" x14ac:dyDescent="0.25">
      <c r="K53" s="6">
        <v>51</v>
      </c>
      <c r="L53" s="7">
        <f t="shared" si="4"/>
        <v>-12.24</v>
      </c>
      <c r="M53" s="8">
        <f t="shared" si="0"/>
        <v>-7.9968000000000004</v>
      </c>
      <c r="N53" s="9">
        <f t="shared" si="1"/>
        <v>-2.4479999999999986</v>
      </c>
      <c r="O53" s="10">
        <f t="shared" si="2"/>
        <v>1.7952000000000017</v>
      </c>
      <c r="P53" s="11">
        <f t="shared" si="3"/>
        <v>4.5532800000000027</v>
      </c>
      <c r="Y53" s="23" t="e">
        <f>x*'Assumptions and Calculations'!$K51*(a*ra*V/1000*eAAN^z*eB+(nd*(1/eH-1)*eAAN+nd*(1-wf)*eU+nd*wf*eFF)-nd/(eH*eF)-z*(nd*eU*(1-wf)*(1-eAAN)))/1000</f>
        <v>#REF!</v>
      </c>
    </row>
    <row r="54" spans="1:25" x14ac:dyDescent="0.25">
      <c r="K54" s="6">
        <v>52</v>
      </c>
      <c r="L54" s="7">
        <f t="shared" si="4"/>
        <v>-12.48</v>
      </c>
      <c r="M54" s="8">
        <f t="shared" si="0"/>
        <v>-8.1535999999999991</v>
      </c>
      <c r="N54" s="9">
        <f t="shared" si="1"/>
        <v>-2.4959999999999987</v>
      </c>
      <c r="O54" s="10">
        <f t="shared" si="2"/>
        <v>1.8304000000000016</v>
      </c>
      <c r="P54" s="11">
        <f t="shared" si="3"/>
        <v>4.6425600000000022</v>
      </c>
      <c r="Y54" s="23" t="e">
        <f>x*'Assumptions and Calculations'!$K52*(a*ra*V/1000*eAAN^z*eB+(nd*(1/eH-1)*eAAN+nd*(1-wf)*eU+nd*wf*eFF)-nd/(eH*eF)-z*(nd*eU*(1-wf)*(1-eAAN)))/1000</f>
        <v>#REF!</v>
      </c>
    </row>
    <row r="55" spans="1:25" x14ac:dyDescent="0.25">
      <c r="K55" s="6">
        <v>53</v>
      </c>
      <c r="L55" s="7">
        <f t="shared" si="4"/>
        <v>-12.72</v>
      </c>
      <c r="M55" s="8">
        <f t="shared" si="0"/>
        <v>-8.3103999999999996</v>
      </c>
      <c r="N55" s="9">
        <f t="shared" si="1"/>
        <v>-2.5439999999999987</v>
      </c>
      <c r="O55" s="10">
        <f t="shared" si="2"/>
        <v>1.8656000000000017</v>
      </c>
      <c r="P55" s="11">
        <f t="shared" si="3"/>
        <v>4.7318400000000018</v>
      </c>
      <c r="Y55" s="23" t="e">
        <f>x*'Assumptions and Calculations'!$K53*(a*ra*V/1000*eAAN^z*eB+(nd*(1/eH-1)*eAAN+nd*(1-wf)*eU+nd*wf*eFF)-nd/(eH*eF)-z*(nd*eU*(1-wf)*(1-eAAN)))/1000</f>
        <v>#REF!</v>
      </c>
    </row>
    <row r="56" spans="1:25" x14ac:dyDescent="0.25">
      <c r="K56" s="6">
        <v>54</v>
      </c>
      <c r="L56" s="7">
        <f t="shared" si="4"/>
        <v>-12.96</v>
      </c>
      <c r="M56" s="8">
        <f t="shared" si="0"/>
        <v>-8.4672000000000001</v>
      </c>
      <c r="N56" s="9">
        <f t="shared" si="1"/>
        <v>-2.5919999999999987</v>
      </c>
      <c r="O56" s="10">
        <f t="shared" si="2"/>
        <v>1.9008000000000018</v>
      </c>
      <c r="P56" s="11">
        <f t="shared" si="3"/>
        <v>4.8211200000000023</v>
      </c>
      <c r="Y56" s="23" t="e">
        <f>x*'Assumptions and Calculations'!$K54*(a*ra*V/1000*eAAN^z*eB+(nd*(1/eH-1)*eAAN+nd*(1-wf)*eU+nd*wf*eFF)-nd/(eH*eF)-z*(nd*eU*(1-wf)*(1-eAAN)))/1000</f>
        <v>#REF!</v>
      </c>
    </row>
    <row r="57" spans="1:25" x14ac:dyDescent="0.25">
      <c r="K57" s="6">
        <v>55</v>
      </c>
      <c r="L57" s="7">
        <f t="shared" si="4"/>
        <v>-13.2</v>
      </c>
      <c r="M57" s="8">
        <f t="shared" si="0"/>
        <v>-8.6240000000000006</v>
      </c>
      <c r="N57" s="9">
        <f t="shared" si="1"/>
        <v>-2.6399999999999988</v>
      </c>
      <c r="O57" s="10">
        <f t="shared" si="2"/>
        <v>1.9360000000000017</v>
      </c>
      <c r="P57" s="11">
        <f t="shared" si="3"/>
        <v>4.9104000000000028</v>
      </c>
      <c r="Y57" s="23" t="e">
        <f>x*'Assumptions and Calculations'!$K55*(a*ra*V/1000*eAAN^z*eB+(nd*(1/eH-1)*eAAN+nd*(1-wf)*eU+nd*wf*eFF)-nd/(eH*eF)-z*(nd*eU*(1-wf)*(1-eAAN)))/1000</f>
        <v>#REF!</v>
      </c>
    </row>
    <row r="58" spans="1:25" x14ac:dyDescent="0.25">
      <c r="K58" s="6">
        <v>56</v>
      </c>
      <c r="L58" s="7">
        <f t="shared" si="4"/>
        <v>-13.44</v>
      </c>
      <c r="M58" s="8">
        <f t="shared" si="0"/>
        <v>-8.7807999999999993</v>
      </c>
      <c r="N58" s="9">
        <f t="shared" si="1"/>
        <v>-2.6879999999999984</v>
      </c>
      <c r="O58" s="10">
        <f t="shared" si="2"/>
        <v>1.9712000000000016</v>
      </c>
      <c r="P58" s="11">
        <f t="shared" si="3"/>
        <v>4.9996800000000023</v>
      </c>
      <c r="Y58" s="23" t="e">
        <f>x*'Assumptions and Calculations'!$K56*(a*ra*V/1000*eAAN^z*eB+(nd*(1/eH-1)*eAAN+nd*(1-wf)*eU+nd*wf*eFF)-nd/(eH*eF)-z*(nd*eU*(1-wf)*(1-eAAN)))/1000</f>
        <v>#REF!</v>
      </c>
    </row>
    <row r="59" spans="1:25" x14ac:dyDescent="0.25">
      <c r="K59" s="6">
        <v>57</v>
      </c>
      <c r="L59" s="7">
        <f t="shared" si="4"/>
        <v>-13.68</v>
      </c>
      <c r="M59" s="8">
        <f t="shared" si="0"/>
        <v>-8.9375999999999998</v>
      </c>
      <c r="N59" s="9">
        <f t="shared" si="1"/>
        <v>-2.735999999999998</v>
      </c>
      <c r="O59" s="10">
        <f t="shared" si="2"/>
        <v>2.0064000000000015</v>
      </c>
      <c r="P59" s="11">
        <f t="shared" si="3"/>
        <v>5.0889600000000028</v>
      </c>
      <c r="Y59" s="23" t="e">
        <f>x*'Assumptions and Calculations'!$K57*(a*ra*V/1000*eAAN^z*eB+(nd*(1/eH-1)*eAAN+nd*(1-wf)*eU+nd*wf*eFF)-nd/(eH*eF)-z*(nd*eU*(1-wf)*(1-eAAN)))/1000</f>
        <v>#REF!</v>
      </c>
    </row>
    <row r="60" spans="1:25" x14ac:dyDescent="0.25">
      <c r="K60" s="6">
        <v>58</v>
      </c>
      <c r="L60" s="7">
        <f t="shared" si="4"/>
        <v>-13.92</v>
      </c>
      <c r="M60" s="8">
        <f t="shared" si="0"/>
        <v>-9.0944000000000003</v>
      </c>
      <c r="N60" s="9">
        <f t="shared" si="1"/>
        <v>-2.783999999999998</v>
      </c>
      <c r="O60" s="10">
        <f t="shared" si="2"/>
        <v>2.0416000000000016</v>
      </c>
      <c r="P60" s="11">
        <f t="shared" si="3"/>
        <v>5.1782400000000024</v>
      </c>
      <c r="Y60" s="23" t="e">
        <f>x*'Assumptions and Calculations'!$K58*(a*ra*V/1000*eAAN^z*eB+(nd*(1/eH-1)*eAAN+nd*(1-wf)*eU+nd*wf*eFF)-nd/(eH*eF)-z*(nd*eU*(1-wf)*(1-eAAN)))/1000</f>
        <v>#REF!</v>
      </c>
    </row>
    <row r="61" spans="1:25" x14ac:dyDescent="0.25">
      <c r="K61" s="6">
        <v>59</v>
      </c>
      <c r="L61" s="7">
        <f t="shared" si="4"/>
        <v>-14.16</v>
      </c>
      <c r="M61" s="8">
        <f t="shared" si="0"/>
        <v>-9.2512000000000008</v>
      </c>
      <c r="N61" s="9">
        <f t="shared" si="1"/>
        <v>-2.8319999999999981</v>
      </c>
      <c r="O61" s="10">
        <f t="shared" si="2"/>
        <v>2.0768000000000022</v>
      </c>
      <c r="P61" s="11">
        <f t="shared" si="3"/>
        <v>5.267520000000002</v>
      </c>
      <c r="Y61" s="23" t="e">
        <f>x*'Assumptions and Calculations'!$K59*(a*ra*V/1000*eAAN^z*eB+(nd*(1/eH-1)*eAAN+nd*(1-wf)*eU+nd*wf*eFF)-nd/(eH*eF)-z*(nd*eU*(1-wf)*(1-eAAN)))/1000</f>
        <v>#REF!</v>
      </c>
    </row>
    <row r="62" spans="1:25" x14ac:dyDescent="0.25">
      <c r="K62" s="6">
        <v>60</v>
      </c>
      <c r="L62" s="7">
        <f t="shared" si="4"/>
        <v>-14.4</v>
      </c>
      <c r="M62" s="8">
        <f t="shared" si="0"/>
        <v>-9.4079999999999995</v>
      </c>
      <c r="N62" s="9">
        <f t="shared" si="1"/>
        <v>-2.8799999999999981</v>
      </c>
      <c r="O62" s="10">
        <f t="shared" si="2"/>
        <v>2.1120000000000019</v>
      </c>
      <c r="P62" s="11">
        <f t="shared" si="3"/>
        <v>5.3568000000000033</v>
      </c>
      <c r="Y62" s="23" t="e">
        <f>x*'Assumptions and Calculations'!$K60*(a*ra*V/1000*eAAN^z*eB+(nd*(1/eH-1)*eAAN+nd*(1-wf)*eU+nd*wf*eFF)-nd/(eH*eF)-z*(nd*eU*(1-wf)*(1-eAAN)))/1000</f>
        <v>#REF!</v>
      </c>
    </row>
    <row r="63" spans="1:25" x14ac:dyDescent="0.25">
      <c r="K63" s="6">
        <v>61</v>
      </c>
      <c r="L63" s="7">
        <f t="shared" si="4"/>
        <v>-14.64</v>
      </c>
      <c r="M63" s="8">
        <f t="shared" si="0"/>
        <v>-9.5648</v>
      </c>
      <c r="N63" s="9">
        <f t="shared" si="1"/>
        <v>-2.9279999999999982</v>
      </c>
      <c r="O63" s="10">
        <f t="shared" si="2"/>
        <v>2.147200000000002</v>
      </c>
      <c r="P63" s="11">
        <f t="shared" si="3"/>
        <v>5.4460800000000029</v>
      </c>
      <c r="Y63" s="23" t="e">
        <f>x*'Assumptions and Calculations'!$K61*(a*ra*V/1000*eAAN^z*eB+(nd*(1/eH-1)*eAAN+nd*(1-wf)*eU+nd*wf*eFF)-nd/(eH*eF)-z*(nd*eU*(1-wf)*(1-eAAN)))/1000</f>
        <v>#REF!</v>
      </c>
    </row>
    <row r="64" spans="1:25" x14ac:dyDescent="0.25">
      <c r="K64" s="6">
        <v>62</v>
      </c>
      <c r="L64" s="7">
        <f t="shared" si="4"/>
        <v>-14.88</v>
      </c>
      <c r="M64" s="8">
        <f t="shared" si="0"/>
        <v>-9.7216000000000005</v>
      </c>
      <c r="N64" s="9">
        <f t="shared" si="1"/>
        <v>-2.9759999999999982</v>
      </c>
      <c r="O64" s="10">
        <f t="shared" si="2"/>
        <v>2.1824000000000021</v>
      </c>
      <c r="P64" s="11">
        <f t="shared" si="3"/>
        <v>5.5353600000000025</v>
      </c>
      <c r="Y64" s="23" t="e">
        <f>x*'Assumptions and Calculations'!$K62*(a*ra*V/1000*eAAN^z*eB+(nd*(1/eH-1)*eAAN+nd*(1-wf)*eU+nd*wf*eFF)-nd/(eH*eF)-z*(nd*eU*(1-wf)*(1-eAAN)))/1000</f>
        <v>#REF!</v>
      </c>
    </row>
    <row r="65" spans="11:25" x14ac:dyDescent="0.25">
      <c r="K65" s="6">
        <v>63</v>
      </c>
      <c r="L65" s="7">
        <f t="shared" si="4"/>
        <v>-15.12</v>
      </c>
      <c r="M65" s="8">
        <f t="shared" si="0"/>
        <v>-9.8783999999999992</v>
      </c>
      <c r="N65" s="9">
        <f t="shared" si="1"/>
        <v>-3.0239999999999982</v>
      </c>
      <c r="O65" s="10">
        <f t="shared" si="2"/>
        <v>2.2176000000000022</v>
      </c>
      <c r="P65" s="11">
        <f t="shared" si="3"/>
        <v>5.624640000000003</v>
      </c>
      <c r="Y65" s="23" t="e">
        <f>x*'Assumptions and Calculations'!$K63*(a*ra*V/1000*eAAN^z*eB+(nd*(1/eH-1)*eAAN+nd*(1-wf)*eU+nd*wf*eFF)-nd/(eH*eF)-z*(nd*eU*(1-wf)*(1-eAAN)))/1000</f>
        <v>#REF!</v>
      </c>
    </row>
    <row r="66" spans="11:25" x14ac:dyDescent="0.25">
      <c r="K66" s="6">
        <v>64</v>
      </c>
      <c r="L66" s="7">
        <f t="shared" si="4"/>
        <v>-15.36</v>
      </c>
      <c r="M66" s="8">
        <f t="shared" ref="M66:M129" si="6">x*$K66*(ra*V/1000*eAAN^z*eB-nd/(eH*eF))/1000</f>
        <v>-10.035200000000001</v>
      </c>
      <c r="N66" s="9">
        <f t="shared" ref="N66:N129" si="7">x*$K66*(NREC-nd/(eH*eF))/1000</f>
        <v>-3.0719999999999983</v>
      </c>
      <c r="O66" s="10">
        <f t="shared" ref="O66:O129" si="8">x*$K66*(ra*V/1000*eAAN^z*eB+NREC-nd/(eH*eF))/1000</f>
        <v>2.2528000000000019</v>
      </c>
      <c r="P66" s="11">
        <f t="shared" ref="P66:P129" si="9">x*$K66*(a*ra*V/1000*eAAN^z*eB-test*(1-eB)*(1-wf)*nd*eU+NREC-nd/(eH*eF)-z*(nd*eU*(1-wf)*(1-eAAN)))/1000</f>
        <v>5.7139200000000026</v>
      </c>
      <c r="Y66" s="23" t="e">
        <f>x*'Assumptions and Calculations'!$K64*(a*ra*V/1000*eAAN^z*eB+(nd*(1/eH-1)*eAAN+nd*(1-wf)*eU+nd*wf*eFF)-nd/(eH*eF)-z*(nd*eU*(1-wf)*(1-eAAN)))/1000</f>
        <v>#REF!</v>
      </c>
    </row>
    <row r="67" spans="11:25" x14ac:dyDescent="0.25">
      <c r="K67" s="6">
        <v>65</v>
      </c>
      <c r="L67" s="7">
        <f t="shared" ref="L67:L130" si="10">x*$K67*(-nd/(eH*eF))/1000</f>
        <v>-15.6</v>
      </c>
      <c r="M67" s="8">
        <f t="shared" si="6"/>
        <v>-10.192</v>
      </c>
      <c r="N67" s="9">
        <f t="shared" si="7"/>
        <v>-3.1199999999999983</v>
      </c>
      <c r="O67" s="10">
        <f t="shared" si="8"/>
        <v>2.288000000000002</v>
      </c>
      <c r="P67" s="11">
        <f t="shared" si="9"/>
        <v>5.8032000000000021</v>
      </c>
      <c r="Y67" s="23" t="e">
        <f>x*'Assumptions and Calculations'!$K65*(a*ra*V/1000*eAAN^z*eB+(nd*(1/eH-1)*eAAN+nd*(1-wf)*eU+nd*wf*eFF)-nd/(eH*eF)-z*(nd*eU*(1-wf)*(1-eAAN)))/1000</f>
        <v>#REF!</v>
      </c>
    </row>
    <row r="68" spans="11:25" x14ac:dyDescent="0.25">
      <c r="K68" s="6">
        <v>66</v>
      </c>
      <c r="L68" s="7">
        <f t="shared" si="10"/>
        <v>-15.84</v>
      </c>
      <c r="M68" s="8">
        <f t="shared" si="6"/>
        <v>-10.348799999999999</v>
      </c>
      <c r="N68" s="9">
        <f t="shared" si="7"/>
        <v>-3.1679999999999984</v>
      </c>
      <c r="O68" s="10">
        <f t="shared" si="8"/>
        <v>2.3232000000000022</v>
      </c>
      <c r="P68" s="11">
        <f t="shared" si="9"/>
        <v>5.8924800000000035</v>
      </c>
      <c r="Y68" s="23" t="e">
        <f>x*'Assumptions and Calculations'!$K66*(a*ra*V/1000*eAAN^z*eB+(nd*(1/eH-1)*eAAN+nd*(1-wf)*eU+nd*wf*eFF)-nd/(eH*eF)-z*(nd*eU*(1-wf)*(1-eAAN)))/1000</f>
        <v>#REF!</v>
      </c>
    </row>
    <row r="69" spans="11:25" x14ac:dyDescent="0.25">
      <c r="K69" s="6">
        <v>67</v>
      </c>
      <c r="L69" s="7">
        <f t="shared" si="10"/>
        <v>-16.079999999999998</v>
      </c>
      <c r="M69" s="8">
        <f t="shared" si="6"/>
        <v>-10.505600000000001</v>
      </c>
      <c r="N69" s="9">
        <f t="shared" si="7"/>
        <v>-3.215999999999998</v>
      </c>
      <c r="O69" s="10">
        <f t="shared" si="8"/>
        <v>2.3584000000000018</v>
      </c>
      <c r="P69" s="11">
        <f t="shared" si="9"/>
        <v>5.9817600000000031</v>
      </c>
      <c r="Y69" s="23" t="e">
        <f>x*'Assumptions and Calculations'!$K67*(a*ra*V/1000*eAAN^z*eB+(nd*(1/eH-1)*eAAN+nd*(1-wf)*eU+nd*wf*eFF)-nd/(eH*eF)-z*(nd*eU*(1-wf)*(1-eAAN)))/1000</f>
        <v>#REF!</v>
      </c>
    </row>
    <row r="70" spans="11:25" x14ac:dyDescent="0.25">
      <c r="K70" s="6">
        <v>68</v>
      </c>
      <c r="L70" s="7">
        <f t="shared" si="10"/>
        <v>-16.32</v>
      </c>
      <c r="M70" s="8">
        <f t="shared" si="6"/>
        <v>-10.6624</v>
      </c>
      <c r="N70" s="9">
        <f t="shared" si="7"/>
        <v>-3.263999999999998</v>
      </c>
      <c r="O70" s="10">
        <f t="shared" si="8"/>
        <v>2.3936000000000024</v>
      </c>
      <c r="P70" s="11">
        <f t="shared" si="9"/>
        <v>6.0710400000000027</v>
      </c>
      <c r="Y70" s="23" t="e">
        <f>x*'Assumptions and Calculations'!$K68*(a*ra*V/1000*eAAN^z*eB+(nd*(1/eH-1)*eAAN+nd*(1-wf)*eU+nd*wf*eFF)-nd/(eH*eF)-z*(nd*eU*(1-wf)*(1-eAAN)))/1000</f>
        <v>#REF!</v>
      </c>
    </row>
    <row r="71" spans="11:25" x14ac:dyDescent="0.25">
      <c r="K71" s="6">
        <v>69</v>
      </c>
      <c r="L71" s="7">
        <f t="shared" si="10"/>
        <v>-16.559999999999999</v>
      </c>
      <c r="M71" s="8">
        <f t="shared" si="6"/>
        <v>-10.819199999999999</v>
      </c>
      <c r="N71" s="9">
        <f t="shared" si="7"/>
        <v>-3.3119999999999981</v>
      </c>
      <c r="O71" s="10">
        <f t="shared" si="8"/>
        <v>2.4288000000000021</v>
      </c>
      <c r="P71" s="11">
        <f t="shared" si="9"/>
        <v>6.1603200000000031</v>
      </c>
      <c r="Y71" s="23" t="e">
        <f>x*'Assumptions and Calculations'!$K69*(a*ra*V/1000*eAAN^z*eB+(nd*(1/eH-1)*eAAN+nd*(1-wf)*eU+nd*wf*eFF)-nd/(eH*eF)-z*(nd*eU*(1-wf)*(1-eAAN)))/1000</f>
        <v>#REF!</v>
      </c>
    </row>
    <row r="72" spans="11:25" x14ac:dyDescent="0.25">
      <c r="K72" s="6">
        <v>70</v>
      </c>
      <c r="L72" s="7">
        <f t="shared" si="10"/>
        <v>-16.8</v>
      </c>
      <c r="M72" s="8">
        <f t="shared" si="6"/>
        <v>-10.976000000000001</v>
      </c>
      <c r="N72" s="9">
        <f t="shared" si="7"/>
        <v>-3.3599999999999981</v>
      </c>
      <c r="O72" s="10">
        <f t="shared" si="8"/>
        <v>2.4640000000000022</v>
      </c>
      <c r="P72" s="11">
        <f t="shared" si="9"/>
        <v>6.2496000000000027</v>
      </c>
      <c r="Y72" s="23" t="e">
        <f>x*'Assumptions and Calculations'!$K70*(a*ra*V/1000*eAAN^z*eB+(nd*(1/eH-1)*eAAN+nd*(1-wf)*eU+nd*wf*eFF)-nd/(eH*eF)-z*(nd*eU*(1-wf)*(1-eAAN)))/1000</f>
        <v>#REF!</v>
      </c>
    </row>
    <row r="73" spans="11:25" x14ac:dyDescent="0.25">
      <c r="K73" s="6">
        <v>71</v>
      </c>
      <c r="L73" s="7">
        <f t="shared" si="10"/>
        <v>-17.04</v>
      </c>
      <c r="M73" s="8">
        <f t="shared" si="6"/>
        <v>-11.1328</v>
      </c>
      <c r="N73" s="9">
        <f t="shared" si="7"/>
        <v>-3.4079999999999981</v>
      </c>
      <c r="O73" s="10">
        <f t="shared" si="8"/>
        <v>2.4992000000000023</v>
      </c>
      <c r="P73" s="11">
        <f t="shared" si="9"/>
        <v>6.3388800000000032</v>
      </c>
      <c r="Y73" s="23" t="e">
        <f>x*'Assumptions and Calculations'!$K71*(a*ra*V/1000*eAAN^z*eB+(nd*(1/eH-1)*eAAN+nd*(1-wf)*eU+nd*wf*eFF)-nd/(eH*eF)-z*(nd*eU*(1-wf)*(1-eAAN)))/1000</f>
        <v>#REF!</v>
      </c>
    </row>
    <row r="74" spans="11:25" x14ac:dyDescent="0.25">
      <c r="K74" s="6">
        <v>72</v>
      </c>
      <c r="L74" s="7">
        <f t="shared" si="10"/>
        <v>-17.28</v>
      </c>
      <c r="M74" s="8">
        <f t="shared" si="6"/>
        <v>-11.2896</v>
      </c>
      <c r="N74" s="9">
        <f t="shared" si="7"/>
        <v>-3.4559999999999982</v>
      </c>
      <c r="O74" s="10">
        <f t="shared" si="8"/>
        <v>2.5344000000000024</v>
      </c>
      <c r="P74" s="11">
        <f t="shared" si="9"/>
        <v>6.4281600000000036</v>
      </c>
      <c r="Y74" s="23" t="e">
        <f>x*'Assumptions and Calculations'!$K72*(a*ra*V/1000*eAAN^z*eB+(nd*(1/eH-1)*eAAN+nd*(1-wf)*eU+nd*wf*eFF)-nd/(eH*eF)-z*(nd*eU*(1-wf)*(1-eAAN)))/1000</f>
        <v>#REF!</v>
      </c>
    </row>
    <row r="75" spans="11:25" x14ac:dyDescent="0.25">
      <c r="K75" s="6">
        <v>73</v>
      </c>
      <c r="L75" s="7">
        <f t="shared" si="10"/>
        <v>-17.52</v>
      </c>
      <c r="M75" s="8">
        <f t="shared" si="6"/>
        <v>-11.446399999999999</v>
      </c>
      <c r="N75" s="9">
        <f t="shared" si="7"/>
        <v>-3.5039999999999978</v>
      </c>
      <c r="O75" s="10">
        <f t="shared" si="8"/>
        <v>2.5696000000000021</v>
      </c>
      <c r="P75" s="11">
        <f t="shared" si="9"/>
        <v>6.5174400000000032</v>
      </c>
      <c r="Y75" s="23" t="e">
        <f>x*'Assumptions and Calculations'!$K73*(a*ra*V/1000*eAAN^z*eB+(nd*(1/eH-1)*eAAN+nd*(1-wf)*eU+nd*wf*eFF)-nd/(eH*eF)-z*(nd*eU*(1-wf)*(1-eAAN)))/1000</f>
        <v>#REF!</v>
      </c>
    </row>
    <row r="76" spans="11:25" x14ac:dyDescent="0.25">
      <c r="K76" s="6">
        <v>74</v>
      </c>
      <c r="L76" s="7">
        <f t="shared" si="10"/>
        <v>-17.760000000000002</v>
      </c>
      <c r="M76" s="8">
        <f t="shared" si="6"/>
        <v>-11.603199999999999</v>
      </c>
      <c r="N76" s="9">
        <f t="shared" si="7"/>
        <v>-3.5519999999999978</v>
      </c>
      <c r="O76" s="10">
        <f t="shared" si="8"/>
        <v>2.6048000000000027</v>
      </c>
      <c r="P76" s="11">
        <f t="shared" si="9"/>
        <v>6.6067200000000028</v>
      </c>
      <c r="Y76" s="23" t="e">
        <f>x*'Assumptions and Calculations'!$K74*(a*ra*V/1000*eAAN^z*eB+(nd*(1/eH-1)*eAAN+nd*(1-wf)*eU+nd*wf*eFF)-nd/(eH*eF)-z*(nd*eU*(1-wf)*(1-eAAN)))/1000</f>
        <v>#REF!</v>
      </c>
    </row>
    <row r="77" spans="11:25" x14ac:dyDescent="0.25">
      <c r="K77" s="6">
        <v>75</v>
      </c>
      <c r="L77" s="7">
        <f t="shared" si="10"/>
        <v>-18</v>
      </c>
      <c r="M77" s="8">
        <f t="shared" si="6"/>
        <v>-11.76</v>
      </c>
      <c r="N77" s="9">
        <f t="shared" si="7"/>
        <v>-3.5999999999999979</v>
      </c>
      <c r="O77" s="10">
        <f t="shared" si="8"/>
        <v>2.6400000000000023</v>
      </c>
      <c r="P77" s="11">
        <f t="shared" si="9"/>
        <v>6.6960000000000033</v>
      </c>
      <c r="Y77" s="23" t="e">
        <f>x*'Assumptions and Calculations'!$K75*(a*ra*V/1000*eAAN^z*eB+(nd*(1/eH-1)*eAAN+nd*(1-wf)*eU+nd*wf*eFF)-nd/(eH*eF)-z*(nd*eU*(1-wf)*(1-eAAN)))/1000</f>
        <v>#REF!</v>
      </c>
    </row>
    <row r="78" spans="11:25" x14ac:dyDescent="0.25">
      <c r="K78" s="6">
        <v>76</v>
      </c>
      <c r="L78" s="7">
        <f t="shared" si="10"/>
        <v>-18.239999999999998</v>
      </c>
      <c r="M78" s="8">
        <f t="shared" si="6"/>
        <v>-11.916799999999999</v>
      </c>
      <c r="N78" s="9">
        <f t="shared" si="7"/>
        <v>-3.6479999999999979</v>
      </c>
      <c r="O78" s="10">
        <f t="shared" si="8"/>
        <v>2.6752000000000025</v>
      </c>
      <c r="P78" s="11">
        <f t="shared" si="9"/>
        <v>6.7852800000000038</v>
      </c>
      <c r="Y78" s="23" t="e">
        <f>x*'Assumptions and Calculations'!$K76*(a*ra*V/1000*eAAN^z*eB+(nd*(1/eH-1)*eAAN+nd*(1-wf)*eU+nd*wf*eFF)-nd/(eH*eF)-z*(nd*eU*(1-wf)*(1-eAAN)))/1000</f>
        <v>#REF!</v>
      </c>
    </row>
    <row r="79" spans="11:25" x14ac:dyDescent="0.25">
      <c r="K79" s="6">
        <v>77</v>
      </c>
      <c r="L79" s="7">
        <f t="shared" si="10"/>
        <v>-18.48</v>
      </c>
      <c r="M79" s="8">
        <f t="shared" si="6"/>
        <v>-12.073600000000001</v>
      </c>
      <c r="N79" s="9">
        <f t="shared" si="7"/>
        <v>-3.6959999999999975</v>
      </c>
      <c r="O79" s="10">
        <f t="shared" si="8"/>
        <v>2.7104000000000026</v>
      </c>
      <c r="P79" s="11">
        <f t="shared" si="9"/>
        <v>6.8745600000000033</v>
      </c>
      <c r="Y79" s="23" t="e">
        <f>x*'Assumptions and Calculations'!$K77*(a*ra*V/1000*eAAN^z*eB+(nd*(1/eH-1)*eAAN+nd*(1-wf)*eU+nd*wf*eFF)-nd/(eH*eF)-z*(nd*eU*(1-wf)*(1-eAAN)))/1000</f>
        <v>#REF!</v>
      </c>
    </row>
    <row r="80" spans="11:25" x14ac:dyDescent="0.25">
      <c r="K80" s="6">
        <v>78</v>
      </c>
      <c r="L80" s="7">
        <f t="shared" si="10"/>
        <v>-18.72</v>
      </c>
      <c r="M80" s="8">
        <f t="shared" si="6"/>
        <v>-12.230399999999999</v>
      </c>
      <c r="N80" s="9">
        <f t="shared" si="7"/>
        <v>-3.7439999999999976</v>
      </c>
      <c r="O80" s="10">
        <f t="shared" si="8"/>
        <v>2.7456000000000027</v>
      </c>
      <c r="P80" s="11">
        <f t="shared" si="9"/>
        <v>6.9638400000000038</v>
      </c>
      <c r="Y80" s="23" t="e">
        <f>x*'Assumptions and Calculations'!$K78*(a*ra*V/1000*eAAN^z*eB+(nd*(1/eH-1)*eAAN+nd*(1-wf)*eU+nd*wf*eFF)-nd/(eH*eF)-z*(nd*eU*(1-wf)*(1-eAAN)))/1000</f>
        <v>#REF!</v>
      </c>
    </row>
    <row r="81" spans="11:25" x14ac:dyDescent="0.25">
      <c r="K81" s="6">
        <v>79</v>
      </c>
      <c r="L81" s="7">
        <f t="shared" si="10"/>
        <v>-18.96</v>
      </c>
      <c r="M81" s="8">
        <f t="shared" si="6"/>
        <v>-12.387199999999998</v>
      </c>
      <c r="N81" s="9">
        <f t="shared" si="7"/>
        <v>-3.7919999999999976</v>
      </c>
      <c r="O81" s="10">
        <f t="shared" si="8"/>
        <v>2.7808000000000024</v>
      </c>
      <c r="P81" s="11">
        <f t="shared" si="9"/>
        <v>7.0531200000000034</v>
      </c>
      <c r="Y81" s="23" t="e">
        <f>x*'Assumptions and Calculations'!$K79*(a*ra*V/1000*eAAN^z*eB+(nd*(1/eH-1)*eAAN+nd*(1-wf)*eU+nd*wf*eFF)-nd/(eH*eF)-z*(nd*eU*(1-wf)*(1-eAAN)))/1000</f>
        <v>#REF!</v>
      </c>
    </row>
    <row r="82" spans="11:25" x14ac:dyDescent="0.25">
      <c r="K82" s="6">
        <v>80</v>
      </c>
      <c r="L82" s="7">
        <f t="shared" si="10"/>
        <v>-19.2</v>
      </c>
      <c r="M82" s="8">
        <f t="shared" si="6"/>
        <v>-12.544</v>
      </c>
      <c r="N82" s="9">
        <f t="shared" si="7"/>
        <v>-3.8399999999999976</v>
      </c>
      <c r="O82" s="10">
        <f t="shared" si="8"/>
        <v>2.8160000000000029</v>
      </c>
      <c r="P82" s="11">
        <f t="shared" si="9"/>
        <v>7.142400000000003</v>
      </c>
      <c r="Y82" s="23" t="e">
        <f>x*'Assumptions and Calculations'!$K80*(a*ra*V/1000*eAAN^z*eB+(nd*(1/eH-1)*eAAN+nd*(1-wf)*eU+nd*wf*eFF)-nd/(eH*eF)-z*(nd*eU*(1-wf)*(1-eAAN)))/1000</f>
        <v>#REF!</v>
      </c>
    </row>
    <row r="83" spans="11:25" x14ac:dyDescent="0.25">
      <c r="K83" s="6">
        <v>81</v>
      </c>
      <c r="L83" s="7">
        <f t="shared" si="10"/>
        <v>-19.440000000000001</v>
      </c>
      <c r="M83" s="8">
        <f t="shared" si="6"/>
        <v>-12.700799999999999</v>
      </c>
      <c r="N83" s="9">
        <f t="shared" si="7"/>
        <v>-3.8879999999999977</v>
      </c>
      <c r="O83" s="10">
        <f t="shared" si="8"/>
        <v>2.8512000000000026</v>
      </c>
      <c r="P83" s="11">
        <f t="shared" si="9"/>
        <v>7.2316800000000043</v>
      </c>
      <c r="Y83" s="23" t="e">
        <f>x*'Assumptions and Calculations'!$K81*(a*ra*V/1000*eAAN^z*eB+(nd*(1/eH-1)*eAAN+nd*(1-wf)*eU+nd*wf*eFF)-nd/(eH*eF)-z*(nd*eU*(1-wf)*(1-eAAN)))/1000</f>
        <v>#REF!</v>
      </c>
    </row>
    <row r="84" spans="11:25" x14ac:dyDescent="0.25">
      <c r="K84" s="6">
        <v>82</v>
      </c>
      <c r="L84" s="7">
        <f t="shared" si="10"/>
        <v>-19.68</v>
      </c>
      <c r="M84" s="8">
        <f t="shared" si="6"/>
        <v>-12.8576</v>
      </c>
      <c r="N84" s="9">
        <f t="shared" si="7"/>
        <v>-3.9359999999999977</v>
      </c>
      <c r="O84" s="10">
        <f t="shared" si="8"/>
        <v>2.8864000000000023</v>
      </c>
      <c r="P84" s="11">
        <f t="shared" si="9"/>
        <v>7.3209600000000039</v>
      </c>
      <c r="Y84" s="23" t="e">
        <f>x*'Assumptions and Calculations'!$K82*(a*ra*V/1000*eAAN^z*eB+(nd*(1/eH-1)*eAAN+nd*(1-wf)*eU+nd*wf*eFF)-nd/(eH*eF)-z*(nd*eU*(1-wf)*(1-eAAN)))/1000</f>
        <v>#REF!</v>
      </c>
    </row>
    <row r="85" spans="11:25" x14ac:dyDescent="0.25">
      <c r="K85" s="6">
        <v>83</v>
      </c>
      <c r="L85" s="7">
        <f t="shared" si="10"/>
        <v>-19.920000000000002</v>
      </c>
      <c r="M85" s="8">
        <f t="shared" si="6"/>
        <v>-13.0144</v>
      </c>
      <c r="N85" s="9">
        <f t="shared" si="7"/>
        <v>-3.9839999999999978</v>
      </c>
      <c r="O85" s="10">
        <f t="shared" si="8"/>
        <v>2.9216000000000024</v>
      </c>
      <c r="P85" s="11">
        <f t="shared" si="9"/>
        <v>7.4102400000000035</v>
      </c>
      <c r="Y85" s="23" t="e">
        <f>x*'Assumptions and Calculations'!$K83*(a*ra*V/1000*eAAN^z*eB+(nd*(1/eH-1)*eAAN+nd*(1-wf)*eU+nd*wf*eFF)-nd/(eH*eF)-z*(nd*eU*(1-wf)*(1-eAAN)))/1000</f>
        <v>#REF!</v>
      </c>
    </row>
    <row r="86" spans="11:25" x14ac:dyDescent="0.25">
      <c r="K86" s="6">
        <v>84</v>
      </c>
      <c r="L86" s="7">
        <f t="shared" si="10"/>
        <v>-20.16</v>
      </c>
      <c r="M86" s="8">
        <f t="shared" si="6"/>
        <v>-13.171199999999999</v>
      </c>
      <c r="N86" s="9">
        <f t="shared" si="7"/>
        <v>-4.0319999999999974</v>
      </c>
      <c r="O86" s="10">
        <f t="shared" si="8"/>
        <v>2.9568000000000025</v>
      </c>
      <c r="P86" s="11">
        <f t="shared" si="9"/>
        <v>7.499520000000004</v>
      </c>
      <c r="Y86" s="23" t="e">
        <f>x*'Assumptions and Calculations'!$K84*(a*ra*V/1000*eAAN^z*eB+(nd*(1/eH-1)*eAAN+nd*(1-wf)*eU+nd*wf*eFF)-nd/(eH*eF)-z*(nd*eU*(1-wf)*(1-eAAN)))/1000</f>
        <v>#REF!</v>
      </c>
    </row>
    <row r="87" spans="11:25" x14ac:dyDescent="0.25">
      <c r="K87" s="6">
        <v>85</v>
      </c>
      <c r="L87" s="7">
        <f t="shared" si="10"/>
        <v>-20.399999999999999</v>
      </c>
      <c r="M87" s="8">
        <f t="shared" si="6"/>
        <v>-13.327999999999999</v>
      </c>
      <c r="N87" s="9">
        <f t="shared" si="7"/>
        <v>-4.0799999999999974</v>
      </c>
      <c r="O87" s="10">
        <f t="shared" si="8"/>
        <v>2.9920000000000027</v>
      </c>
      <c r="P87" s="11">
        <f t="shared" si="9"/>
        <v>7.5888000000000035</v>
      </c>
      <c r="Y87" s="23" t="e">
        <f>x*'Assumptions and Calculations'!$K85*(a*ra*V/1000*eAAN^z*eB+(nd*(1/eH-1)*eAAN+nd*(1-wf)*eU+nd*wf*eFF)-nd/(eH*eF)-z*(nd*eU*(1-wf)*(1-eAAN)))/1000</f>
        <v>#REF!</v>
      </c>
    </row>
    <row r="88" spans="11:25" x14ac:dyDescent="0.25">
      <c r="K88" s="6">
        <v>86</v>
      </c>
      <c r="L88" s="7">
        <f t="shared" si="10"/>
        <v>-20.64</v>
      </c>
      <c r="M88" s="8">
        <f t="shared" si="6"/>
        <v>-13.4848</v>
      </c>
      <c r="N88" s="9">
        <f t="shared" si="7"/>
        <v>-4.1279999999999974</v>
      </c>
      <c r="O88" s="10">
        <f t="shared" si="8"/>
        <v>3.0272000000000023</v>
      </c>
      <c r="P88" s="11">
        <f t="shared" si="9"/>
        <v>7.6780800000000031</v>
      </c>
      <c r="Y88" s="23" t="e">
        <f>x*'Assumptions and Calculations'!$K86*(a*ra*V/1000*eAAN^z*eB+(nd*(1/eH-1)*eAAN+nd*(1-wf)*eU+nd*wf*eFF)-nd/(eH*eF)-z*(nd*eU*(1-wf)*(1-eAAN)))/1000</f>
        <v>#REF!</v>
      </c>
    </row>
    <row r="89" spans="11:25" x14ac:dyDescent="0.25">
      <c r="K89" s="6">
        <v>87</v>
      </c>
      <c r="L89" s="7">
        <f t="shared" si="10"/>
        <v>-20.88</v>
      </c>
      <c r="M89" s="8">
        <f t="shared" si="6"/>
        <v>-13.6416</v>
      </c>
      <c r="N89" s="9">
        <f t="shared" si="7"/>
        <v>-4.1759999999999975</v>
      </c>
      <c r="O89" s="10">
        <f t="shared" si="8"/>
        <v>3.0624000000000029</v>
      </c>
      <c r="P89" s="11">
        <f t="shared" si="9"/>
        <v>7.7673600000000045</v>
      </c>
      <c r="Y89" s="23" t="e">
        <f>x*'Assumptions and Calculations'!$K87*(a*ra*V/1000*eAAN^z*eB+(nd*(1/eH-1)*eAAN+nd*(1-wf)*eU+nd*wf*eFF)-nd/(eH*eF)-z*(nd*eU*(1-wf)*(1-eAAN)))/1000</f>
        <v>#REF!</v>
      </c>
    </row>
    <row r="90" spans="11:25" x14ac:dyDescent="0.25">
      <c r="K90" s="6">
        <v>88</v>
      </c>
      <c r="L90" s="7">
        <f t="shared" si="10"/>
        <v>-21.12</v>
      </c>
      <c r="M90" s="8">
        <f t="shared" si="6"/>
        <v>-13.798399999999999</v>
      </c>
      <c r="N90" s="9">
        <f t="shared" si="7"/>
        <v>-4.2239999999999975</v>
      </c>
      <c r="O90" s="10">
        <f t="shared" si="8"/>
        <v>3.0976000000000026</v>
      </c>
      <c r="P90" s="11">
        <f t="shared" si="9"/>
        <v>7.8566400000000041</v>
      </c>
      <c r="Y90" s="23" t="e">
        <f>x*'Assumptions and Calculations'!$K88*(a*ra*V/1000*eAAN^z*eB+(nd*(1/eH-1)*eAAN+nd*(1-wf)*eU+nd*wf*eFF)-nd/(eH*eF)-z*(nd*eU*(1-wf)*(1-eAAN)))/1000</f>
        <v>#REF!</v>
      </c>
    </row>
    <row r="91" spans="11:25" x14ac:dyDescent="0.25">
      <c r="K91" s="6">
        <v>89</v>
      </c>
      <c r="L91" s="7">
        <f t="shared" si="10"/>
        <v>-21.36</v>
      </c>
      <c r="M91" s="8">
        <f t="shared" si="6"/>
        <v>-13.9552</v>
      </c>
      <c r="N91" s="9">
        <f t="shared" si="7"/>
        <v>-4.2719999999999976</v>
      </c>
      <c r="O91" s="10">
        <f t="shared" si="8"/>
        <v>3.1328000000000027</v>
      </c>
      <c r="P91" s="11">
        <f t="shared" si="9"/>
        <v>7.9459200000000036</v>
      </c>
      <c r="Y91" s="23" t="e">
        <f>x*'Assumptions and Calculations'!$K89*(a*ra*V/1000*eAAN^z*eB+(nd*(1/eH-1)*eAAN+nd*(1-wf)*eU+nd*wf*eFF)-nd/(eH*eF)-z*(nd*eU*(1-wf)*(1-eAAN)))/1000</f>
        <v>#REF!</v>
      </c>
    </row>
    <row r="92" spans="11:25" x14ac:dyDescent="0.25">
      <c r="K92" s="6">
        <v>90</v>
      </c>
      <c r="L92" s="7">
        <f t="shared" si="10"/>
        <v>-21.6</v>
      </c>
      <c r="M92" s="8">
        <f t="shared" si="6"/>
        <v>-14.112</v>
      </c>
      <c r="N92" s="9">
        <f t="shared" si="7"/>
        <v>-4.3199999999999976</v>
      </c>
      <c r="O92" s="10">
        <f t="shared" si="8"/>
        <v>3.1680000000000028</v>
      </c>
      <c r="P92" s="11">
        <f t="shared" si="9"/>
        <v>8.035200000000005</v>
      </c>
      <c r="Y92" s="23" t="e">
        <f>x*'Assumptions and Calculations'!$K90*(a*ra*V/1000*eAAN^z*eB+(nd*(1/eH-1)*eAAN+nd*(1-wf)*eU+nd*wf*eFF)-nd/(eH*eF)-z*(nd*eU*(1-wf)*(1-eAAN)))/1000</f>
        <v>#REF!</v>
      </c>
    </row>
    <row r="93" spans="11:25" x14ac:dyDescent="0.25">
      <c r="K93" s="6">
        <v>91</v>
      </c>
      <c r="L93" s="7">
        <f t="shared" si="10"/>
        <v>-21.84</v>
      </c>
      <c r="M93" s="8">
        <f t="shared" si="6"/>
        <v>-14.268799999999999</v>
      </c>
      <c r="N93" s="9">
        <f t="shared" si="7"/>
        <v>-4.3679999999999977</v>
      </c>
      <c r="O93" s="10">
        <f t="shared" si="8"/>
        <v>3.2032000000000029</v>
      </c>
      <c r="P93" s="11">
        <f t="shared" si="9"/>
        <v>8.1244800000000037</v>
      </c>
      <c r="Y93" s="23" t="e">
        <f>x*'Assumptions and Calculations'!$K91*(a*ra*V/1000*eAAN^z*eB+(nd*(1/eH-1)*eAAN+nd*(1-wf)*eU+nd*wf*eFF)-nd/(eH*eF)-z*(nd*eU*(1-wf)*(1-eAAN)))/1000</f>
        <v>#REF!</v>
      </c>
    </row>
    <row r="94" spans="11:25" x14ac:dyDescent="0.25">
      <c r="K94" s="6">
        <v>92</v>
      </c>
      <c r="L94" s="7">
        <f t="shared" si="10"/>
        <v>-22.08</v>
      </c>
      <c r="M94" s="8">
        <f t="shared" si="6"/>
        <v>-14.425600000000001</v>
      </c>
      <c r="N94" s="9">
        <f t="shared" si="7"/>
        <v>-4.4159999999999977</v>
      </c>
      <c r="O94" s="10">
        <f t="shared" si="8"/>
        <v>3.2384000000000026</v>
      </c>
      <c r="P94" s="11">
        <f t="shared" si="9"/>
        <v>8.2137600000000042</v>
      </c>
      <c r="Y94" s="23" t="e">
        <f>x*'Assumptions and Calculations'!$K92*(a*ra*V/1000*eAAN^z*eB+(nd*(1/eH-1)*eAAN+nd*(1-wf)*eU+nd*wf*eFF)-nd/(eH*eF)-z*(nd*eU*(1-wf)*(1-eAAN)))/1000</f>
        <v>#REF!</v>
      </c>
    </row>
    <row r="95" spans="11:25" x14ac:dyDescent="0.25">
      <c r="K95" s="6">
        <v>93</v>
      </c>
      <c r="L95" s="7">
        <f t="shared" si="10"/>
        <v>-22.32</v>
      </c>
      <c r="M95" s="8">
        <f t="shared" si="6"/>
        <v>-14.5824</v>
      </c>
      <c r="N95" s="9">
        <f t="shared" si="7"/>
        <v>-4.4639999999999969</v>
      </c>
      <c r="O95" s="10">
        <f t="shared" si="8"/>
        <v>3.2736000000000032</v>
      </c>
      <c r="P95" s="11">
        <f t="shared" si="9"/>
        <v>8.3030400000000046</v>
      </c>
      <c r="Y95" s="23" t="e">
        <f>x*'Assumptions and Calculations'!$K93*(a*ra*V/1000*eAAN^z*eB+(nd*(1/eH-1)*eAAN+nd*(1-wf)*eU+nd*wf*eFF)-nd/(eH*eF)-z*(nd*eU*(1-wf)*(1-eAAN)))/1000</f>
        <v>#REF!</v>
      </c>
    </row>
    <row r="96" spans="11:25" x14ac:dyDescent="0.25">
      <c r="K96" s="6">
        <v>94</v>
      </c>
      <c r="L96" s="7">
        <f t="shared" si="10"/>
        <v>-22.56</v>
      </c>
      <c r="M96" s="8">
        <f t="shared" si="6"/>
        <v>-14.739199999999999</v>
      </c>
      <c r="N96" s="9">
        <f t="shared" si="7"/>
        <v>-4.5119999999999969</v>
      </c>
      <c r="O96" s="10">
        <f t="shared" si="8"/>
        <v>3.3088000000000028</v>
      </c>
      <c r="P96" s="11">
        <f t="shared" si="9"/>
        <v>8.3923200000000033</v>
      </c>
      <c r="Y96" s="23" t="e">
        <f>x*'Assumptions and Calculations'!$K94*(a*ra*V/1000*eAAN^z*eB+(nd*(1/eH-1)*eAAN+nd*(1-wf)*eU+nd*wf*eFF)-nd/(eH*eF)-z*(nd*eU*(1-wf)*(1-eAAN)))/1000</f>
        <v>#REF!</v>
      </c>
    </row>
    <row r="97" spans="11:25" x14ac:dyDescent="0.25">
      <c r="K97" s="6">
        <v>95</v>
      </c>
      <c r="L97" s="7">
        <f t="shared" si="10"/>
        <v>-22.8</v>
      </c>
      <c r="M97" s="8">
        <f t="shared" si="6"/>
        <v>-14.896000000000001</v>
      </c>
      <c r="N97" s="9">
        <f t="shared" si="7"/>
        <v>-4.5599999999999969</v>
      </c>
      <c r="O97" s="10">
        <f t="shared" si="8"/>
        <v>3.344000000000003</v>
      </c>
      <c r="P97" s="11">
        <f t="shared" si="9"/>
        <v>8.4816000000000038</v>
      </c>
      <c r="Y97" s="23" t="e">
        <f>x*'Assumptions and Calculations'!$K95*(a*ra*V/1000*eAAN^z*eB+(nd*(1/eH-1)*eAAN+nd*(1-wf)*eU+nd*wf*eFF)-nd/(eH*eF)-z*(nd*eU*(1-wf)*(1-eAAN)))/1000</f>
        <v>#REF!</v>
      </c>
    </row>
    <row r="98" spans="11:25" x14ac:dyDescent="0.25">
      <c r="K98" s="6">
        <v>96</v>
      </c>
      <c r="L98" s="7">
        <f t="shared" si="10"/>
        <v>-23.04</v>
      </c>
      <c r="M98" s="8">
        <f t="shared" si="6"/>
        <v>-15.0528</v>
      </c>
      <c r="N98" s="9">
        <f t="shared" si="7"/>
        <v>-4.607999999999997</v>
      </c>
      <c r="O98" s="10">
        <f t="shared" si="8"/>
        <v>3.3792000000000031</v>
      </c>
      <c r="P98" s="11">
        <f t="shared" si="9"/>
        <v>8.5708800000000043</v>
      </c>
      <c r="Y98" s="23" t="e">
        <f>x*'Assumptions and Calculations'!$K96*(a*ra*V/1000*eAAN^z*eB+(nd*(1/eH-1)*eAAN+nd*(1-wf)*eU+nd*wf*eFF)-nd/(eH*eF)-z*(nd*eU*(1-wf)*(1-eAAN)))/1000</f>
        <v>#REF!</v>
      </c>
    </row>
    <row r="99" spans="11:25" x14ac:dyDescent="0.25">
      <c r="K99" s="6">
        <v>97</v>
      </c>
      <c r="L99" s="7">
        <f t="shared" si="10"/>
        <v>-23.28</v>
      </c>
      <c r="M99" s="8">
        <f t="shared" si="6"/>
        <v>-15.2096</v>
      </c>
      <c r="N99" s="9">
        <f t="shared" si="7"/>
        <v>-4.655999999999997</v>
      </c>
      <c r="O99" s="10">
        <f t="shared" si="8"/>
        <v>3.4144000000000028</v>
      </c>
      <c r="P99" s="11">
        <f t="shared" si="9"/>
        <v>8.660160000000003</v>
      </c>
      <c r="Y99" s="23" t="e">
        <f>x*'Assumptions and Calculations'!$K97*(a*ra*V/1000*eAAN^z*eB+(nd*(1/eH-1)*eAAN+nd*(1-wf)*eU+nd*wf*eFF)-nd/(eH*eF)-z*(nd*eU*(1-wf)*(1-eAAN)))/1000</f>
        <v>#REF!</v>
      </c>
    </row>
    <row r="100" spans="11:25" x14ac:dyDescent="0.25">
      <c r="K100" s="6">
        <v>98</v>
      </c>
      <c r="L100" s="7">
        <f t="shared" si="10"/>
        <v>-23.52</v>
      </c>
      <c r="M100" s="8">
        <f t="shared" si="6"/>
        <v>-15.366400000000001</v>
      </c>
      <c r="N100" s="9">
        <f t="shared" si="7"/>
        <v>-4.7039999999999971</v>
      </c>
      <c r="O100" s="10">
        <f t="shared" si="8"/>
        <v>3.4496000000000029</v>
      </c>
      <c r="P100" s="11">
        <f t="shared" si="9"/>
        <v>8.7494400000000034</v>
      </c>
      <c r="Y100" s="23" t="e">
        <f>x*'Assumptions and Calculations'!$K98*(a*ra*V/1000*eAAN^z*eB+(nd*(1/eH-1)*eAAN+nd*(1-wf)*eU+nd*wf*eFF)-nd/(eH*eF)-z*(nd*eU*(1-wf)*(1-eAAN)))/1000</f>
        <v>#REF!</v>
      </c>
    </row>
    <row r="101" spans="11:25" x14ac:dyDescent="0.25">
      <c r="K101" s="6">
        <v>99</v>
      </c>
      <c r="L101" s="7">
        <f t="shared" si="10"/>
        <v>-23.76</v>
      </c>
      <c r="M101" s="8">
        <f t="shared" si="6"/>
        <v>-15.523199999999999</v>
      </c>
      <c r="N101" s="9">
        <f t="shared" si="7"/>
        <v>-4.7519999999999971</v>
      </c>
      <c r="O101" s="10">
        <f t="shared" si="8"/>
        <v>3.484800000000003</v>
      </c>
      <c r="P101" s="11">
        <f t="shared" si="9"/>
        <v>8.8387200000000057</v>
      </c>
      <c r="Y101" s="23" t="e">
        <f>x*'Assumptions and Calculations'!$K99*(a*ra*V/1000*eAAN^z*eB+(nd*(1/eH-1)*eAAN+nd*(1-wf)*eU+nd*wf*eFF)-nd/(eH*eF)-z*(nd*eU*(1-wf)*(1-eAAN)))/1000</f>
        <v>#REF!</v>
      </c>
    </row>
    <row r="102" spans="11:25" x14ac:dyDescent="0.25">
      <c r="K102" s="6">
        <v>100</v>
      </c>
      <c r="L102" s="7">
        <f t="shared" si="10"/>
        <v>-24</v>
      </c>
      <c r="M102" s="8">
        <f t="shared" si="6"/>
        <v>-15.68</v>
      </c>
      <c r="N102" s="9">
        <f t="shared" si="7"/>
        <v>-4.7999999999999972</v>
      </c>
      <c r="O102" s="10">
        <f t="shared" si="8"/>
        <v>3.5200000000000031</v>
      </c>
      <c r="P102" s="11">
        <f t="shared" si="9"/>
        <v>8.9280000000000044</v>
      </c>
      <c r="Y102" s="23" t="e">
        <f>x*'Assumptions and Calculations'!$K100*(a*ra*V/1000*eAAN^z*eB+(nd*(1/eH-1)*eAAN+nd*(1-wf)*eU+nd*wf*eFF)-nd/(eH*eF)-z*(nd*eU*(1-wf)*(1-eAAN)))/1000</f>
        <v>#REF!</v>
      </c>
    </row>
    <row r="103" spans="11:25" x14ac:dyDescent="0.25">
      <c r="K103" s="6">
        <v>101</v>
      </c>
      <c r="L103" s="7">
        <f t="shared" si="10"/>
        <v>-24.24</v>
      </c>
      <c r="M103" s="8">
        <f t="shared" si="6"/>
        <v>-15.836799999999998</v>
      </c>
      <c r="N103" s="9">
        <f t="shared" si="7"/>
        <v>-4.8479999999999972</v>
      </c>
      <c r="O103" s="10">
        <f t="shared" si="8"/>
        <v>3.5552000000000028</v>
      </c>
      <c r="P103" s="11">
        <f t="shared" si="9"/>
        <v>9.0172800000000048</v>
      </c>
      <c r="Y103" s="23" t="e">
        <f>x*'Assumptions and Calculations'!$K101*(a*ra*V/1000*eAAN^z*eB+(nd*(1/eH-1)*eAAN+nd*(1-wf)*eU+nd*wf*eFF)-nd/(eH*eF)-z*(nd*eU*(1-wf)*(1-eAAN)))/1000</f>
        <v>#REF!</v>
      </c>
    </row>
    <row r="104" spans="11:25" x14ac:dyDescent="0.25">
      <c r="K104" s="6">
        <v>102</v>
      </c>
      <c r="L104" s="7">
        <f t="shared" si="10"/>
        <v>-24.48</v>
      </c>
      <c r="M104" s="8">
        <f t="shared" si="6"/>
        <v>-15.993600000000001</v>
      </c>
      <c r="N104" s="9">
        <f t="shared" si="7"/>
        <v>-4.8959999999999972</v>
      </c>
      <c r="O104" s="10">
        <f t="shared" si="8"/>
        <v>3.5904000000000034</v>
      </c>
      <c r="P104" s="11">
        <f t="shared" si="9"/>
        <v>9.1065600000000053</v>
      </c>
      <c r="Y104" s="23" t="e">
        <f>x*'Assumptions and Calculations'!$K102*(a*ra*V/1000*eAAN^z*eB+(nd*(1/eH-1)*eAAN+nd*(1-wf)*eU+nd*wf*eFF)-nd/(eH*eF)-z*(nd*eU*(1-wf)*(1-eAAN)))/1000</f>
        <v>#REF!</v>
      </c>
    </row>
    <row r="105" spans="11:25" x14ac:dyDescent="0.25">
      <c r="K105" s="6">
        <v>103</v>
      </c>
      <c r="L105" s="7">
        <f t="shared" si="10"/>
        <v>-24.72</v>
      </c>
      <c r="M105" s="8">
        <f t="shared" si="6"/>
        <v>-16.150400000000001</v>
      </c>
      <c r="N105" s="9">
        <f t="shared" si="7"/>
        <v>-4.9439999999999973</v>
      </c>
      <c r="O105" s="10">
        <f t="shared" si="8"/>
        <v>3.625600000000003</v>
      </c>
      <c r="P105" s="11">
        <f t="shared" si="9"/>
        <v>9.195840000000004</v>
      </c>
      <c r="Y105" s="23" t="e">
        <f>x*'Assumptions and Calculations'!$K103*(a*ra*V/1000*eAAN^z*eB+(nd*(1/eH-1)*eAAN+nd*(1-wf)*eU+nd*wf*eFF)-nd/(eH*eF)-z*(nd*eU*(1-wf)*(1-eAAN)))/1000</f>
        <v>#REF!</v>
      </c>
    </row>
    <row r="106" spans="11:25" x14ac:dyDescent="0.25">
      <c r="K106" s="6">
        <v>104</v>
      </c>
      <c r="L106" s="7">
        <f t="shared" si="10"/>
        <v>-24.96</v>
      </c>
      <c r="M106" s="8">
        <f t="shared" si="6"/>
        <v>-16.307199999999998</v>
      </c>
      <c r="N106" s="9">
        <f t="shared" si="7"/>
        <v>-4.9919999999999973</v>
      </c>
      <c r="O106" s="10">
        <f t="shared" si="8"/>
        <v>3.6608000000000032</v>
      </c>
      <c r="P106" s="11">
        <f t="shared" si="9"/>
        <v>9.2851200000000045</v>
      </c>
      <c r="Y106" s="23" t="e">
        <f>x*'Assumptions and Calculations'!$K104*(a*ra*V/1000*eAAN^z*eB+(nd*(1/eH-1)*eAAN+nd*(1-wf)*eU+nd*wf*eFF)-nd/(eH*eF)-z*(nd*eU*(1-wf)*(1-eAAN)))/1000</f>
        <v>#REF!</v>
      </c>
    </row>
    <row r="107" spans="11:25" x14ac:dyDescent="0.25">
      <c r="K107" s="6">
        <v>105</v>
      </c>
      <c r="L107" s="7">
        <f t="shared" si="10"/>
        <v>-25.2</v>
      </c>
      <c r="M107" s="8">
        <f t="shared" si="6"/>
        <v>-16.463999999999999</v>
      </c>
      <c r="N107" s="9">
        <f t="shared" si="7"/>
        <v>-5.0399999999999974</v>
      </c>
      <c r="O107" s="10">
        <f t="shared" si="8"/>
        <v>3.6960000000000033</v>
      </c>
      <c r="P107" s="11">
        <f t="shared" si="9"/>
        <v>9.374400000000005</v>
      </c>
      <c r="Y107" s="23" t="e">
        <f>x*'Assumptions and Calculations'!$K105*(a*ra*V/1000*eAAN^z*eB+(nd*(1/eH-1)*eAAN+nd*(1-wf)*eU+nd*wf*eFF)-nd/(eH*eF)-z*(nd*eU*(1-wf)*(1-eAAN)))/1000</f>
        <v>#REF!</v>
      </c>
    </row>
    <row r="108" spans="11:25" x14ac:dyDescent="0.25">
      <c r="K108" s="6">
        <v>106</v>
      </c>
      <c r="L108" s="7">
        <f t="shared" si="10"/>
        <v>-25.44</v>
      </c>
      <c r="M108" s="8">
        <f t="shared" si="6"/>
        <v>-16.620799999999999</v>
      </c>
      <c r="N108" s="9">
        <f t="shared" si="7"/>
        <v>-5.0879999999999974</v>
      </c>
      <c r="O108" s="10">
        <f t="shared" si="8"/>
        <v>3.7312000000000034</v>
      </c>
      <c r="P108" s="11">
        <f t="shared" si="9"/>
        <v>9.4636800000000036</v>
      </c>
      <c r="Y108" s="23" t="e">
        <f>x*'Assumptions and Calculations'!$K106*(a*ra*V/1000*eAAN^z*eB+(nd*(1/eH-1)*eAAN+nd*(1-wf)*eU+nd*wf*eFF)-nd/(eH*eF)-z*(nd*eU*(1-wf)*(1-eAAN)))/1000</f>
        <v>#REF!</v>
      </c>
    </row>
    <row r="109" spans="11:25" x14ac:dyDescent="0.25">
      <c r="K109" s="6">
        <v>107</v>
      </c>
      <c r="L109" s="7">
        <f t="shared" si="10"/>
        <v>-25.68</v>
      </c>
      <c r="M109" s="8">
        <f t="shared" si="6"/>
        <v>-16.7776</v>
      </c>
      <c r="N109" s="9">
        <f t="shared" si="7"/>
        <v>-5.1359999999999975</v>
      </c>
      <c r="O109" s="10">
        <f t="shared" si="8"/>
        <v>3.7664000000000031</v>
      </c>
      <c r="P109" s="11">
        <f t="shared" si="9"/>
        <v>9.5529600000000041</v>
      </c>
      <c r="Y109" s="23" t="e">
        <f>x*'Assumptions and Calculations'!$K107*(a*ra*V/1000*eAAN^z*eB+(nd*(1/eH-1)*eAAN+nd*(1-wf)*eU+nd*wf*eFF)-nd/(eH*eF)-z*(nd*eU*(1-wf)*(1-eAAN)))/1000</f>
        <v>#REF!</v>
      </c>
    </row>
    <row r="110" spans="11:25" x14ac:dyDescent="0.25">
      <c r="K110" s="6">
        <v>108</v>
      </c>
      <c r="L110" s="7">
        <f t="shared" si="10"/>
        <v>-25.92</v>
      </c>
      <c r="M110" s="8">
        <f t="shared" si="6"/>
        <v>-16.9344</v>
      </c>
      <c r="N110" s="9">
        <f t="shared" si="7"/>
        <v>-5.1839999999999975</v>
      </c>
      <c r="O110" s="10">
        <f t="shared" si="8"/>
        <v>3.8016000000000036</v>
      </c>
      <c r="P110" s="11">
        <f t="shared" si="9"/>
        <v>9.6422400000000046</v>
      </c>
      <c r="Y110" s="23" t="e">
        <f>x*'Assumptions and Calculations'!$K108*(a*ra*V/1000*eAAN^z*eB+(nd*(1/eH-1)*eAAN+nd*(1-wf)*eU+nd*wf*eFF)-nd/(eH*eF)-z*(nd*eU*(1-wf)*(1-eAAN)))/1000</f>
        <v>#REF!</v>
      </c>
    </row>
    <row r="111" spans="11:25" x14ac:dyDescent="0.25">
      <c r="K111" s="6">
        <v>109</v>
      </c>
      <c r="L111" s="7">
        <f t="shared" si="10"/>
        <v>-26.16</v>
      </c>
      <c r="M111" s="8">
        <f t="shared" si="6"/>
        <v>-17.091200000000001</v>
      </c>
      <c r="N111" s="9">
        <f t="shared" si="7"/>
        <v>-5.2319999999999975</v>
      </c>
      <c r="O111" s="10">
        <f t="shared" si="8"/>
        <v>3.8368000000000033</v>
      </c>
      <c r="P111" s="11">
        <f t="shared" si="9"/>
        <v>9.7315200000000033</v>
      </c>
      <c r="Y111" s="23" t="e">
        <f>x*'Assumptions and Calculations'!$K109*(a*ra*V/1000*eAAN^z*eB+(nd*(1/eH-1)*eAAN+nd*(1-wf)*eU+nd*wf*eFF)-nd/(eH*eF)-z*(nd*eU*(1-wf)*(1-eAAN)))/1000</f>
        <v>#REF!</v>
      </c>
    </row>
    <row r="112" spans="11:25" x14ac:dyDescent="0.25">
      <c r="K112" s="6">
        <v>110</v>
      </c>
      <c r="L112" s="7">
        <f t="shared" si="10"/>
        <v>-26.4</v>
      </c>
      <c r="M112" s="8">
        <f t="shared" si="6"/>
        <v>-17.248000000000001</v>
      </c>
      <c r="N112" s="9">
        <f t="shared" si="7"/>
        <v>-5.2799999999999976</v>
      </c>
      <c r="O112" s="10">
        <f t="shared" si="8"/>
        <v>3.8720000000000034</v>
      </c>
      <c r="P112" s="11">
        <f t="shared" si="9"/>
        <v>9.8208000000000055</v>
      </c>
      <c r="Y112" s="23" t="e">
        <f>x*'Assumptions and Calculations'!$K110*(a*ra*V/1000*eAAN^z*eB+(nd*(1/eH-1)*eAAN+nd*(1-wf)*eU+nd*wf*eFF)-nd/(eH*eF)-z*(nd*eU*(1-wf)*(1-eAAN)))/1000</f>
        <v>#REF!</v>
      </c>
    </row>
    <row r="113" spans="11:25" x14ac:dyDescent="0.25">
      <c r="K113" s="6">
        <v>111</v>
      </c>
      <c r="L113" s="7">
        <f t="shared" si="10"/>
        <v>-26.64</v>
      </c>
      <c r="M113" s="8">
        <f t="shared" si="6"/>
        <v>-17.404799999999998</v>
      </c>
      <c r="N113" s="9">
        <f t="shared" si="7"/>
        <v>-5.3279999999999976</v>
      </c>
      <c r="O113" s="10">
        <f t="shared" si="8"/>
        <v>3.9072000000000036</v>
      </c>
      <c r="P113" s="11">
        <f t="shared" si="9"/>
        <v>9.910080000000006</v>
      </c>
      <c r="Y113" s="23" t="e">
        <f>x*'Assumptions and Calculations'!$K111*(a*ra*V/1000*eAAN^z*eB+(nd*(1/eH-1)*eAAN+nd*(1-wf)*eU+nd*wf*eFF)-nd/(eH*eF)-z*(nd*eU*(1-wf)*(1-eAAN)))/1000</f>
        <v>#REF!</v>
      </c>
    </row>
    <row r="114" spans="11:25" x14ac:dyDescent="0.25">
      <c r="K114" s="6">
        <v>112</v>
      </c>
      <c r="L114" s="7">
        <f t="shared" si="10"/>
        <v>-26.88</v>
      </c>
      <c r="M114" s="8">
        <f t="shared" si="6"/>
        <v>-17.561599999999999</v>
      </c>
      <c r="N114" s="9">
        <f t="shared" si="7"/>
        <v>-5.3759999999999968</v>
      </c>
      <c r="O114" s="10">
        <f t="shared" si="8"/>
        <v>3.9424000000000032</v>
      </c>
      <c r="P114" s="11">
        <f t="shared" si="9"/>
        <v>9.9993600000000047</v>
      </c>
      <c r="Y114" s="23" t="e">
        <f>x*'Assumptions and Calculations'!$K112*(a*ra*V/1000*eAAN^z*eB+(nd*(1/eH-1)*eAAN+nd*(1-wf)*eU+nd*wf*eFF)-nd/(eH*eF)-z*(nd*eU*(1-wf)*(1-eAAN)))/1000</f>
        <v>#REF!</v>
      </c>
    </row>
    <row r="115" spans="11:25" x14ac:dyDescent="0.25">
      <c r="K115" s="6">
        <v>113</v>
      </c>
      <c r="L115" s="7">
        <f t="shared" si="10"/>
        <v>-27.12</v>
      </c>
      <c r="M115" s="8">
        <f t="shared" si="6"/>
        <v>-17.718400000000003</v>
      </c>
      <c r="N115" s="9">
        <f t="shared" si="7"/>
        <v>-5.4239999999999959</v>
      </c>
      <c r="O115" s="10">
        <f t="shared" si="8"/>
        <v>3.9776000000000034</v>
      </c>
      <c r="P115" s="11">
        <f t="shared" si="9"/>
        <v>10.088640000000005</v>
      </c>
      <c r="Y115" s="23" t="e">
        <f>x*'Assumptions and Calculations'!$K113*(a*ra*V/1000*eAAN^z*eB+(nd*(1/eH-1)*eAAN+nd*(1-wf)*eU+nd*wf*eFF)-nd/(eH*eF)-z*(nd*eU*(1-wf)*(1-eAAN)))/1000</f>
        <v>#REF!</v>
      </c>
    </row>
    <row r="116" spans="11:25" x14ac:dyDescent="0.25">
      <c r="K116" s="6">
        <v>114</v>
      </c>
      <c r="L116" s="7">
        <f t="shared" si="10"/>
        <v>-27.36</v>
      </c>
      <c r="M116" s="8">
        <f t="shared" si="6"/>
        <v>-17.8752</v>
      </c>
      <c r="N116" s="9">
        <f t="shared" si="7"/>
        <v>-5.471999999999996</v>
      </c>
      <c r="O116" s="10">
        <f t="shared" si="8"/>
        <v>4.012800000000003</v>
      </c>
      <c r="P116" s="11">
        <f t="shared" si="9"/>
        <v>10.177920000000006</v>
      </c>
      <c r="Y116" s="23" t="e">
        <f>x*'Assumptions and Calculations'!$K114*(a*ra*V/1000*eAAN^z*eB+(nd*(1/eH-1)*eAAN+nd*(1-wf)*eU+nd*wf*eFF)-nd/(eH*eF)-z*(nd*eU*(1-wf)*(1-eAAN)))/1000</f>
        <v>#REF!</v>
      </c>
    </row>
    <row r="117" spans="11:25" x14ac:dyDescent="0.25">
      <c r="K117" s="6">
        <v>115</v>
      </c>
      <c r="L117" s="7">
        <f t="shared" si="10"/>
        <v>-27.6</v>
      </c>
      <c r="M117" s="8">
        <f t="shared" si="6"/>
        <v>-18.032</v>
      </c>
      <c r="N117" s="9">
        <f t="shared" si="7"/>
        <v>-5.519999999999996</v>
      </c>
      <c r="O117" s="10">
        <f t="shared" si="8"/>
        <v>4.0480000000000036</v>
      </c>
      <c r="P117" s="11">
        <f t="shared" si="9"/>
        <v>10.267200000000004</v>
      </c>
      <c r="Y117" s="23" t="e">
        <f>x*'Assumptions and Calculations'!$K115*(a*ra*V/1000*eAAN^z*eB+(nd*(1/eH-1)*eAAN+nd*(1-wf)*eU+nd*wf*eFF)-nd/(eH*eF)-z*(nd*eU*(1-wf)*(1-eAAN)))/1000</f>
        <v>#REF!</v>
      </c>
    </row>
    <row r="118" spans="11:25" x14ac:dyDescent="0.25">
      <c r="K118" s="6">
        <v>116</v>
      </c>
      <c r="L118" s="7">
        <f t="shared" si="10"/>
        <v>-27.84</v>
      </c>
      <c r="M118" s="8">
        <f t="shared" si="6"/>
        <v>-18.188800000000001</v>
      </c>
      <c r="N118" s="9">
        <f t="shared" si="7"/>
        <v>-5.5679999999999961</v>
      </c>
      <c r="O118" s="10">
        <f t="shared" si="8"/>
        <v>4.0832000000000033</v>
      </c>
      <c r="P118" s="11">
        <f t="shared" si="9"/>
        <v>10.356480000000005</v>
      </c>
      <c r="Y118" s="23" t="e">
        <f>x*'Assumptions and Calculations'!$K116*(a*ra*V/1000*eAAN^z*eB+(nd*(1/eH-1)*eAAN+nd*(1-wf)*eU+nd*wf*eFF)-nd/(eH*eF)-z*(nd*eU*(1-wf)*(1-eAAN)))/1000</f>
        <v>#REF!</v>
      </c>
    </row>
    <row r="119" spans="11:25" x14ac:dyDescent="0.25">
      <c r="K119" s="6">
        <v>117</v>
      </c>
      <c r="L119" s="7">
        <f t="shared" si="10"/>
        <v>-28.08</v>
      </c>
      <c r="M119" s="8">
        <f t="shared" si="6"/>
        <v>-18.345599999999997</v>
      </c>
      <c r="N119" s="9">
        <f t="shared" si="7"/>
        <v>-5.6159999999999961</v>
      </c>
      <c r="O119" s="10">
        <f t="shared" si="8"/>
        <v>4.1184000000000029</v>
      </c>
      <c r="P119" s="11">
        <f t="shared" si="9"/>
        <v>10.445760000000005</v>
      </c>
      <c r="Y119" s="23" t="e">
        <f>x*'Assumptions and Calculations'!$K117*(a*ra*V/1000*eAAN^z*eB+(nd*(1/eH-1)*eAAN+nd*(1-wf)*eU+nd*wf*eFF)-nd/(eH*eF)-z*(nd*eU*(1-wf)*(1-eAAN)))/1000</f>
        <v>#REF!</v>
      </c>
    </row>
    <row r="120" spans="11:25" x14ac:dyDescent="0.25">
      <c r="K120" s="6">
        <v>118</v>
      </c>
      <c r="L120" s="7">
        <f t="shared" si="10"/>
        <v>-28.32</v>
      </c>
      <c r="M120" s="8">
        <f t="shared" si="6"/>
        <v>-18.502400000000002</v>
      </c>
      <c r="N120" s="9">
        <f t="shared" si="7"/>
        <v>-5.6639999999999961</v>
      </c>
      <c r="O120" s="10">
        <f t="shared" si="8"/>
        <v>4.1536000000000044</v>
      </c>
      <c r="P120" s="11">
        <f t="shared" si="9"/>
        <v>10.535040000000004</v>
      </c>
      <c r="Y120" s="23" t="e">
        <f>x*'Assumptions and Calculations'!$K118*(a*ra*V/1000*eAAN^z*eB+(nd*(1/eH-1)*eAAN+nd*(1-wf)*eU+nd*wf*eFF)-nd/(eH*eF)-z*(nd*eU*(1-wf)*(1-eAAN)))/1000</f>
        <v>#REF!</v>
      </c>
    </row>
    <row r="121" spans="11:25" x14ac:dyDescent="0.25">
      <c r="K121" s="6">
        <v>119</v>
      </c>
      <c r="L121" s="7">
        <f t="shared" si="10"/>
        <v>-28.56</v>
      </c>
      <c r="M121" s="8">
        <f t="shared" si="6"/>
        <v>-18.659200000000002</v>
      </c>
      <c r="N121" s="9">
        <f t="shared" si="7"/>
        <v>-5.7119999999999962</v>
      </c>
      <c r="O121" s="10">
        <f t="shared" si="8"/>
        <v>4.1888000000000041</v>
      </c>
      <c r="P121" s="11">
        <f t="shared" si="9"/>
        <v>10.624320000000004</v>
      </c>
      <c r="Y121" s="23" t="e">
        <f>x*'Assumptions and Calculations'!$K119*(a*ra*V/1000*eAAN^z*eB+(nd*(1/eH-1)*eAAN+nd*(1-wf)*eU+nd*wf*eFF)-nd/(eH*eF)-z*(nd*eU*(1-wf)*(1-eAAN)))/1000</f>
        <v>#REF!</v>
      </c>
    </row>
    <row r="122" spans="11:25" x14ac:dyDescent="0.25">
      <c r="K122" s="6">
        <v>120</v>
      </c>
      <c r="L122" s="7">
        <f t="shared" si="10"/>
        <v>-28.8</v>
      </c>
      <c r="M122" s="8">
        <f t="shared" si="6"/>
        <v>-18.815999999999999</v>
      </c>
      <c r="N122" s="9">
        <f t="shared" si="7"/>
        <v>-5.7599999999999962</v>
      </c>
      <c r="O122" s="10">
        <f t="shared" si="8"/>
        <v>4.2240000000000038</v>
      </c>
      <c r="P122" s="11">
        <f t="shared" si="9"/>
        <v>10.713600000000007</v>
      </c>
      <c r="Y122" s="23" t="e">
        <f>x*'Assumptions and Calculations'!$K120*(a*ra*V/1000*eAAN^z*eB+(nd*(1/eH-1)*eAAN+nd*(1-wf)*eU+nd*wf*eFF)-nd/(eH*eF)-z*(nd*eU*(1-wf)*(1-eAAN)))/1000</f>
        <v>#REF!</v>
      </c>
    </row>
    <row r="123" spans="11:25" x14ac:dyDescent="0.25">
      <c r="K123" s="6">
        <v>121</v>
      </c>
      <c r="L123" s="7">
        <f t="shared" si="10"/>
        <v>-29.04</v>
      </c>
      <c r="M123" s="8">
        <f t="shared" si="6"/>
        <v>-18.972799999999999</v>
      </c>
      <c r="N123" s="9">
        <f t="shared" si="7"/>
        <v>-5.8079999999999963</v>
      </c>
      <c r="O123" s="10">
        <f t="shared" si="8"/>
        <v>4.2592000000000034</v>
      </c>
      <c r="P123" s="11">
        <f t="shared" si="9"/>
        <v>10.802880000000005</v>
      </c>
      <c r="Y123" s="23" t="e">
        <f>x*'Assumptions and Calculations'!$K121*(a*ra*V/1000*eAAN^z*eB+(nd*(1/eH-1)*eAAN+nd*(1-wf)*eU+nd*wf*eFF)-nd/(eH*eF)-z*(nd*eU*(1-wf)*(1-eAAN)))/1000</f>
        <v>#REF!</v>
      </c>
    </row>
    <row r="124" spans="11:25" x14ac:dyDescent="0.25">
      <c r="K124" s="6">
        <v>122</v>
      </c>
      <c r="L124" s="7">
        <f t="shared" si="10"/>
        <v>-29.28</v>
      </c>
      <c r="M124" s="8">
        <f t="shared" si="6"/>
        <v>-19.1296</v>
      </c>
      <c r="N124" s="9">
        <f t="shared" si="7"/>
        <v>-5.8559999999999963</v>
      </c>
      <c r="O124" s="10">
        <f t="shared" si="8"/>
        <v>4.294400000000004</v>
      </c>
      <c r="P124" s="11">
        <f t="shared" si="9"/>
        <v>10.892160000000006</v>
      </c>
      <c r="Y124" s="23" t="e">
        <f>x*'Assumptions and Calculations'!$K122*(a*ra*V/1000*eAAN^z*eB+(nd*(1/eH-1)*eAAN+nd*(1-wf)*eU+nd*wf*eFF)-nd/(eH*eF)-z*(nd*eU*(1-wf)*(1-eAAN)))/1000</f>
        <v>#REF!</v>
      </c>
    </row>
    <row r="125" spans="11:25" x14ac:dyDescent="0.25">
      <c r="K125" s="6">
        <v>123</v>
      </c>
      <c r="L125" s="7">
        <f t="shared" si="10"/>
        <v>-29.52</v>
      </c>
      <c r="M125" s="8">
        <f t="shared" si="6"/>
        <v>-19.2864</v>
      </c>
      <c r="N125" s="9">
        <f t="shared" si="7"/>
        <v>-5.9039999999999964</v>
      </c>
      <c r="O125" s="10">
        <f t="shared" si="8"/>
        <v>4.3296000000000037</v>
      </c>
      <c r="P125" s="11">
        <f t="shared" si="9"/>
        <v>10.981440000000006</v>
      </c>
      <c r="Y125" s="23" t="e">
        <f>x*'Assumptions and Calculations'!$K123*(a*ra*V/1000*eAAN^z*eB+(nd*(1/eH-1)*eAAN+nd*(1-wf)*eU+nd*wf*eFF)-nd/(eH*eF)-z*(nd*eU*(1-wf)*(1-eAAN)))/1000</f>
        <v>#REF!</v>
      </c>
    </row>
    <row r="126" spans="11:25" x14ac:dyDescent="0.25">
      <c r="K126" s="6">
        <v>124</v>
      </c>
      <c r="L126" s="7">
        <f t="shared" si="10"/>
        <v>-29.76</v>
      </c>
      <c r="M126" s="8">
        <f t="shared" si="6"/>
        <v>-19.443200000000001</v>
      </c>
      <c r="N126" s="9">
        <f t="shared" si="7"/>
        <v>-5.9519999999999964</v>
      </c>
      <c r="O126" s="10">
        <f t="shared" si="8"/>
        <v>4.3648000000000042</v>
      </c>
      <c r="P126" s="11">
        <f t="shared" si="9"/>
        <v>11.070720000000005</v>
      </c>
      <c r="Y126" s="23" t="e">
        <f>x*'Assumptions and Calculations'!$K124*(a*ra*V/1000*eAAN^z*eB+(nd*(1/eH-1)*eAAN+nd*(1-wf)*eU+nd*wf*eFF)-nd/(eH*eF)-z*(nd*eU*(1-wf)*(1-eAAN)))/1000</f>
        <v>#REF!</v>
      </c>
    </row>
    <row r="127" spans="11:25" x14ac:dyDescent="0.25">
      <c r="K127" s="6">
        <v>125</v>
      </c>
      <c r="L127" s="7">
        <f t="shared" si="10"/>
        <v>-30</v>
      </c>
      <c r="M127" s="8">
        <f t="shared" si="6"/>
        <v>-19.600000000000001</v>
      </c>
      <c r="N127" s="9">
        <f t="shared" si="7"/>
        <v>-5.9999999999999964</v>
      </c>
      <c r="O127" s="10">
        <f t="shared" si="8"/>
        <v>4.4000000000000039</v>
      </c>
      <c r="P127" s="11">
        <f t="shared" si="9"/>
        <v>11.160000000000005</v>
      </c>
      <c r="Y127" s="23" t="e">
        <f>x*'Assumptions and Calculations'!$K125*(a*ra*V/1000*eAAN^z*eB+(nd*(1/eH-1)*eAAN+nd*(1-wf)*eU+nd*wf*eFF)-nd/(eH*eF)-z*(nd*eU*(1-wf)*(1-eAAN)))/1000</f>
        <v>#REF!</v>
      </c>
    </row>
    <row r="128" spans="11:25" x14ac:dyDescent="0.25">
      <c r="K128" s="6">
        <v>126</v>
      </c>
      <c r="L128" s="7">
        <f t="shared" si="10"/>
        <v>-30.24</v>
      </c>
      <c r="M128" s="8">
        <f t="shared" si="6"/>
        <v>-19.756799999999998</v>
      </c>
      <c r="N128" s="9">
        <f t="shared" si="7"/>
        <v>-6.0479999999999965</v>
      </c>
      <c r="O128" s="10">
        <f t="shared" si="8"/>
        <v>4.4352000000000045</v>
      </c>
      <c r="P128" s="11">
        <f t="shared" si="9"/>
        <v>11.249280000000006</v>
      </c>
      <c r="Y128" s="23" t="e">
        <f>x*'Assumptions and Calculations'!$K126*(a*ra*V/1000*eAAN^z*eB+(nd*(1/eH-1)*eAAN+nd*(1-wf)*eU+nd*wf*eFF)-nd/(eH*eF)-z*(nd*eU*(1-wf)*(1-eAAN)))/1000</f>
        <v>#REF!</v>
      </c>
    </row>
    <row r="129" spans="11:25" x14ac:dyDescent="0.25">
      <c r="K129" s="6">
        <v>127</v>
      </c>
      <c r="L129" s="7">
        <f t="shared" si="10"/>
        <v>-30.48</v>
      </c>
      <c r="M129" s="8">
        <f t="shared" si="6"/>
        <v>-19.913599999999999</v>
      </c>
      <c r="N129" s="9">
        <f t="shared" si="7"/>
        <v>-6.0959999999999965</v>
      </c>
      <c r="O129" s="10">
        <f t="shared" si="8"/>
        <v>4.4704000000000041</v>
      </c>
      <c r="P129" s="11">
        <f t="shared" si="9"/>
        <v>11.338560000000005</v>
      </c>
      <c r="Y129" s="23" t="e">
        <f>x*'Assumptions and Calculations'!$K127*(a*ra*V/1000*eAAN^z*eB+(nd*(1/eH-1)*eAAN+nd*(1-wf)*eU+nd*wf*eFF)-nd/(eH*eF)-z*(nd*eU*(1-wf)*(1-eAAN)))/1000</f>
        <v>#REF!</v>
      </c>
    </row>
    <row r="130" spans="11:25" x14ac:dyDescent="0.25">
      <c r="K130" s="6">
        <v>128</v>
      </c>
      <c r="L130" s="7">
        <f t="shared" si="10"/>
        <v>-30.72</v>
      </c>
      <c r="M130" s="8">
        <f t="shared" ref="M130:M193" si="11">x*$K130*(ra*V/1000*eAAN^z*eB-nd/(eH*eF))/1000</f>
        <v>-20.070400000000003</v>
      </c>
      <c r="N130" s="9">
        <f t="shared" ref="N130:N193" si="12">x*$K130*(NREC-nd/(eH*eF))/1000</f>
        <v>-6.1439999999999966</v>
      </c>
      <c r="O130" s="10">
        <f t="shared" ref="O130:O193" si="13">x*$K130*(ra*V/1000*eAAN^z*eB+NREC-nd/(eH*eF))/1000</f>
        <v>4.5056000000000038</v>
      </c>
      <c r="P130" s="11">
        <f t="shared" ref="P130:P193" si="14">x*$K130*(a*ra*V/1000*eAAN^z*eB-test*(1-eB)*(1-wf)*nd*eU+NREC-nd/(eH*eF)-z*(nd*eU*(1-wf)*(1-eAAN)))/1000</f>
        <v>11.427840000000005</v>
      </c>
      <c r="Y130" s="23" t="e">
        <f>x*'Assumptions and Calculations'!$K128*(a*ra*V/1000*eAAN^z*eB+(nd*(1/eH-1)*eAAN+nd*(1-wf)*eU+nd*wf*eFF)-nd/(eH*eF)-z*(nd*eU*(1-wf)*(1-eAAN)))/1000</f>
        <v>#REF!</v>
      </c>
    </row>
    <row r="131" spans="11:25" x14ac:dyDescent="0.25">
      <c r="K131" s="6">
        <v>129</v>
      </c>
      <c r="L131" s="7">
        <f t="shared" ref="L131:L194" si="15">x*$K131*(-nd/(eH*eF))/1000</f>
        <v>-30.96</v>
      </c>
      <c r="M131" s="8">
        <f t="shared" si="11"/>
        <v>-20.2272</v>
      </c>
      <c r="N131" s="9">
        <f t="shared" si="12"/>
        <v>-6.1919999999999966</v>
      </c>
      <c r="O131" s="10">
        <f t="shared" si="13"/>
        <v>4.5408000000000035</v>
      </c>
      <c r="P131" s="11">
        <f t="shared" si="14"/>
        <v>11.517120000000006</v>
      </c>
      <c r="Y131" s="23" t="e">
        <f>x*'Assumptions and Calculations'!$K129*(a*ra*V/1000*eAAN^z*eB+(nd*(1/eH-1)*eAAN+nd*(1-wf)*eU+nd*wf*eFF)-nd/(eH*eF)-z*(nd*eU*(1-wf)*(1-eAAN)))/1000</f>
        <v>#REF!</v>
      </c>
    </row>
    <row r="132" spans="11:25" x14ac:dyDescent="0.25">
      <c r="K132" s="6">
        <v>130</v>
      </c>
      <c r="L132" s="7">
        <f t="shared" si="15"/>
        <v>-31.2</v>
      </c>
      <c r="M132" s="8">
        <f t="shared" si="11"/>
        <v>-20.384</v>
      </c>
      <c r="N132" s="9">
        <f t="shared" si="12"/>
        <v>-6.2399999999999967</v>
      </c>
      <c r="O132" s="10">
        <f t="shared" si="13"/>
        <v>4.5760000000000041</v>
      </c>
      <c r="P132" s="11">
        <f t="shared" si="14"/>
        <v>11.606400000000004</v>
      </c>
      <c r="Y132" s="23" t="e">
        <f>x*'Assumptions and Calculations'!$K130*(a*ra*V/1000*eAAN^z*eB+(nd*(1/eH-1)*eAAN+nd*(1-wf)*eU+nd*wf*eFF)-nd/(eH*eF)-z*(nd*eU*(1-wf)*(1-eAAN)))/1000</f>
        <v>#REF!</v>
      </c>
    </row>
    <row r="133" spans="11:25" x14ac:dyDescent="0.25">
      <c r="K133" s="6">
        <v>131</v>
      </c>
      <c r="L133" s="7">
        <f t="shared" si="15"/>
        <v>-31.44</v>
      </c>
      <c r="M133" s="8">
        <f t="shared" si="11"/>
        <v>-20.540800000000001</v>
      </c>
      <c r="N133" s="9">
        <f t="shared" si="12"/>
        <v>-6.2879999999999967</v>
      </c>
      <c r="O133" s="10">
        <f t="shared" si="13"/>
        <v>4.6112000000000046</v>
      </c>
      <c r="P133" s="11">
        <f t="shared" si="14"/>
        <v>11.695680000000007</v>
      </c>
      <c r="Y133" s="23" t="e">
        <f>x*'Assumptions and Calculations'!$K131*(a*ra*V/1000*eAAN^z*eB+(nd*(1/eH-1)*eAAN+nd*(1-wf)*eU+nd*wf*eFF)-nd/(eH*eF)-z*(nd*eU*(1-wf)*(1-eAAN)))/1000</f>
        <v>#REF!</v>
      </c>
    </row>
    <row r="134" spans="11:25" x14ac:dyDescent="0.25">
      <c r="K134" s="6">
        <v>132</v>
      </c>
      <c r="L134" s="7">
        <f t="shared" si="15"/>
        <v>-31.68</v>
      </c>
      <c r="M134" s="8">
        <f t="shared" si="11"/>
        <v>-20.697599999999998</v>
      </c>
      <c r="N134" s="9">
        <f t="shared" si="12"/>
        <v>-6.3359999999999967</v>
      </c>
      <c r="O134" s="10">
        <f t="shared" si="13"/>
        <v>4.6464000000000043</v>
      </c>
      <c r="P134" s="11">
        <f t="shared" si="14"/>
        <v>11.784960000000007</v>
      </c>
      <c r="Y134" s="23" t="e">
        <f>x*'Assumptions and Calculations'!$K132*(a*ra*V/1000*eAAN^z*eB+(nd*(1/eH-1)*eAAN+nd*(1-wf)*eU+nd*wf*eFF)-nd/(eH*eF)-z*(nd*eU*(1-wf)*(1-eAAN)))/1000</f>
        <v>#REF!</v>
      </c>
    </row>
    <row r="135" spans="11:25" x14ac:dyDescent="0.25">
      <c r="K135" s="6">
        <v>133</v>
      </c>
      <c r="L135" s="7">
        <f t="shared" si="15"/>
        <v>-31.92</v>
      </c>
      <c r="M135" s="8">
        <f t="shared" si="11"/>
        <v>-20.854399999999998</v>
      </c>
      <c r="N135" s="9">
        <f t="shared" si="12"/>
        <v>-6.3839999999999968</v>
      </c>
      <c r="O135" s="10">
        <f t="shared" si="13"/>
        <v>4.681600000000004</v>
      </c>
      <c r="P135" s="11">
        <f t="shared" si="14"/>
        <v>11.874240000000006</v>
      </c>
      <c r="Y135" s="23" t="e">
        <f>x*'Assumptions and Calculations'!$K133*(a*ra*V/1000*eAAN^z*eB+(nd*(1/eH-1)*eAAN+nd*(1-wf)*eU+nd*wf*eFF)-nd/(eH*eF)-z*(nd*eU*(1-wf)*(1-eAAN)))/1000</f>
        <v>#REF!</v>
      </c>
    </row>
    <row r="136" spans="11:25" x14ac:dyDescent="0.25">
      <c r="K136" s="6">
        <v>134</v>
      </c>
      <c r="L136" s="7">
        <f t="shared" si="15"/>
        <v>-32.159999999999997</v>
      </c>
      <c r="M136" s="8">
        <f t="shared" si="11"/>
        <v>-21.011200000000002</v>
      </c>
      <c r="N136" s="9">
        <f t="shared" si="12"/>
        <v>-6.4319999999999959</v>
      </c>
      <c r="O136" s="10">
        <f t="shared" si="13"/>
        <v>4.7168000000000037</v>
      </c>
      <c r="P136" s="11">
        <f t="shared" si="14"/>
        <v>11.963520000000006</v>
      </c>
      <c r="Y136" s="23" t="e">
        <f>x*'Assumptions and Calculations'!$K134*(a*ra*V/1000*eAAN^z*eB+(nd*(1/eH-1)*eAAN+nd*(1-wf)*eU+nd*wf*eFF)-nd/(eH*eF)-z*(nd*eU*(1-wf)*(1-eAAN)))/1000</f>
        <v>#REF!</v>
      </c>
    </row>
    <row r="137" spans="11:25" x14ac:dyDescent="0.25">
      <c r="K137" s="6">
        <v>135</v>
      </c>
      <c r="L137" s="7">
        <f t="shared" si="15"/>
        <v>-32.4</v>
      </c>
      <c r="M137" s="8">
        <f t="shared" si="11"/>
        <v>-21.167999999999999</v>
      </c>
      <c r="N137" s="9">
        <f t="shared" si="12"/>
        <v>-6.479999999999996</v>
      </c>
      <c r="O137" s="10">
        <f t="shared" si="13"/>
        <v>4.7520000000000042</v>
      </c>
      <c r="P137" s="11">
        <f t="shared" si="14"/>
        <v>12.052800000000007</v>
      </c>
      <c r="Y137" s="23" t="e">
        <f>x*'Assumptions and Calculations'!$K135*(a*ra*V/1000*eAAN^z*eB+(nd*(1/eH-1)*eAAN+nd*(1-wf)*eU+nd*wf*eFF)-nd/(eH*eF)-z*(nd*eU*(1-wf)*(1-eAAN)))/1000</f>
        <v>#REF!</v>
      </c>
    </row>
    <row r="138" spans="11:25" x14ac:dyDescent="0.25">
      <c r="K138" s="6">
        <v>136</v>
      </c>
      <c r="L138" s="7">
        <f t="shared" si="15"/>
        <v>-32.64</v>
      </c>
      <c r="M138" s="8">
        <f t="shared" si="11"/>
        <v>-21.3248</v>
      </c>
      <c r="N138" s="9">
        <f t="shared" si="12"/>
        <v>-6.527999999999996</v>
      </c>
      <c r="O138" s="10">
        <f t="shared" si="13"/>
        <v>4.7872000000000048</v>
      </c>
      <c r="P138" s="11">
        <f t="shared" si="14"/>
        <v>12.142080000000005</v>
      </c>
      <c r="Y138" s="23" t="e">
        <f>x*'Assumptions and Calculations'!$K136*(a*ra*V/1000*eAAN^z*eB+(nd*(1/eH-1)*eAAN+nd*(1-wf)*eU+nd*wf*eFF)-nd/(eH*eF)-z*(nd*eU*(1-wf)*(1-eAAN)))/1000</f>
        <v>#REF!</v>
      </c>
    </row>
    <row r="139" spans="11:25" x14ac:dyDescent="0.25">
      <c r="K139" s="6">
        <v>137</v>
      </c>
      <c r="L139" s="7">
        <f t="shared" si="15"/>
        <v>-32.880000000000003</v>
      </c>
      <c r="M139" s="8">
        <f t="shared" si="11"/>
        <v>-21.4816</v>
      </c>
      <c r="N139" s="9">
        <f t="shared" si="12"/>
        <v>-6.5759999999999961</v>
      </c>
      <c r="O139" s="10">
        <f t="shared" si="13"/>
        <v>4.8224000000000045</v>
      </c>
      <c r="P139" s="11">
        <f t="shared" si="14"/>
        <v>12.231360000000006</v>
      </c>
      <c r="Y139" s="23" t="e">
        <f>x*'Assumptions and Calculations'!$K137*(a*ra*V/1000*eAAN^z*eB+(nd*(1/eH-1)*eAAN+nd*(1-wf)*eU+nd*wf*eFF)-nd/(eH*eF)-z*(nd*eU*(1-wf)*(1-eAAN)))/1000</f>
        <v>#REF!</v>
      </c>
    </row>
    <row r="140" spans="11:25" x14ac:dyDescent="0.25">
      <c r="K140" s="6">
        <v>138</v>
      </c>
      <c r="L140" s="7">
        <f t="shared" si="15"/>
        <v>-33.119999999999997</v>
      </c>
      <c r="M140" s="8">
        <f t="shared" si="11"/>
        <v>-21.638399999999997</v>
      </c>
      <c r="N140" s="9">
        <f t="shared" si="12"/>
        <v>-6.6239999999999961</v>
      </c>
      <c r="O140" s="10">
        <f t="shared" si="13"/>
        <v>4.8576000000000041</v>
      </c>
      <c r="P140" s="11">
        <f t="shared" si="14"/>
        <v>12.320640000000006</v>
      </c>
      <c r="Y140" s="23" t="e">
        <f>x*'Assumptions and Calculations'!$K138*(a*ra*V/1000*eAAN^z*eB+(nd*(1/eH-1)*eAAN+nd*(1-wf)*eU+nd*wf*eFF)-nd/(eH*eF)-z*(nd*eU*(1-wf)*(1-eAAN)))/1000</f>
        <v>#REF!</v>
      </c>
    </row>
    <row r="141" spans="11:25" x14ac:dyDescent="0.25">
      <c r="K141" s="6">
        <v>139</v>
      </c>
      <c r="L141" s="7">
        <f t="shared" si="15"/>
        <v>-33.36</v>
      </c>
      <c r="M141" s="8">
        <f t="shared" si="11"/>
        <v>-21.795200000000001</v>
      </c>
      <c r="N141" s="9">
        <f t="shared" si="12"/>
        <v>-6.6719999999999962</v>
      </c>
      <c r="O141" s="10">
        <f t="shared" si="13"/>
        <v>4.8928000000000047</v>
      </c>
      <c r="P141" s="11">
        <f t="shared" si="14"/>
        <v>12.409920000000005</v>
      </c>
      <c r="Y141" s="23" t="e">
        <f>x*'Assumptions and Calculations'!$K139*(a*ra*V/1000*eAAN^z*eB+(nd*(1/eH-1)*eAAN+nd*(1-wf)*eU+nd*wf*eFF)-nd/(eH*eF)-z*(nd*eU*(1-wf)*(1-eAAN)))/1000</f>
        <v>#REF!</v>
      </c>
    </row>
    <row r="142" spans="11:25" x14ac:dyDescent="0.25">
      <c r="K142" s="6">
        <v>140</v>
      </c>
      <c r="L142" s="7">
        <f t="shared" si="15"/>
        <v>-33.6</v>
      </c>
      <c r="M142" s="8">
        <f t="shared" si="11"/>
        <v>-21.952000000000002</v>
      </c>
      <c r="N142" s="9">
        <f t="shared" si="12"/>
        <v>-6.7199999999999962</v>
      </c>
      <c r="O142" s="10">
        <f t="shared" si="13"/>
        <v>4.9280000000000044</v>
      </c>
      <c r="P142" s="11">
        <f t="shared" si="14"/>
        <v>12.499200000000005</v>
      </c>
      <c r="Y142" s="23" t="e">
        <f>x*'Assumptions and Calculations'!$K140*(a*ra*V/1000*eAAN^z*eB+(nd*(1/eH-1)*eAAN+nd*(1-wf)*eU+nd*wf*eFF)-nd/(eH*eF)-z*(nd*eU*(1-wf)*(1-eAAN)))/1000</f>
        <v>#REF!</v>
      </c>
    </row>
    <row r="143" spans="11:25" x14ac:dyDescent="0.25">
      <c r="K143" s="6">
        <v>141</v>
      </c>
      <c r="L143" s="7">
        <f t="shared" si="15"/>
        <v>-33.840000000000003</v>
      </c>
      <c r="M143" s="8">
        <f t="shared" si="11"/>
        <v>-22.108799999999999</v>
      </c>
      <c r="N143" s="9">
        <f t="shared" si="12"/>
        <v>-6.7679999999999962</v>
      </c>
      <c r="O143" s="10">
        <f t="shared" si="13"/>
        <v>4.9632000000000041</v>
      </c>
      <c r="P143" s="11">
        <f t="shared" si="14"/>
        <v>12.588480000000008</v>
      </c>
      <c r="Y143" s="23" t="e">
        <f>x*'Assumptions and Calculations'!$K141*(a*ra*V/1000*eAAN^z*eB+(nd*(1/eH-1)*eAAN+nd*(1-wf)*eU+nd*wf*eFF)-nd/(eH*eF)-z*(nd*eU*(1-wf)*(1-eAAN)))/1000</f>
        <v>#REF!</v>
      </c>
    </row>
    <row r="144" spans="11:25" x14ac:dyDescent="0.25">
      <c r="K144" s="6">
        <v>142</v>
      </c>
      <c r="L144" s="7">
        <f t="shared" si="15"/>
        <v>-34.08</v>
      </c>
      <c r="M144" s="8">
        <f t="shared" si="11"/>
        <v>-22.265599999999999</v>
      </c>
      <c r="N144" s="9">
        <f t="shared" si="12"/>
        <v>-6.8159999999999963</v>
      </c>
      <c r="O144" s="10">
        <f t="shared" si="13"/>
        <v>4.9984000000000046</v>
      </c>
      <c r="P144" s="11">
        <f t="shared" si="14"/>
        <v>12.677760000000006</v>
      </c>
      <c r="Y144" s="23" t="e">
        <f>x*'Assumptions and Calculations'!$K142*(a*ra*V/1000*eAAN^z*eB+(nd*(1/eH-1)*eAAN+nd*(1-wf)*eU+nd*wf*eFF)-nd/(eH*eF)-z*(nd*eU*(1-wf)*(1-eAAN)))/1000</f>
        <v>#REF!</v>
      </c>
    </row>
    <row r="145" spans="11:25" x14ac:dyDescent="0.25">
      <c r="K145" s="6">
        <v>143</v>
      </c>
      <c r="L145" s="7">
        <f t="shared" si="15"/>
        <v>-34.32</v>
      </c>
      <c r="M145" s="8">
        <f t="shared" si="11"/>
        <v>-22.422399999999996</v>
      </c>
      <c r="N145" s="9">
        <f t="shared" si="12"/>
        <v>-6.8639999999999963</v>
      </c>
      <c r="O145" s="10">
        <f t="shared" si="13"/>
        <v>5.0336000000000052</v>
      </c>
      <c r="P145" s="11">
        <f t="shared" si="14"/>
        <v>12.767040000000007</v>
      </c>
      <c r="Y145" s="23" t="e">
        <f>x*'Assumptions and Calculations'!$K143*(a*ra*V/1000*eAAN^z*eB+(nd*(1/eH-1)*eAAN+nd*(1-wf)*eU+nd*wf*eFF)-nd/(eH*eF)-z*(nd*eU*(1-wf)*(1-eAAN)))/1000</f>
        <v>#REF!</v>
      </c>
    </row>
    <row r="146" spans="11:25" x14ac:dyDescent="0.25">
      <c r="K146" s="6">
        <v>144</v>
      </c>
      <c r="L146" s="7">
        <f t="shared" si="15"/>
        <v>-34.56</v>
      </c>
      <c r="M146" s="8">
        <f t="shared" si="11"/>
        <v>-22.5792</v>
      </c>
      <c r="N146" s="9">
        <f t="shared" si="12"/>
        <v>-6.9119999999999964</v>
      </c>
      <c r="O146" s="10">
        <f t="shared" si="13"/>
        <v>5.0688000000000049</v>
      </c>
      <c r="P146" s="11">
        <f t="shared" si="14"/>
        <v>12.856320000000007</v>
      </c>
      <c r="Y146" s="23" t="e">
        <f>x*'Assumptions and Calculations'!$K144*(a*ra*V/1000*eAAN^z*eB+(nd*(1/eH-1)*eAAN+nd*(1-wf)*eU+nd*wf*eFF)-nd/(eH*eF)-z*(nd*eU*(1-wf)*(1-eAAN)))/1000</f>
        <v>#REF!</v>
      </c>
    </row>
    <row r="147" spans="11:25" x14ac:dyDescent="0.25">
      <c r="K147" s="6">
        <v>145</v>
      </c>
      <c r="L147" s="7">
        <f t="shared" si="15"/>
        <v>-34.799999999999997</v>
      </c>
      <c r="M147" s="8">
        <f t="shared" si="11"/>
        <v>-22.736000000000001</v>
      </c>
      <c r="N147" s="9">
        <f t="shared" si="12"/>
        <v>-6.9599999999999955</v>
      </c>
      <c r="O147" s="10">
        <f t="shared" si="13"/>
        <v>5.1040000000000045</v>
      </c>
      <c r="P147" s="11">
        <f t="shared" si="14"/>
        <v>12.945600000000006</v>
      </c>
      <c r="Y147" s="23" t="e">
        <f>x*'Assumptions and Calculations'!$K145*(a*ra*V/1000*eAAN^z*eB+(nd*(1/eH-1)*eAAN+nd*(1-wf)*eU+nd*wf*eFF)-nd/(eH*eF)-z*(nd*eU*(1-wf)*(1-eAAN)))/1000</f>
        <v>#REF!</v>
      </c>
    </row>
    <row r="148" spans="11:25" x14ac:dyDescent="0.25">
      <c r="K148" s="6">
        <v>146</v>
      </c>
      <c r="L148" s="7">
        <f t="shared" si="15"/>
        <v>-35.04</v>
      </c>
      <c r="M148" s="8">
        <f t="shared" si="11"/>
        <v>-22.892799999999998</v>
      </c>
      <c r="N148" s="9">
        <f t="shared" si="12"/>
        <v>-7.0079999999999956</v>
      </c>
      <c r="O148" s="10">
        <f t="shared" si="13"/>
        <v>5.1392000000000042</v>
      </c>
      <c r="P148" s="11">
        <f t="shared" si="14"/>
        <v>13.034880000000006</v>
      </c>
      <c r="Y148" s="23" t="e">
        <f>x*'Assumptions and Calculations'!$K146*(a*ra*V/1000*eAAN^z*eB+(nd*(1/eH-1)*eAAN+nd*(1-wf)*eU+nd*wf*eFF)-nd/(eH*eF)-z*(nd*eU*(1-wf)*(1-eAAN)))/1000</f>
        <v>#REF!</v>
      </c>
    </row>
    <row r="149" spans="11:25" x14ac:dyDescent="0.25">
      <c r="K149" s="6">
        <v>147</v>
      </c>
      <c r="L149" s="7">
        <f t="shared" si="15"/>
        <v>-35.28</v>
      </c>
      <c r="M149" s="8">
        <f t="shared" si="11"/>
        <v>-23.049599999999998</v>
      </c>
      <c r="N149" s="9">
        <f t="shared" si="12"/>
        <v>-7.0559999999999956</v>
      </c>
      <c r="O149" s="10">
        <f t="shared" si="13"/>
        <v>5.1744000000000039</v>
      </c>
      <c r="P149" s="11">
        <f t="shared" si="14"/>
        <v>13.124160000000007</v>
      </c>
      <c r="Y149" s="23" t="e">
        <f>x*'Assumptions and Calculations'!$K147*(a*ra*V/1000*eAAN^z*eB+(nd*(1/eH-1)*eAAN+nd*(1-wf)*eU+nd*wf*eFF)-nd/(eH*eF)-z*(nd*eU*(1-wf)*(1-eAAN)))/1000</f>
        <v>#REF!</v>
      </c>
    </row>
    <row r="150" spans="11:25" x14ac:dyDescent="0.25">
      <c r="K150" s="6">
        <v>148</v>
      </c>
      <c r="L150" s="7">
        <f t="shared" si="15"/>
        <v>-35.520000000000003</v>
      </c>
      <c r="M150" s="8">
        <f t="shared" si="11"/>
        <v>-23.206399999999999</v>
      </c>
      <c r="N150" s="9">
        <f t="shared" si="12"/>
        <v>-7.1039999999999957</v>
      </c>
      <c r="O150" s="10">
        <f t="shared" si="13"/>
        <v>5.2096000000000053</v>
      </c>
      <c r="P150" s="11">
        <f t="shared" si="14"/>
        <v>13.213440000000006</v>
      </c>
      <c r="Y150" s="23" t="e">
        <f>x*'Assumptions and Calculations'!$K148*(a*ra*V/1000*eAAN^z*eB+(nd*(1/eH-1)*eAAN+nd*(1-wf)*eU+nd*wf*eFF)-nd/(eH*eF)-z*(nd*eU*(1-wf)*(1-eAAN)))/1000</f>
        <v>#REF!</v>
      </c>
    </row>
    <row r="151" spans="11:25" x14ac:dyDescent="0.25">
      <c r="K151" s="6">
        <v>149</v>
      </c>
      <c r="L151" s="7">
        <f t="shared" si="15"/>
        <v>-35.76</v>
      </c>
      <c r="M151" s="8">
        <f t="shared" si="11"/>
        <v>-23.363199999999999</v>
      </c>
      <c r="N151" s="9">
        <f t="shared" si="12"/>
        <v>-7.1519999999999957</v>
      </c>
      <c r="O151" s="10">
        <f t="shared" si="13"/>
        <v>5.244800000000005</v>
      </c>
      <c r="P151" s="11">
        <f t="shared" si="14"/>
        <v>13.302720000000006</v>
      </c>
      <c r="Y151" s="23" t="e">
        <f>x*'Assumptions and Calculations'!$K149*(a*ra*V/1000*eAAN^z*eB+(nd*(1/eH-1)*eAAN+nd*(1-wf)*eU+nd*wf*eFF)-nd/(eH*eF)-z*(nd*eU*(1-wf)*(1-eAAN)))/1000</f>
        <v>#REF!</v>
      </c>
    </row>
    <row r="152" spans="11:25" x14ac:dyDescent="0.25">
      <c r="K152" s="6">
        <v>150</v>
      </c>
      <c r="L152" s="7">
        <f t="shared" si="15"/>
        <v>-36</v>
      </c>
      <c r="M152" s="8">
        <f t="shared" si="11"/>
        <v>-23.52</v>
      </c>
      <c r="N152" s="9">
        <f t="shared" si="12"/>
        <v>-7.1999999999999957</v>
      </c>
      <c r="O152" s="10">
        <f t="shared" si="13"/>
        <v>5.2800000000000047</v>
      </c>
      <c r="P152" s="11">
        <f t="shared" si="14"/>
        <v>13.392000000000007</v>
      </c>
      <c r="Y152" s="23" t="e">
        <f>x*'Assumptions and Calculations'!$K150*(a*ra*V/1000*eAAN^z*eB+(nd*(1/eH-1)*eAAN+nd*(1-wf)*eU+nd*wf*eFF)-nd/(eH*eF)-z*(nd*eU*(1-wf)*(1-eAAN)))/1000</f>
        <v>#REF!</v>
      </c>
    </row>
    <row r="153" spans="11:25" x14ac:dyDescent="0.25">
      <c r="K153" s="6">
        <v>151</v>
      </c>
      <c r="L153" s="7">
        <f t="shared" si="15"/>
        <v>-36.24</v>
      </c>
      <c r="M153" s="8">
        <f t="shared" si="11"/>
        <v>-23.6768</v>
      </c>
      <c r="N153" s="9">
        <f t="shared" si="12"/>
        <v>-7.2479999999999958</v>
      </c>
      <c r="O153" s="10">
        <f t="shared" si="13"/>
        <v>5.3152000000000044</v>
      </c>
      <c r="P153" s="11">
        <f t="shared" si="14"/>
        <v>13.481280000000005</v>
      </c>
      <c r="Y153" s="23" t="e">
        <f>x*'Assumptions and Calculations'!$K151*(a*ra*V/1000*eAAN^z*eB+(nd*(1/eH-1)*eAAN+nd*(1-wf)*eU+nd*wf*eFF)-nd/(eH*eF)-z*(nd*eU*(1-wf)*(1-eAAN)))/1000</f>
        <v>#REF!</v>
      </c>
    </row>
    <row r="154" spans="11:25" x14ac:dyDescent="0.25">
      <c r="K154" s="6">
        <v>152</v>
      </c>
      <c r="L154" s="7">
        <f t="shared" si="15"/>
        <v>-36.479999999999997</v>
      </c>
      <c r="M154" s="8">
        <f t="shared" si="11"/>
        <v>-23.833599999999997</v>
      </c>
      <c r="N154" s="9">
        <f t="shared" si="12"/>
        <v>-7.2959999999999958</v>
      </c>
      <c r="O154" s="10">
        <f t="shared" si="13"/>
        <v>5.3504000000000049</v>
      </c>
      <c r="P154" s="11">
        <f t="shared" si="14"/>
        <v>13.570560000000008</v>
      </c>
      <c r="Y154" s="23" t="e">
        <f>x*'Assumptions and Calculations'!$K152*(a*ra*V/1000*eAAN^z*eB+(nd*(1/eH-1)*eAAN+nd*(1-wf)*eU+nd*wf*eFF)-nd/(eH*eF)-z*(nd*eU*(1-wf)*(1-eAAN)))/1000</f>
        <v>#REF!</v>
      </c>
    </row>
    <row r="155" spans="11:25" x14ac:dyDescent="0.25">
      <c r="K155" s="6">
        <v>153</v>
      </c>
      <c r="L155" s="7">
        <f t="shared" si="15"/>
        <v>-36.72</v>
      </c>
      <c r="M155" s="8">
        <f t="shared" si="11"/>
        <v>-23.990399999999998</v>
      </c>
      <c r="N155" s="9">
        <f t="shared" si="12"/>
        <v>-7.3439999999999959</v>
      </c>
      <c r="O155" s="10">
        <f t="shared" si="13"/>
        <v>5.3856000000000046</v>
      </c>
      <c r="P155" s="11">
        <f t="shared" si="14"/>
        <v>13.659840000000008</v>
      </c>
      <c r="Y155" s="23" t="e">
        <f>x*'Assumptions and Calculations'!$K153*(a*ra*V/1000*eAAN^z*eB+(nd*(1/eH-1)*eAAN+nd*(1-wf)*eU+nd*wf*eFF)-nd/(eH*eF)-z*(nd*eU*(1-wf)*(1-eAAN)))/1000</f>
        <v>#REF!</v>
      </c>
    </row>
    <row r="156" spans="11:25" x14ac:dyDescent="0.25">
      <c r="K156" s="6">
        <v>154</v>
      </c>
      <c r="L156" s="7">
        <f t="shared" si="15"/>
        <v>-36.96</v>
      </c>
      <c r="M156" s="8">
        <f t="shared" si="11"/>
        <v>-24.147200000000002</v>
      </c>
      <c r="N156" s="9">
        <f t="shared" si="12"/>
        <v>-7.391999999999995</v>
      </c>
      <c r="O156" s="10">
        <f t="shared" si="13"/>
        <v>5.4208000000000052</v>
      </c>
      <c r="P156" s="11">
        <f t="shared" si="14"/>
        <v>13.749120000000007</v>
      </c>
      <c r="Y156" s="23" t="e">
        <f>x*'Assumptions and Calculations'!$K154*(a*ra*V/1000*eAAN^z*eB+(nd*(1/eH-1)*eAAN+nd*(1-wf)*eU+nd*wf*eFF)-nd/(eH*eF)-z*(nd*eU*(1-wf)*(1-eAAN)))/1000</f>
        <v>#REF!</v>
      </c>
    </row>
    <row r="157" spans="11:25" x14ac:dyDescent="0.25">
      <c r="K157" s="6">
        <v>155</v>
      </c>
      <c r="L157" s="7">
        <f t="shared" si="15"/>
        <v>-37.200000000000003</v>
      </c>
      <c r="M157" s="8">
        <f t="shared" si="11"/>
        <v>-24.303999999999998</v>
      </c>
      <c r="N157" s="9">
        <f t="shared" si="12"/>
        <v>-7.4399999999999951</v>
      </c>
      <c r="O157" s="10">
        <f t="shared" si="13"/>
        <v>5.4560000000000048</v>
      </c>
      <c r="P157" s="11">
        <f t="shared" si="14"/>
        <v>13.838400000000007</v>
      </c>
      <c r="Y157" s="23" t="e">
        <f>x*'Assumptions and Calculations'!$K155*(a*ra*V/1000*eAAN^z*eB+(nd*(1/eH-1)*eAAN+nd*(1-wf)*eU+nd*wf*eFF)-nd/(eH*eF)-z*(nd*eU*(1-wf)*(1-eAAN)))/1000</f>
        <v>#REF!</v>
      </c>
    </row>
    <row r="158" spans="11:25" x14ac:dyDescent="0.25">
      <c r="K158" s="6">
        <v>156</v>
      </c>
      <c r="L158" s="7">
        <f t="shared" si="15"/>
        <v>-37.44</v>
      </c>
      <c r="M158" s="8">
        <f t="shared" si="11"/>
        <v>-24.460799999999999</v>
      </c>
      <c r="N158" s="9">
        <f t="shared" si="12"/>
        <v>-7.4879999999999951</v>
      </c>
      <c r="O158" s="10">
        <f t="shared" si="13"/>
        <v>5.4912000000000054</v>
      </c>
      <c r="P158" s="11">
        <f t="shared" si="14"/>
        <v>13.927680000000008</v>
      </c>
      <c r="Y158" s="23" t="e">
        <f>x*'Assumptions and Calculations'!$K156*(a*ra*V/1000*eAAN^z*eB+(nd*(1/eH-1)*eAAN+nd*(1-wf)*eU+nd*wf*eFF)-nd/(eH*eF)-z*(nd*eU*(1-wf)*(1-eAAN)))/1000</f>
        <v>#REF!</v>
      </c>
    </row>
    <row r="159" spans="11:25" x14ac:dyDescent="0.25">
      <c r="K159" s="6">
        <v>157</v>
      </c>
      <c r="L159" s="7">
        <f t="shared" si="15"/>
        <v>-37.68</v>
      </c>
      <c r="M159" s="8">
        <f t="shared" si="11"/>
        <v>-24.617599999999999</v>
      </c>
      <c r="N159" s="9">
        <f t="shared" si="12"/>
        <v>-7.5359999999999951</v>
      </c>
      <c r="O159" s="10">
        <f t="shared" si="13"/>
        <v>5.5264000000000051</v>
      </c>
      <c r="P159" s="11">
        <f t="shared" si="14"/>
        <v>14.016960000000006</v>
      </c>
      <c r="Y159" s="23" t="e">
        <f>x*'Assumptions and Calculations'!$K157*(a*ra*V/1000*eAAN^z*eB+(nd*(1/eH-1)*eAAN+nd*(1-wf)*eU+nd*wf*eFF)-nd/(eH*eF)-z*(nd*eU*(1-wf)*(1-eAAN)))/1000</f>
        <v>#REF!</v>
      </c>
    </row>
    <row r="160" spans="11:25" x14ac:dyDescent="0.25">
      <c r="K160" s="6">
        <v>158</v>
      </c>
      <c r="L160" s="7">
        <f t="shared" si="15"/>
        <v>-37.92</v>
      </c>
      <c r="M160" s="8">
        <f t="shared" si="11"/>
        <v>-24.774399999999996</v>
      </c>
      <c r="N160" s="9">
        <f t="shared" si="12"/>
        <v>-7.5839999999999952</v>
      </c>
      <c r="O160" s="10">
        <f t="shared" si="13"/>
        <v>5.5616000000000048</v>
      </c>
      <c r="P160" s="11">
        <f t="shared" si="14"/>
        <v>14.106240000000007</v>
      </c>
      <c r="Y160" s="23" t="e">
        <f>x*'Assumptions and Calculations'!$K158*(a*ra*V/1000*eAAN^z*eB+(nd*(1/eH-1)*eAAN+nd*(1-wf)*eU+nd*wf*eFF)-nd/(eH*eF)-z*(nd*eU*(1-wf)*(1-eAAN)))/1000</f>
        <v>#REF!</v>
      </c>
    </row>
    <row r="161" spans="11:25" x14ac:dyDescent="0.25">
      <c r="K161" s="6">
        <v>159</v>
      </c>
      <c r="L161" s="7">
        <f t="shared" si="15"/>
        <v>-38.159999999999997</v>
      </c>
      <c r="M161" s="8">
        <f t="shared" si="11"/>
        <v>-24.9312</v>
      </c>
      <c r="N161" s="9">
        <f t="shared" si="12"/>
        <v>-7.6319999999999952</v>
      </c>
      <c r="O161" s="10">
        <f t="shared" si="13"/>
        <v>5.5968000000000044</v>
      </c>
      <c r="P161" s="11">
        <f t="shared" si="14"/>
        <v>14.195520000000007</v>
      </c>
      <c r="Y161" s="23" t="e">
        <f>x*'Assumptions and Calculations'!$K159*(a*ra*V/1000*eAAN^z*eB+(nd*(1/eH-1)*eAAN+nd*(1-wf)*eU+nd*wf*eFF)-nd/(eH*eF)-z*(nd*eU*(1-wf)*(1-eAAN)))/1000</f>
        <v>#REF!</v>
      </c>
    </row>
    <row r="162" spans="11:25" x14ac:dyDescent="0.25">
      <c r="K162" s="6">
        <v>160</v>
      </c>
      <c r="L162" s="7">
        <f t="shared" si="15"/>
        <v>-38.4</v>
      </c>
      <c r="M162" s="8">
        <f t="shared" si="11"/>
        <v>-25.088000000000001</v>
      </c>
      <c r="N162" s="9">
        <f t="shared" si="12"/>
        <v>-7.6799999999999953</v>
      </c>
      <c r="O162" s="10">
        <f t="shared" si="13"/>
        <v>5.6320000000000059</v>
      </c>
      <c r="P162" s="11">
        <f t="shared" si="14"/>
        <v>14.284800000000006</v>
      </c>
      <c r="Y162" s="23" t="e">
        <f>x*'Assumptions and Calculations'!$K160*(a*ra*V/1000*eAAN^z*eB+(nd*(1/eH-1)*eAAN+nd*(1-wf)*eU+nd*wf*eFF)-nd/(eH*eF)-z*(nd*eU*(1-wf)*(1-eAAN)))/1000</f>
        <v>#REF!</v>
      </c>
    </row>
    <row r="163" spans="11:25" x14ac:dyDescent="0.25">
      <c r="K163" s="6">
        <v>161</v>
      </c>
      <c r="L163" s="7">
        <f t="shared" si="15"/>
        <v>-38.64</v>
      </c>
      <c r="M163" s="8">
        <f t="shared" si="11"/>
        <v>-25.244799999999998</v>
      </c>
      <c r="N163" s="9">
        <f t="shared" si="12"/>
        <v>-7.7279999999999953</v>
      </c>
      <c r="O163" s="10">
        <f t="shared" si="13"/>
        <v>5.6672000000000056</v>
      </c>
      <c r="P163" s="11">
        <f t="shared" si="14"/>
        <v>14.374080000000006</v>
      </c>
      <c r="Y163" s="23" t="e">
        <f>x*'Assumptions and Calculations'!$K161*(a*ra*V/1000*eAAN^z*eB+(nd*(1/eH-1)*eAAN+nd*(1-wf)*eU+nd*wf*eFF)-nd/(eH*eF)-z*(nd*eU*(1-wf)*(1-eAAN)))/1000</f>
        <v>#REF!</v>
      </c>
    </row>
    <row r="164" spans="11:25" x14ac:dyDescent="0.25">
      <c r="K164" s="6">
        <v>162</v>
      </c>
      <c r="L164" s="7">
        <f t="shared" si="15"/>
        <v>-38.880000000000003</v>
      </c>
      <c r="M164" s="8">
        <f t="shared" si="11"/>
        <v>-25.401599999999998</v>
      </c>
      <c r="N164" s="9">
        <f t="shared" si="12"/>
        <v>-7.7759999999999954</v>
      </c>
      <c r="O164" s="10">
        <f t="shared" si="13"/>
        <v>5.7024000000000052</v>
      </c>
      <c r="P164" s="11">
        <f t="shared" si="14"/>
        <v>14.463360000000009</v>
      </c>
      <c r="Y164" s="23" t="e">
        <f>x*'Assumptions and Calculations'!$K162*(a*ra*V/1000*eAAN^z*eB+(nd*(1/eH-1)*eAAN+nd*(1-wf)*eU+nd*wf*eFF)-nd/(eH*eF)-z*(nd*eU*(1-wf)*(1-eAAN)))/1000</f>
        <v>#REF!</v>
      </c>
    </row>
    <row r="165" spans="11:25" x14ac:dyDescent="0.25">
      <c r="K165" s="6">
        <v>163</v>
      </c>
      <c r="L165" s="7">
        <f t="shared" si="15"/>
        <v>-39.119999999999997</v>
      </c>
      <c r="M165" s="8">
        <f t="shared" si="11"/>
        <v>-25.558399999999999</v>
      </c>
      <c r="N165" s="9">
        <f t="shared" si="12"/>
        <v>-7.8239999999999954</v>
      </c>
      <c r="O165" s="10">
        <f t="shared" si="13"/>
        <v>5.7376000000000049</v>
      </c>
      <c r="P165" s="11">
        <f t="shared" si="14"/>
        <v>14.552640000000007</v>
      </c>
      <c r="Y165" s="23" t="e">
        <f>x*'Assumptions and Calculations'!$K163*(a*ra*V/1000*eAAN^z*eB+(nd*(1/eH-1)*eAAN+nd*(1-wf)*eU+nd*wf*eFF)-nd/(eH*eF)-z*(nd*eU*(1-wf)*(1-eAAN)))/1000</f>
        <v>#REF!</v>
      </c>
    </row>
    <row r="166" spans="11:25" x14ac:dyDescent="0.25">
      <c r="K166" s="6">
        <v>164</v>
      </c>
      <c r="L166" s="7">
        <f t="shared" si="15"/>
        <v>-39.36</v>
      </c>
      <c r="M166" s="8">
        <f t="shared" si="11"/>
        <v>-25.715199999999999</v>
      </c>
      <c r="N166" s="9">
        <f t="shared" si="12"/>
        <v>-7.8719999999999954</v>
      </c>
      <c r="O166" s="10">
        <f t="shared" si="13"/>
        <v>5.7728000000000046</v>
      </c>
      <c r="P166" s="11">
        <f t="shared" si="14"/>
        <v>14.641920000000008</v>
      </c>
      <c r="Y166" s="23" t="e">
        <f>x*'Assumptions and Calculations'!$K164*(a*ra*V/1000*eAAN^z*eB+(nd*(1/eH-1)*eAAN+nd*(1-wf)*eU+nd*wf*eFF)-nd/(eH*eF)-z*(nd*eU*(1-wf)*(1-eAAN)))/1000</f>
        <v>#REF!</v>
      </c>
    </row>
    <row r="167" spans="11:25" x14ac:dyDescent="0.25">
      <c r="K167" s="6">
        <v>165</v>
      </c>
      <c r="L167" s="7">
        <f t="shared" si="15"/>
        <v>-39.6</v>
      </c>
      <c r="M167" s="8">
        <f t="shared" si="11"/>
        <v>-25.872</v>
      </c>
      <c r="N167" s="9">
        <f t="shared" si="12"/>
        <v>-7.9199999999999955</v>
      </c>
      <c r="O167" s="10">
        <f t="shared" si="13"/>
        <v>5.8080000000000052</v>
      </c>
      <c r="P167" s="11">
        <f t="shared" si="14"/>
        <v>14.731200000000008</v>
      </c>
      <c r="Y167" s="23" t="e">
        <f>x*'Assumptions and Calculations'!$K165*(a*ra*V/1000*eAAN^z*eB+(nd*(1/eH-1)*eAAN+nd*(1-wf)*eU+nd*wf*eFF)-nd/(eH*eF)-z*(nd*eU*(1-wf)*(1-eAAN)))/1000</f>
        <v>#REF!</v>
      </c>
    </row>
    <row r="168" spans="11:25" x14ac:dyDescent="0.25">
      <c r="K168" s="6">
        <v>166</v>
      </c>
      <c r="L168" s="7">
        <f t="shared" si="15"/>
        <v>-39.840000000000003</v>
      </c>
      <c r="M168" s="8">
        <f t="shared" si="11"/>
        <v>-26.0288</v>
      </c>
      <c r="N168" s="9">
        <f t="shared" si="12"/>
        <v>-7.9679999999999955</v>
      </c>
      <c r="O168" s="10">
        <f t="shared" si="13"/>
        <v>5.8432000000000048</v>
      </c>
      <c r="P168" s="11">
        <f t="shared" si="14"/>
        <v>14.820480000000007</v>
      </c>
      <c r="Y168" s="23" t="e">
        <f>x*'Assumptions and Calculations'!$K166*(a*ra*V/1000*eAAN^z*eB+(nd*(1/eH-1)*eAAN+nd*(1-wf)*eU+nd*wf*eFF)-nd/(eH*eF)-z*(nd*eU*(1-wf)*(1-eAAN)))/1000</f>
        <v>#REF!</v>
      </c>
    </row>
    <row r="169" spans="11:25" x14ac:dyDescent="0.25">
      <c r="K169" s="6">
        <v>167</v>
      </c>
      <c r="L169" s="7">
        <f t="shared" si="15"/>
        <v>-40.08</v>
      </c>
      <c r="M169" s="8">
        <f t="shared" si="11"/>
        <v>-26.185599999999997</v>
      </c>
      <c r="N169" s="9">
        <f t="shared" si="12"/>
        <v>-8.0159999999999947</v>
      </c>
      <c r="O169" s="10">
        <f t="shared" si="13"/>
        <v>5.8784000000000054</v>
      </c>
      <c r="P169" s="11">
        <f t="shared" si="14"/>
        <v>14.909760000000007</v>
      </c>
      <c r="Y169" s="23" t="e">
        <f>x*'Assumptions and Calculations'!$K167*(a*ra*V/1000*eAAN^z*eB+(nd*(1/eH-1)*eAAN+nd*(1-wf)*eU+nd*wf*eFF)-nd/(eH*eF)-z*(nd*eU*(1-wf)*(1-eAAN)))/1000</f>
        <v>#REF!</v>
      </c>
    </row>
    <row r="170" spans="11:25" x14ac:dyDescent="0.25">
      <c r="K170" s="6">
        <v>168</v>
      </c>
      <c r="L170" s="7">
        <f t="shared" si="15"/>
        <v>-40.32</v>
      </c>
      <c r="M170" s="8">
        <f t="shared" si="11"/>
        <v>-26.342399999999998</v>
      </c>
      <c r="N170" s="9">
        <f t="shared" si="12"/>
        <v>-8.0639999999999947</v>
      </c>
      <c r="O170" s="10">
        <f t="shared" si="13"/>
        <v>5.9136000000000051</v>
      </c>
      <c r="P170" s="11">
        <f t="shared" si="14"/>
        <v>14.999040000000008</v>
      </c>
      <c r="Y170" s="23" t="e">
        <f>x*'Assumptions and Calculations'!$K168*(a*ra*V/1000*eAAN^z*eB+(nd*(1/eH-1)*eAAN+nd*(1-wf)*eU+nd*wf*eFF)-nd/(eH*eF)-z*(nd*eU*(1-wf)*(1-eAAN)))/1000</f>
        <v>#REF!</v>
      </c>
    </row>
    <row r="171" spans="11:25" x14ac:dyDescent="0.25">
      <c r="K171" s="6">
        <v>169</v>
      </c>
      <c r="L171" s="7">
        <f t="shared" si="15"/>
        <v>-40.56</v>
      </c>
      <c r="M171" s="8">
        <f t="shared" si="11"/>
        <v>-26.499200000000002</v>
      </c>
      <c r="N171" s="9">
        <f t="shared" si="12"/>
        <v>-8.1119999999999948</v>
      </c>
      <c r="O171" s="10">
        <f t="shared" si="13"/>
        <v>5.9488000000000056</v>
      </c>
      <c r="P171" s="11">
        <f t="shared" si="14"/>
        <v>15.088320000000007</v>
      </c>
      <c r="Y171" s="23" t="e">
        <f>x*'Assumptions and Calculations'!$K169*(a*ra*V/1000*eAAN^z*eB+(nd*(1/eH-1)*eAAN+nd*(1-wf)*eU+nd*wf*eFF)-nd/(eH*eF)-z*(nd*eU*(1-wf)*(1-eAAN)))/1000</f>
        <v>#REF!</v>
      </c>
    </row>
    <row r="172" spans="11:25" x14ac:dyDescent="0.25">
      <c r="K172" s="6">
        <v>170</v>
      </c>
      <c r="L172" s="7">
        <f t="shared" si="15"/>
        <v>-40.799999999999997</v>
      </c>
      <c r="M172" s="8">
        <f t="shared" si="11"/>
        <v>-26.655999999999999</v>
      </c>
      <c r="N172" s="9">
        <f t="shared" si="12"/>
        <v>-8.1599999999999948</v>
      </c>
      <c r="O172" s="10">
        <f t="shared" si="13"/>
        <v>5.9840000000000053</v>
      </c>
      <c r="P172" s="11">
        <f t="shared" si="14"/>
        <v>15.177600000000007</v>
      </c>
      <c r="Y172" s="23" t="e">
        <f>x*'Assumptions and Calculations'!$K170*(a*ra*V/1000*eAAN^z*eB+(nd*(1/eH-1)*eAAN+nd*(1-wf)*eU+nd*wf*eFF)-nd/(eH*eF)-z*(nd*eU*(1-wf)*(1-eAAN)))/1000</f>
        <v>#REF!</v>
      </c>
    </row>
    <row r="173" spans="11:25" x14ac:dyDescent="0.25">
      <c r="K173" s="6">
        <v>171</v>
      </c>
      <c r="L173" s="7">
        <f t="shared" si="15"/>
        <v>-41.04</v>
      </c>
      <c r="M173" s="8">
        <f t="shared" si="11"/>
        <v>-26.812799999999999</v>
      </c>
      <c r="N173" s="9">
        <f t="shared" si="12"/>
        <v>-8.2079999999999949</v>
      </c>
      <c r="O173" s="10">
        <f t="shared" si="13"/>
        <v>6.019200000000005</v>
      </c>
      <c r="P173" s="11">
        <f t="shared" si="14"/>
        <v>15.266880000000008</v>
      </c>
      <c r="Y173" s="23" t="e">
        <f>x*'Assumptions and Calculations'!$K171*(a*ra*V/1000*eAAN^z*eB+(nd*(1/eH-1)*eAAN+nd*(1-wf)*eU+nd*wf*eFF)-nd/(eH*eF)-z*(nd*eU*(1-wf)*(1-eAAN)))/1000</f>
        <v>#REF!</v>
      </c>
    </row>
    <row r="174" spans="11:25" x14ac:dyDescent="0.25">
      <c r="K174" s="6">
        <v>172</v>
      </c>
      <c r="L174" s="7">
        <f t="shared" si="15"/>
        <v>-41.28</v>
      </c>
      <c r="M174" s="8">
        <f t="shared" si="11"/>
        <v>-26.9696</v>
      </c>
      <c r="N174" s="9">
        <f t="shared" si="12"/>
        <v>-8.2559999999999949</v>
      </c>
      <c r="O174" s="10">
        <f t="shared" si="13"/>
        <v>6.0544000000000047</v>
      </c>
      <c r="P174" s="11">
        <f t="shared" si="14"/>
        <v>15.356160000000006</v>
      </c>
      <c r="Y174" s="23" t="e">
        <f>x*'Assumptions and Calculations'!$K172*(a*ra*V/1000*eAAN^z*eB+(nd*(1/eH-1)*eAAN+nd*(1-wf)*eU+nd*wf*eFF)-nd/(eH*eF)-z*(nd*eU*(1-wf)*(1-eAAN)))/1000</f>
        <v>#REF!</v>
      </c>
    </row>
    <row r="175" spans="11:25" x14ac:dyDescent="0.25">
      <c r="K175" s="6">
        <v>173</v>
      </c>
      <c r="L175" s="7">
        <f t="shared" si="15"/>
        <v>-41.52</v>
      </c>
      <c r="M175" s="8">
        <f t="shared" si="11"/>
        <v>-27.126399999999997</v>
      </c>
      <c r="N175" s="9">
        <f t="shared" si="12"/>
        <v>-8.3039999999999949</v>
      </c>
      <c r="O175" s="10">
        <f t="shared" si="13"/>
        <v>6.0896000000000061</v>
      </c>
      <c r="P175" s="11">
        <f t="shared" si="14"/>
        <v>15.445440000000008</v>
      </c>
      <c r="Y175" s="23" t="e">
        <f>x*'Assumptions and Calculations'!$K173*(a*ra*V/1000*eAAN^z*eB+(nd*(1/eH-1)*eAAN+nd*(1-wf)*eU+nd*wf*eFF)-nd/(eH*eF)-z*(nd*eU*(1-wf)*(1-eAAN)))/1000</f>
        <v>#REF!</v>
      </c>
    </row>
    <row r="176" spans="11:25" x14ac:dyDescent="0.25">
      <c r="K176" s="6">
        <v>174</v>
      </c>
      <c r="L176" s="7">
        <f t="shared" si="15"/>
        <v>-41.76</v>
      </c>
      <c r="M176" s="8">
        <f t="shared" si="11"/>
        <v>-27.283200000000001</v>
      </c>
      <c r="N176" s="9">
        <f t="shared" si="12"/>
        <v>-8.351999999999995</v>
      </c>
      <c r="O176" s="10">
        <f t="shared" si="13"/>
        <v>6.1248000000000058</v>
      </c>
      <c r="P176" s="11">
        <f t="shared" si="14"/>
        <v>15.534720000000009</v>
      </c>
      <c r="Y176" s="23" t="e">
        <f>x*'Assumptions and Calculations'!$K174*(a*ra*V/1000*eAAN^z*eB+(nd*(1/eH-1)*eAAN+nd*(1-wf)*eU+nd*wf*eFF)-nd/(eH*eF)-z*(nd*eU*(1-wf)*(1-eAAN)))/1000</f>
        <v>#REF!</v>
      </c>
    </row>
    <row r="177" spans="11:25" x14ac:dyDescent="0.25">
      <c r="K177" s="6">
        <v>175</v>
      </c>
      <c r="L177" s="7">
        <f t="shared" si="15"/>
        <v>-42</v>
      </c>
      <c r="M177" s="8">
        <f t="shared" si="11"/>
        <v>-27.44</v>
      </c>
      <c r="N177" s="9">
        <f t="shared" si="12"/>
        <v>-8.399999999999995</v>
      </c>
      <c r="O177" s="10">
        <f t="shared" si="13"/>
        <v>6.1600000000000055</v>
      </c>
      <c r="P177" s="11">
        <f t="shared" si="14"/>
        <v>15.624000000000008</v>
      </c>
      <c r="Y177" s="23" t="e">
        <f>x*'Assumptions and Calculations'!$K175*(a*ra*V/1000*eAAN^z*eB+(nd*(1/eH-1)*eAAN+nd*(1-wf)*eU+nd*wf*eFF)-nd/(eH*eF)-z*(nd*eU*(1-wf)*(1-eAAN)))/1000</f>
        <v>#REF!</v>
      </c>
    </row>
    <row r="178" spans="11:25" x14ac:dyDescent="0.25">
      <c r="K178" s="6">
        <v>176</v>
      </c>
      <c r="L178" s="7">
        <f t="shared" si="15"/>
        <v>-42.24</v>
      </c>
      <c r="M178" s="8">
        <f t="shared" si="11"/>
        <v>-27.596799999999998</v>
      </c>
      <c r="N178" s="9">
        <f t="shared" si="12"/>
        <v>-8.4479999999999951</v>
      </c>
      <c r="O178" s="10">
        <f t="shared" si="13"/>
        <v>6.1952000000000051</v>
      </c>
      <c r="P178" s="11">
        <f t="shared" si="14"/>
        <v>15.713280000000008</v>
      </c>
      <c r="Y178" s="23" t="e">
        <f>x*'Assumptions and Calculations'!$K176*(a*ra*V/1000*eAAN^z*eB+(nd*(1/eH-1)*eAAN+nd*(1-wf)*eU+nd*wf*eFF)-nd/(eH*eF)-z*(nd*eU*(1-wf)*(1-eAAN)))/1000</f>
        <v>#REF!</v>
      </c>
    </row>
    <row r="179" spans="11:25" x14ac:dyDescent="0.25">
      <c r="K179" s="6">
        <v>177</v>
      </c>
      <c r="L179" s="7">
        <f t="shared" si="15"/>
        <v>-42.48</v>
      </c>
      <c r="M179" s="8">
        <f t="shared" si="11"/>
        <v>-27.753599999999999</v>
      </c>
      <c r="N179" s="9">
        <f t="shared" si="12"/>
        <v>-8.4959999999999951</v>
      </c>
      <c r="O179" s="10">
        <f t="shared" si="13"/>
        <v>6.2304000000000048</v>
      </c>
      <c r="P179" s="11">
        <f t="shared" si="14"/>
        <v>15.802560000000009</v>
      </c>
      <c r="Y179" s="23" t="e">
        <f>x*'Assumptions and Calculations'!$K177*(a*ra*V/1000*eAAN^z*eB+(nd*(1/eH-1)*eAAN+nd*(1-wf)*eU+nd*wf*eFF)-nd/(eH*eF)-z*(nd*eU*(1-wf)*(1-eAAN)))/1000</f>
        <v>#REF!</v>
      </c>
    </row>
    <row r="180" spans="11:25" x14ac:dyDescent="0.25">
      <c r="K180" s="6">
        <v>178</v>
      </c>
      <c r="L180" s="7">
        <f t="shared" si="15"/>
        <v>-42.72</v>
      </c>
      <c r="M180" s="8">
        <f t="shared" si="11"/>
        <v>-27.910399999999999</v>
      </c>
      <c r="N180" s="9">
        <f t="shared" si="12"/>
        <v>-8.5439999999999952</v>
      </c>
      <c r="O180" s="10">
        <f t="shared" si="13"/>
        <v>6.2656000000000054</v>
      </c>
      <c r="P180" s="11">
        <f t="shared" si="14"/>
        <v>15.891840000000007</v>
      </c>
      <c r="Y180" s="23" t="e">
        <f>x*'Assumptions and Calculations'!$K178*(a*ra*V/1000*eAAN^z*eB+(nd*(1/eH-1)*eAAN+nd*(1-wf)*eU+nd*wf*eFF)-nd/(eH*eF)-z*(nd*eU*(1-wf)*(1-eAAN)))/1000</f>
        <v>#REF!</v>
      </c>
    </row>
    <row r="181" spans="11:25" x14ac:dyDescent="0.25">
      <c r="K181" s="6">
        <v>179</v>
      </c>
      <c r="L181" s="7">
        <f t="shared" si="15"/>
        <v>-42.96</v>
      </c>
      <c r="M181" s="8">
        <f t="shared" si="11"/>
        <v>-28.0672</v>
      </c>
      <c r="N181" s="9">
        <f t="shared" si="12"/>
        <v>-8.5919999999999952</v>
      </c>
      <c r="O181" s="10">
        <f t="shared" si="13"/>
        <v>6.300800000000006</v>
      </c>
      <c r="P181" s="11">
        <f t="shared" si="14"/>
        <v>15.981120000000008</v>
      </c>
      <c r="Y181" s="23" t="e">
        <f>x*'Assumptions and Calculations'!$K179*(a*ra*V/1000*eAAN^z*eB+(nd*(1/eH-1)*eAAN+nd*(1-wf)*eU+nd*wf*eFF)-nd/(eH*eF)-z*(nd*eU*(1-wf)*(1-eAAN)))/1000</f>
        <v>#REF!</v>
      </c>
    </row>
    <row r="182" spans="11:25" x14ac:dyDescent="0.25">
      <c r="K182" s="6">
        <v>180</v>
      </c>
      <c r="L182" s="7">
        <f t="shared" si="15"/>
        <v>-43.2</v>
      </c>
      <c r="M182" s="8">
        <f t="shared" si="11"/>
        <v>-28.224</v>
      </c>
      <c r="N182" s="9">
        <f t="shared" si="12"/>
        <v>-8.6399999999999952</v>
      </c>
      <c r="O182" s="10">
        <f t="shared" si="13"/>
        <v>6.3360000000000056</v>
      </c>
      <c r="P182" s="11">
        <f t="shared" si="14"/>
        <v>16.07040000000001</v>
      </c>
      <c r="Y182" s="23" t="e">
        <f>x*'Assumptions and Calculations'!$K180*(a*ra*V/1000*eAAN^z*eB+(nd*(1/eH-1)*eAAN+nd*(1-wf)*eU+nd*wf*eFF)-nd/(eH*eF)-z*(nd*eU*(1-wf)*(1-eAAN)))/1000</f>
        <v>#REF!</v>
      </c>
    </row>
    <row r="183" spans="11:25" x14ac:dyDescent="0.25">
      <c r="K183" s="6">
        <v>181</v>
      </c>
      <c r="L183" s="7">
        <f t="shared" si="15"/>
        <v>-43.44</v>
      </c>
      <c r="M183" s="8">
        <f t="shared" si="11"/>
        <v>-28.380800000000001</v>
      </c>
      <c r="N183" s="9">
        <f t="shared" si="12"/>
        <v>-8.6879999999999953</v>
      </c>
      <c r="O183" s="10">
        <f t="shared" si="13"/>
        <v>6.3712000000000053</v>
      </c>
      <c r="P183" s="11">
        <f t="shared" si="14"/>
        <v>16.159680000000009</v>
      </c>
      <c r="Y183" s="23" t="e">
        <f>x*'Assumptions and Calculations'!$K181*(a*ra*V/1000*eAAN^z*eB+(nd*(1/eH-1)*eAAN+nd*(1-wf)*eU+nd*wf*eFF)-nd/(eH*eF)-z*(nd*eU*(1-wf)*(1-eAAN)))/1000</f>
        <v>#REF!</v>
      </c>
    </row>
    <row r="184" spans="11:25" x14ac:dyDescent="0.25">
      <c r="K184" s="6">
        <v>182</v>
      </c>
      <c r="L184" s="7">
        <f t="shared" si="15"/>
        <v>-43.68</v>
      </c>
      <c r="M184" s="8">
        <f t="shared" si="11"/>
        <v>-28.537599999999998</v>
      </c>
      <c r="N184" s="9">
        <f t="shared" si="12"/>
        <v>-8.7359999999999953</v>
      </c>
      <c r="O184" s="10">
        <f t="shared" si="13"/>
        <v>6.4064000000000059</v>
      </c>
      <c r="P184" s="11">
        <f t="shared" si="14"/>
        <v>16.248960000000007</v>
      </c>
      <c r="Y184" s="23" t="e">
        <f>x*'Assumptions and Calculations'!$K182*(a*ra*V/1000*eAAN^z*eB+(nd*(1/eH-1)*eAAN+nd*(1-wf)*eU+nd*wf*eFF)-nd/(eH*eF)-z*(nd*eU*(1-wf)*(1-eAAN)))/1000</f>
        <v>#REF!</v>
      </c>
    </row>
    <row r="185" spans="11:25" x14ac:dyDescent="0.25">
      <c r="K185" s="6">
        <v>183</v>
      </c>
      <c r="L185" s="7">
        <f t="shared" si="15"/>
        <v>-43.92</v>
      </c>
      <c r="M185" s="8">
        <f t="shared" si="11"/>
        <v>-28.694399999999998</v>
      </c>
      <c r="N185" s="9">
        <f t="shared" si="12"/>
        <v>-8.7839999999999954</v>
      </c>
      <c r="O185" s="10">
        <f t="shared" si="13"/>
        <v>6.4416000000000055</v>
      </c>
      <c r="P185" s="11">
        <f t="shared" si="14"/>
        <v>16.33824000000001</v>
      </c>
      <c r="Y185" s="23" t="e">
        <f>x*'Assumptions and Calculations'!$K183*(a*ra*V/1000*eAAN^z*eB+(nd*(1/eH-1)*eAAN+nd*(1-wf)*eU+nd*wf*eFF)-nd/(eH*eF)-z*(nd*eU*(1-wf)*(1-eAAN)))/1000</f>
        <v>#REF!</v>
      </c>
    </row>
    <row r="186" spans="11:25" x14ac:dyDescent="0.25">
      <c r="K186" s="6">
        <v>184</v>
      </c>
      <c r="L186" s="7">
        <f t="shared" si="15"/>
        <v>-44.16</v>
      </c>
      <c r="M186" s="8">
        <f t="shared" si="11"/>
        <v>-28.851200000000002</v>
      </c>
      <c r="N186" s="9">
        <f t="shared" si="12"/>
        <v>-8.8319999999999954</v>
      </c>
      <c r="O186" s="10">
        <f t="shared" si="13"/>
        <v>6.4768000000000052</v>
      </c>
      <c r="P186" s="11">
        <f t="shared" si="14"/>
        <v>16.427520000000008</v>
      </c>
      <c r="Y186" s="23" t="e">
        <f>x*'Assumptions and Calculations'!$K184*(a*ra*V/1000*eAAN^z*eB+(nd*(1/eH-1)*eAAN+nd*(1-wf)*eU+nd*wf*eFF)-nd/(eH*eF)-z*(nd*eU*(1-wf)*(1-eAAN)))/1000</f>
        <v>#REF!</v>
      </c>
    </row>
    <row r="187" spans="11:25" x14ac:dyDescent="0.25">
      <c r="K187" s="6">
        <v>185</v>
      </c>
      <c r="L187" s="7">
        <f t="shared" si="15"/>
        <v>-44.4</v>
      </c>
      <c r="M187" s="8">
        <f t="shared" si="11"/>
        <v>-29.007999999999999</v>
      </c>
      <c r="N187" s="9">
        <f t="shared" si="12"/>
        <v>-8.8799999999999937</v>
      </c>
      <c r="O187" s="10">
        <f t="shared" si="13"/>
        <v>6.5120000000000058</v>
      </c>
      <c r="P187" s="11">
        <f t="shared" si="14"/>
        <v>16.516800000000007</v>
      </c>
      <c r="Y187" s="23" t="e">
        <f>x*'Assumptions and Calculations'!$K185*(a*ra*V/1000*eAAN^z*eB+(nd*(1/eH-1)*eAAN+nd*(1-wf)*eU+nd*wf*eFF)-nd/(eH*eF)-z*(nd*eU*(1-wf)*(1-eAAN)))/1000</f>
        <v>#REF!</v>
      </c>
    </row>
    <row r="188" spans="11:25" x14ac:dyDescent="0.25">
      <c r="K188" s="6">
        <v>186</v>
      </c>
      <c r="L188" s="7">
        <f t="shared" si="15"/>
        <v>-44.64</v>
      </c>
      <c r="M188" s="8">
        <f t="shared" si="11"/>
        <v>-29.1648</v>
      </c>
      <c r="N188" s="9">
        <f t="shared" si="12"/>
        <v>-8.9279999999999937</v>
      </c>
      <c r="O188" s="10">
        <f t="shared" si="13"/>
        <v>6.5472000000000063</v>
      </c>
      <c r="P188" s="11">
        <f t="shared" si="14"/>
        <v>16.606080000000009</v>
      </c>
      <c r="Y188" s="23" t="e">
        <f>x*'Assumptions and Calculations'!$K186*(a*ra*V/1000*eAAN^z*eB+(nd*(1/eH-1)*eAAN+nd*(1-wf)*eU+nd*wf*eFF)-nd/(eH*eF)-z*(nd*eU*(1-wf)*(1-eAAN)))/1000</f>
        <v>#REF!</v>
      </c>
    </row>
    <row r="189" spans="11:25" x14ac:dyDescent="0.25">
      <c r="K189" s="6">
        <v>187</v>
      </c>
      <c r="L189" s="7">
        <f t="shared" si="15"/>
        <v>-44.88</v>
      </c>
      <c r="M189" s="8">
        <f t="shared" si="11"/>
        <v>-29.3216</v>
      </c>
      <c r="N189" s="9">
        <f t="shared" si="12"/>
        <v>-8.9759999999999938</v>
      </c>
      <c r="O189" s="10">
        <f t="shared" si="13"/>
        <v>6.582400000000006</v>
      </c>
      <c r="P189" s="11">
        <f t="shared" si="14"/>
        <v>16.695360000000008</v>
      </c>
      <c r="Y189" s="23" t="e">
        <f>x*'Assumptions and Calculations'!$K187*(a*ra*V/1000*eAAN^z*eB+(nd*(1/eH-1)*eAAN+nd*(1-wf)*eU+nd*wf*eFF)-nd/(eH*eF)-z*(nd*eU*(1-wf)*(1-eAAN)))/1000</f>
        <v>#REF!</v>
      </c>
    </row>
    <row r="190" spans="11:25" x14ac:dyDescent="0.25">
      <c r="K190" s="6">
        <v>188</v>
      </c>
      <c r="L190" s="7">
        <f t="shared" si="15"/>
        <v>-45.12</v>
      </c>
      <c r="M190" s="8">
        <f t="shared" si="11"/>
        <v>-29.478399999999997</v>
      </c>
      <c r="N190" s="9">
        <f t="shared" si="12"/>
        <v>-9.0239999999999938</v>
      </c>
      <c r="O190" s="10">
        <f t="shared" si="13"/>
        <v>6.6176000000000057</v>
      </c>
      <c r="P190" s="11">
        <f t="shared" si="14"/>
        <v>16.784640000000007</v>
      </c>
      <c r="Y190" s="23" t="e">
        <f>x*'Assumptions and Calculations'!$K188*(a*ra*V/1000*eAAN^z*eB+(nd*(1/eH-1)*eAAN+nd*(1-wf)*eU+nd*wf*eFF)-nd/(eH*eF)-z*(nd*eU*(1-wf)*(1-eAAN)))/1000</f>
        <v>#REF!</v>
      </c>
    </row>
    <row r="191" spans="11:25" x14ac:dyDescent="0.25">
      <c r="K191" s="6">
        <v>189</v>
      </c>
      <c r="L191" s="7">
        <f t="shared" si="15"/>
        <v>-45.36</v>
      </c>
      <c r="M191" s="8">
        <f t="shared" si="11"/>
        <v>-29.635200000000001</v>
      </c>
      <c r="N191" s="9">
        <f t="shared" si="12"/>
        <v>-9.0719999999999938</v>
      </c>
      <c r="O191" s="10">
        <f t="shared" si="13"/>
        <v>6.6528000000000054</v>
      </c>
      <c r="P191" s="11">
        <f t="shared" si="14"/>
        <v>16.873920000000009</v>
      </c>
      <c r="Y191" s="23" t="e">
        <f>x*'Assumptions and Calculations'!$K189*(a*ra*V/1000*eAAN^z*eB+(nd*(1/eH-1)*eAAN+nd*(1-wf)*eU+nd*wf*eFF)-nd/(eH*eF)-z*(nd*eU*(1-wf)*(1-eAAN)))/1000</f>
        <v>#REF!</v>
      </c>
    </row>
    <row r="192" spans="11:25" x14ac:dyDescent="0.25">
      <c r="K192" s="6">
        <v>190</v>
      </c>
      <c r="L192" s="7">
        <f t="shared" si="15"/>
        <v>-45.6</v>
      </c>
      <c r="M192" s="8">
        <f t="shared" si="11"/>
        <v>-29.792000000000002</v>
      </c>
      <c r="N192" s="9">
        <f t="shared" si="12"/>
        <v>-9.1199999999999939</v>
      </c>
      <c r="O192" s="10">
        <f t="shared" si="13"/>
        <v>6.6880000000000059</v>
      </c>
      <c r="P192" s="11">
        <f t="shared" si="14"/>
        <v>16.963200000000008</v>
      </c>
      <c r="Y192" s="23" t="e">
        <f>x*'Assumptions and Calculations'!$K190*(a*ra*V/1000*eAAN^z*eB+(nd*(1/eH-1)*eAAN+nd*(1-wf)*eU+nd*wf*eFF)-nd/(eH*eF)-z*(nd*eU*(1-wf)*(1-eAAN)))/1000</f>
        <v>#REF!</v>
      </c>
    </row>
    <row r="193" spans="11:25" x14ac:dyDescent="0.25">
      <c r="K193" s="6">
        <v>191</v>
      </c>
      <c r="L193" s="7">
        <f t="shared" si="15"/>
        <v>-45.84</v>
      </c>
      <c r="M193" s="8">
        <f t="shared" si="11"/>
        <v>-29.948799999999999</v>
      </c>
      <c r="N193" s="9">
        <f t="shared" si="12"/>
        <v>-9.1679999999999939</v>
      </c>
      <c r="O193" s="10">
        <f t="shared" si="13"/>
        <v>6.7232000000000065</v>
      </c>
      <c r="P193" s="11">
        <f t="shared" si="14"/>
        <v>17.052480000000006</v>
      </c>
      <c r="Y193" s="23" t="e">
        <f>x*'Assumptions and Calculations'!$K191*(a*ra*V/1000*eAAN^z*eB+(nd*(1/eH-1)*eAAN+nd*(1-wf)*eU+nd*wf*eFF)-nd/(eH*eF)-z*(nd*eU*(1-wf)*(1-eAAN)))/1000</f>
        <v>#REF!</v>
      </c>
    </row>
    <row r="194" spans="11:25" x14ac:dyDescent="0.25">
      <c r="K194" s="6">
        <v>192</v>
      </c>
      <c r="L194" s="7">
        <f t="shared" si="15"/>
        <v>-46.08</v>
      </c>
      <c r="M194" s="8">
        <f t="shared" ref="M194:M257" si="16">x*$K194*(ra*V/1000*eAAN^z*eB-nd/(eH*eF))/1000</f>
        <v>-30.105599999999999</v>
      </c>
      <c r="N194" s="9">
        <f t="shared" ref="N194:N257" si="17">x*$K194*(NREC-nd/(eH*eF))/1000</f>
        <v>-9.215999999999994</v>
      </c>
      <c r="O194" s="10">
        <f t="shared" ref="O194:O257" si="18">x*$K194*(ra*V/1000*eAAN^z*eB+NREC-nd/(eH*eF))/1000</f>
        <v>6.7584000000000062</v>
      </c>
      <c r="P194" s="11">
        <f t="shared" ref="P194:P257" si="19">x*$K194*(a*ra*V/1000*eAAN^z*eB-test*(1-eB)*(1-wf)*nd*eU+NREC-nd/(eH*eF)-z*(nd*eU*(1-wf)*(1-eAAN)))/1000</f>
        <v>17.141760000000009</v>
      </c>
      <c r="Y194" s="23" t="e">
        <f>x*'Assumptions and Calculations'!$K192*(a*ra*V/1000*eAAN^z*eB+(nd*(1/eH-1)*eAAN+nd*(1-wf)*eU+nd*wf*eFF)-nd/(eH*eF)-z*(nd*eU*(1-wf)*(1-eAAN)))/1000</f>
        <v>#REF!</v>
      </c>
    </row>
    <row r="195" spans="11:25" x14ac:dyDescent="0.25">
      <c r="K195" s="6">
        <v>193</v>
      </c>
      <c r="L195" s="7">
        <f t="shared" ref="L195:L258" si="20">x*$K195*(-nd/(eH*eF))/1000</f>
        <v>-46.32</v>
      </c>
      <c r="M195" s="8">
        <f t="shared" si="16"/>
        <v>-30.2624</v>
      </c>
      <c r="N195" s="9">
        <f t="shared" si="17"/>
        <v>-9.263999999999994</v>
      </c>
      <c r="O195" s="10">
        <f t="shared" si="18"/>
        <v>6.7936000000000059</v>
      </c>
      <c r="P195" s="11">
        <f t="shared" si="19"/>
        <v>17.231040000000007</v>
      </c>
      <c r="Y195" s="23" t="e">
        <f>x*'Assumptions and Calculations'!$K193*(a*ra*V/1000*eAAN^z*eB+(nd*(1/eH-1)*eAAN+nd*(1-wf)*eU+nd*wf*eFF)-nd/(eH*eF)-z*(nd*eU*(1-wf)*(1-eAAN)))/1000</f>
        <v>#REF!</v>
      </c>
    </row>
    <row r="196" spans="11:25" x14ac:dyDescent="0.25">
      <c r="K196" s="6">
        <v>194</v>
      </c>
      <c r="L196" s="7">
        <f t="shared" si="20"/>
        <v>-46.56</v>
      </c>
      <c r="M196" s="8">
        <f t="shared" si="16"/>
        <v>-30.4192</v>
      </c>
      <c r="N196" s="9">
        <f t="shared" si="17"/>
        <v>-9.3119999999999941</v>
      </c>
      <c r="O196" s="10">
        <f t="shared" si="18"/>
        <v>6.8288000000000055</v>
      </c>
      <c r="P196" s="11">
        <f t="shared" si="19"/>
        <v>17.320320000000006</v>
      </c>
      <c r="Y196" s="23" t="e">
        <f>x*'Assumptions and Calculations'!$K194*(a*ra*V/1000*eAAN^z*eB+(nd*(1/eH-1)*eAAN+nd*(1-wf)*eU+nd*wf*eFF)-nd/(eH*eF)-z*(nd*eU*(1-wf)*(1-eAAN)))/1000</f>
        <v>#REF!</v>
      </c>
    </row>
    <row r="197" spans="11:25" x14ac:dyDescent="0.25">
      <c r="K197" s="6">
        <v>195</v>
      </c>
      <c r="L197" s="7">
        <f t="shared" si="20"/>
        <v>-46.8</v>
      </c>
      <c r="M197" s="8">
        <f t="shared" si="16"/>
        <v>-30.576000000000001</v>
      </c>
      <c r="N197" s="9">
        <f t="shared" si="17"/>
        <v>-9.3599999999999941</v>
      </c>
      <c r="O197" s="10">
        <f t="shared" si="18"/>
        <v>6.8640000000000061</v>
      </c>
      <c r="P197" s="11">
        <f t="shared" si="19"/>
        <v>17.409600000000008</v>
      </c>
      <c r="Y197" s="23" t="e">
        <f>x*'Assumptions and Calculations'!$K195*(a*ra*V/1000*eAAN^z*eB+(nd*(1/eH-1)*eAAN+nd*(1-wf)*eU+nd*wf*eFF)-nd/(eH*eF)-z*(nd*eU*(1-wf)*(1-eAAN)))/1000</f>
        <v>#REF!</v>
      </c>
    </row>
    <row r="198" spans="11:25" x14ac:dyDescent="0.25">
      <c r="K198" s="6">
        <v>196</v>
      </c>
      <c r="L198" s="7">
        <f t="shared" si="20"/>
        <v>-47.04</v>
      </c>
      <c r="M198" s="8">
        <f t="shared" si="16"/>
        <v>-30.732800000000001</v>
      </c>
      <c r="N198" s="9">
        <f t="shared" si="17"/>
        <v>-9.4079999999999941</v>
      </c>
      <c r="O198" s="10">
        <f t="shared" si="18"/>
        <v>6.8992000000000058</v>
      </c>
      <c r="P198" s="11">
        <f t="shared" si="19"/>
        <v>17.498880000000007</v>
      </c>
      <c r="Y198" s="23" t="e">
        <f>x*'Assumptions and Calculations'!$K196*(a*ra*V/1000*eAAN^z*eB+(nd*(1/eH-1)*eAAN+nd*(1-wf)*eU+nd*wf*eFF)-nd/(eH*eF)-z*(nd*eU*(1-wf)*(1-eAAN)))/1000</f>
        <v>#REF!</v>
      </c>
    </row>
    <row r="199" spans="11:25" x14ac:dyDescent="0.25">
      <c r="K199" s="6">
        <v>197</v>
      </c>
      <c r="L199" s="7">
        <f t="shared" si="20"/>
        <v>-47.28</v>
      </c>
      <c r="M199" s="8">
        <f t="shared" si="16"/>
        <v>-30.889599999999998</v>
      </c>
      <c r="N199" s="9">
        <f t="shared" si="17"/>
        <v>-9.4559999999999942</v>
      </c>
      <c r="O199" s="10">
        <f t="shared" si="18"/>
        <v>6.9344000000000063</v>
      </c>
      <c r="P199" s="11">
        <f t="shared" si="19"/>
        <v>17.588160000000006</v>
      </c>
      <c r="Y199" s="23" t="e">
        <f>x*'Assumptions and Calculations'!$K197*(a*ra*V/1000*eAAN^z*eB+(nd*(1/eH-1)*eAAN+nd*(1-wf)*eU+nd*wf*eFF)-nd/(eH*eF)-z*(nd*eU*(1-wf)*(1-eAAN)))/1000</f>
        <v>#REF!</v>
      </c>
    </row>
    <row r="200" spans="11:25" x14ac:dyDescent="0.25">
      <c r="K200" s="6">
        <v>198</v>
      </c>
      <c r="L200" s="7">
        <f t="shared" si="20"/>
        <v>-47.52</v>
      </c>
      <c r="M200" s="8">
        <f t="shared" si="16"/>
        <v>-31.046399999999998</v>
      </c>
      <c r="N200" s="9">
        <f t="shared" si="17"/>
        <v>-9.5039999999999942</v>
      </c>
      <c r="O200" s="10">
        <f t="shared" si="18"/>
        <v>6.969600000000006</v>
      </c>
      <c r="P200" s="11">
        <f t="shared" si="19"/>
        <v>17.677440000000011</v>
      </c>
      <c r="Y200" s="23" t="e">
        <f>x*'Assumptions and Calculations'!$K198*(a*ra*V/1000*eAAN^z*eB+(nd*(1/eH-1)*eAAN+nd*(1-wf)*eU+nd*wf*eFF)-nd/(eH*eF)-z*(nd*eU*(1-wf)*(1-eAAN)))/1000</f>
        <v>#REF!</v>
      </c>
    </row>
    <row r="201" spans="11:25" x14ac:dyDescent="0.25">
      <c r="K201" s="6">
        <v>199</v>
      </c>
      <c r="L201" s="7">
        <f t="shared" si="20"/>
        <v>-47.76</v>
      </c>
      <c r="M201" s="8">
        <f t="shared" si="16"/>
        <v>-31.203200000000002</v>
      </c>
      <c r="N201" s="9">
        <f t="shared" si="17"/>
        <v>-9.5519999999999943</v>
      </c>
      <c r="O201" s="10">
        <f t="shared" si="18"/>
        <v>7.0048000000000066</v>
      </c>
      <c r="P201" s="11">
        <f t="shared" si="19"/>
        <v>17.76672000000001</v>
      </c>
      <c r="Y201" s="23" t="e">
        <f>x*'Assumptions and Calculations'!$K199*(a*ra*V/1000*eAAN^z*eB+(nd*(1/eH-1)*eAAN+nd*(1-wf)*eU+nd*wf*eFF)-nd/(eH*eF)-z*(nd*eU*(1-wf)*(1-eAAN)))/1000</f>
        <v>#REF!</v>
      </c>
    </row>
    <row r="202" spans="11:25" x14ac:dyDescent="0.25">
      <c r="K202" s="6">
        <v>200</v>
      </c>
      <c r="L202" s="7">
        <f t="shared" si="20"/>
        <v>-48</v>
      </c>
      <c r="M202" s="8">
        <f t="shared" si="16"/>
        <v>-31.36</v>
      </c>
      <c r="N202" s="9">
        <f t="shared" si="17"/>
        <v>-9.5999999999999943</v>
      </c>
      <c r="O202" s="10">
        <f t="shared" si="18"/>
        <v>7.0400000000000063</v>
      </c>
      <c r="P202" s="11">
        <f t="shared" si="19"/>
        <v>17.856000000000009</v>
      </c>
      <c r="Y202" s="23" t="e">
        <f>x*'Assumptions and Calculations'!$K200*(a*ra*V/1000*eAAN^z*eB+(nd*(1/eH-1)*eAAN+nd*(1-wf)*eU+nd*wf*eFF)-nd/(eH*eF)-z*(nd*eU*(1-wf)*(1-eAAN)))/1000</f>
        <v>#REF!</v>
      </c>
    </row>
    <row r="203" spans="11:25" x14ac:dyDescent="0.25">
      <c r="K203" s="6">
        <v>201</v>
      </c>
      <c r="L203" s="7">
        <f t="shared" si="20"/>
        <v>-48.24</v>
      </c>
      <c r="M203" s="8">
        <f t="shared" si="16"/>
        <v>-31.5168</v>
      </c>
      <c r="N203" s="9">
        <f t="shared" si="17"/>
        <v>-9.6479999999999944</v>
      </c>
      <c r="O203" s="10">
        <f t="shared" si="18"/>
        <v>7.0752000000000059</v>
      </c>
      <c r="P203" s="11">
        <f t="shared" si="19"/>
        <v>17.945280000000011</v>
      </c>
      <c r="Y203" s="23" t="e">
        <f>x*'Assumptions and Calculations'!$K201*(a*ra*V/1000*eAAN^z*eB+(nd*(1/eH-1)*eAAN+nd*(1-wf)*eU+nd*wf*eFF)-nd/(eH*eF)-z*(nd*eU*(1-wf)*(1-eAAN)))/1000</f>
        <v>#REF!</v>
      </c>
    </row>
    <row r="204" spans="11:25" x14ac:dyDescent="0.25">
      <c r="K204" s="6">
        <v>202</v>
      </c>
      <c r="L204" s="7">
        <f t="shared" si="20"/>
        <v>-48.48</v>
      </c>
      <c r="M204" s="8">
        <f t="shared" si="16"/>
        <v>-31.673599999999997</v>
      </c>
      <c r="N204" s="9">
        <f t="shared" si="17"/>
        <v>-9.6959999999999944</v>
      </c>
      <c r="O204" s="10">
        <f t="shared" si="18"/>
        <v>7.1104000000000056</v>
      </c>
      <c r="P204" s="11">
        <f t="shared" si="19"/>
        <v>18.03456000000001</v>
      </c>
      <c r="Y204" s="23" t="e">
        <f>x*'Assumptions and Calculations'!$K202*(a*ra*V/1000*eAAN^z*eB+(nd*(1/eH-1)*eAAN+nd*(1-wf)*eU+nd*wf*eFF)-nd/(eH*eF)-z*(nd*eU*(1-wf)*(1-eAAN)))/1000</f>
        <v>#REF!</v>
      </c>
    </row>
    <row r="205" spans="11:25" x14ac:dyDescent="0.25">
      <c r="K205" s="6">
        <v>203</v>
      </c>
      <c r="L205" s="7">
        <f t="shared" si="20"/>
        <v>-48.72</v>
      </c>
      <c r="M205" s="8">
        <f t="shared" si="16"/>
        <v>-31.830399999999997</v>
      </c>
      <c r="N205" s="9">
        <f t="shared" si="17"/>
        <v>-9.7439999999999944</v>
      </c>
      <c r="O205" s="10">
        <f t="shared" si="18"/>
        <v>7.1456000000000071</v>
      </c>
      <c r="P205" s="11">
        <f t="shared" si="19"/>
        <v>18.123840000000008</v>
      </c>
      <c r="Y205" s="23" t="e">
        <f>x*'Assumptions and Calculations'!$K203*(a*ra*V/1000*eAAN^z*eB+(nd*(1/eH-1)*eAAN+nd*(1-wf)*eU+nd*wf*eFF)-nd/(eH*eF)-z*(nd*eU*(1-wf)*(1-eAAN)))/1000</f>
        <v>#REF!</v>
      </c>
    </row>
    <row r="206" spans="11:25" x14ac:dyDescent="0.25">
      <c r="K206" s="6">
        <v>204</v>
      </c>
      <c r="L206" s="7">
        <f t="shared" si="20"/>
        <v>-48.96</v>
      </c>
      <c r="M206" s="8">
        <f t="shared" si="16"/>
        <v>-31.987200000000001</v>
      </c>
      <c r="N206" s="9">
        <f t="shared" si="17"/>
        <v>-9.7919999999999945</v>
      </c>
      <c r="O206" s="10">
        <f t="shared" si="18"/>
        <v>7.1808000000000067</v>
      </c>
      <c r="P206" s="11">
        <f t="shared" si="19"/>
        <v>18.213120000000011</v>
      </c>
      <c r="Y206" s="23" t="e">
        <f>x*'Assumptions and Calculations'!$K204*(a*ra*V/1000*eAAN^z*eB+(nd*(1/eH-1)*eAAN+nd*(1-wf)*eU+nd*wf*eFF)-nd/(eH*eF)-z*(nd*eU*(1-wf)*(1-eAAN)))/1000</f>
        <v>#REF!</v>
      </c>
    </row>
    <row r="207" spans="11:25" x14ac:dyDescent="0.25">
      <c r="K207" s="6">
        <v>205</v>
      </c>
      <c r="L207" s="7">
        <f t="shared" si="20"/>
        <v>-49.2</v>
      </c>
      <c r="M207" s="8">
        <f t="shared" si="16"/>
        <v>-32.143999999999998</v>
      </c>
      <c r="N207" s="9">
        <f t="shared" si="17"/>
        <v>-9.8399999999999945</v>
      </c>
      <c r="O207" s="10">
        <f t="shared" si="18"/>
        <v>7.2160000000000064</v>
      </c>
      <c r="P207" s="11">
        <f t="shared" si="19"/>
        <v>18.302400000000009</v>
      </c>
      <c r="Y207" s="23" t="e">
        <f>x*'Assumptions and Calculations'!$K205*(a*ra*V/1000*eAAN^z*eB+(nd*(1/eH-1)*eAAN+nd*(1-wf)*eU+nd*wf*eFF)-nd/(eH*eF)-z*(nd*eU*(1-wf)*(1-eAAN)))/1000</f>
        <v>#REF!</v>
      </c>
    </row>
    <row r="208" spans="11:25" x14ac:dyDescent="0.25">
      <c r="K208" s="6">
        <v>206</v>
      </c>
      <c r="L208" s="7">
        <f t="shared" si="20"/>
        <v>-49.44</v>
      </c>
      <c r="M208" s="8">
        <f t="shared" si="16"/>
        <v>-32.300800000000002</v>
      </c>
      <c r="N208" s="9">
        <f t="shared" si="17"/>
        <v>-9.8879999999999946</v>
      </c>
      <c r="O208" s="10">
        <f t="shared" si="18"/>
        <v>7.2512000000000061</v>
      </c>
      <c r="P208" s="11">
        <f t="shared" si="19"/>
        <v>18.391680000000008</v>
      </c>
      <c r="Y208" s="23" t="e">
        <f>x*'Assumptions and Calculations'!$K206*(a*ra*V/1000*eAAN^z*eB+(nd*(1/eH-1)*eAAN+nd*(1-wf)*eU+nd*wf*eFF)-nd/(eH*eF)-z*(nd*eU*(1-wf)*(1-eAAN)))/1000</f>
        <v>#REF!</v>
      </c>
    </row>
    <row r="209" spans="11:25" x14ac:dyDescent="0.25">
      <c r="K209" s="6">
        <v>207</v>
      </c>
      <c r="L209" s="7">
        <f t="shared" si="20"/>
        <v>-49.68</v>
      </c>
      <c r="M209" s="8">
        <f t="shared" si="16"/>
        <v>-32.457599999999999</v>
      </c>
      <c r="N209" s="9">
        <f t="shared" si="17"/>
        <v>-9.9359999999999946</v>
      </c>
      <c r="O209" s="10">
        <f t="shared" si="18"/>
        <v>7.2864000000000066</v>
      </c>
      <c r="P209" s="11">
        <f t="shared" si="19"/>
        <v>18.48096000000001</v>
      </c>
      <c r="Y209" s="23" t="e">
        <f>x*'Assumptions and Calculations'!$K207*(a*ra*V/1000*eAAN^z*eB+(nd*(1/eH-1)*eAAN+nd*(1-wf)*eU+nd*wf*eFF)-nd/(eH*eF)-z*(nd*eU*(1-wf)*(1-eAAN)))/1000</f>
        <v>#REF!</v>
      </c>
    </row>
    <row r="210" spans="11:25" x14ac:dyDescent="0.25">
      <c r="K210" s="6">
        <v>208</v>
      </c>
      <c r="L210" s="7">
        <f t="shared" si="20"/>
        <v>-49.92</v>
      </c>
      <c r="M210" s="8">
        <f t="shared" si="16"/>
        <v>-32.614399999999996</v>
      </c>
      <c r="N210" s="9">
        <f t="shared" si="17"/>
        <v>-9.9839999999999947</v>
      </c>
      <c r="O210" s="10">
        <f t="shared" si="18"/>
        <v>7.3216000000000063</v>
      </c>
      <c r="P210" s="11">
        <f t="shared" si="19"/>
        <v>18.570240000000009</v>
      </c>
      <c r="Y210" s="23" t="e">
        <f>x*'Assumptions and Calculations'!$K208*(a*ra*V/1000*eAAN^z*eB+(nd*(1/eH-1)*eAAN+nd*(1-wf)*eU+nd*wf*eFF)-nd/(eH*eF)-z*(nd*eU*(1-wf)*(1-eAAN)))/1000</f>
        <v>#REF!</v>
      </c>
    </row>
    <row r="211" spans="11:25" x14ac:dyDescent="0.25">
      <c r="K211" s="6">
        <v>209</v>
      </c>
      <c r="L211" s="7">
        <f t="shared" si="20"/>
        <v>-50.16</v>
      </c>
      <c r="M211" s="8">
        <f t="shared" si="16"/>
        <v>-32.7712</v>
      </c>
      <c r="N211" s="9">
        <f t="shared" si="17"/>
        <v>-10.031999999999995</v>
      </c>
      <c r="O211" s="10">
        <f t="shared" si="18"/>
        <v>7.3568000000000069</v>
      </c>
      <c r="P211" s="11">
        <f t="shared" si="19"/>
        <v>18.659520000000008</v>
      </c>
      <c r="Y211" s="23" t="e">
        <f>x*'Assumptions and Calculations'!$K209*(a*ra*V/1000*eAAN^z*eB+(nd*(1/eH-1)*eAAN+nd*(1-wf)*eU+nd*wf*eFF)-nd/(eH*eF)-z*(nd*eU*(1-wf)*(1-eAAN)))/1000</f>
        <v>#REF!</v>
      </c>
    </row>
    <row r="212" spans="11:25" x14ac:dyDescent="0.25">
      <c r="K212" s="6">
        <v>210</v>
      </c>
      <c r="L212" s="7">
        <f t="shared" si="20"/>
        <v>-50.4</v>
      </c>
      <c r="M212" s="8">
        <f t="shared" si="16"/>
        <v>-32.927999999999997</v>
      </c>
      <c r="N212" s="9">
        <f t="shared" si="17"/>
        <v>-10.079999999999995</v>
      </c>
      <c r="O212" s="10">
        <f t="shared" si="18"/>
        <v>7.3920000000000066</v>
      </c>
      <c r="P212" s="11">
        <f t="shared" si="19"/>
        <v>18.74880000000001</v>
      </c>
      <c r="Y212" s="23" t="e">
        <f>x*'Assumptions and Calculations'!$K210*(a*ra*V/1000*eAAN^z*eB+(nd*(1/eH-1)*eAAN+nd*(1-wf)*eU+nd*wf*eFF)-nd/(eH*eF)-z*(nd*eU*(1-wf)*(1-eAAN)))/1000</f>
        <v>#REF!</v>
      </c>
    </row>
    <row r="213" spans="11:25" x14ac:dyDescent="0.25">
      <c r="K213" s="6">
        <v>211</v>
      </c>
      <c r="L213" s="7">
        <f t="shared" si="20"/>
        <v>-50.64</v>
      </c>
      <c r="M213" s="8">
        <f t="shared" si="16"/>
        <v>-33.084800000000001</v>
      </c>
      <c r="N213" s="9">
        <f t="shared" si="17"/>
        <v>-10.127999999999995</v>
      </c>
      <c r="O213" s="10">
        <f t="shared" si="18"/>
        <v>7.4272000000000062</v>
      </c>
      <c r="P213" s="11">
        <f t="shared" si="19"/>
        <v>18.838080000000009</v>
      </c>
      <c r="Y213" s="23" t="e">
        <f>x*'Assumptions and Calculations'!$K211*(a*ra*V/1000*eAAN^z*eB+(nd*(1/eH-1)*eAAN+nd*(1-wf)*eU+nd*wf*eFF)-nd/(eH*eF)-z*(nd*eU*(1-wf)*(1-eAAN)))/1000</f>
        <v>#REF!</v>
      </c>
    </row>
    <row r="214" spans="11:25" x14ac:dyDescent="0.25">
      <c r="K214" s="6">
        <v>212</v>
      </c>
      <c r="L214" s="7">
        <f t="shared" si="20"/>
        <v>-50.88</v>
      </c>
      <c r="M214" s="8">
        <f t="shared" si="16"/>
        <v>-33.241599999999998</v>
      </c>
      <c r="N214" s="9">
        <f t="shared" si="17"/>
        <v>-10.175999999999995</v>
      </c>
      <c r="O214" s="10">
        <f t="shared" si="18"/>
        <v>7.4624000000000068</v>
      </c>
      <c r="P214" s="11">
        <f t="shared" si="19"/>
        <v>18.927360000000007</v>
      </c>
      <c r="Y214" s="23" t="e">
        <f>x*'Assumptions and Calculations'!$K212*(a*ra*V/1000*eAAN^z*eB+(nd*(1/eH-1)*eAAN+nd*(1-wf)*eU+nd*wf*eFF)-nd/(eH*eF)-z*(nd*eU*(1-wf)*(1-eAAN)))/1000</f>
        <v>#REF!</v>
      </c>
    </row>
    <row r="215" spans="11:25" x14ac:dyDescent="0.25">
      <c r="K215" s="6">
        <v>213</v>
      </c>
      <c r="L215" s="7">
        <f t="shared" si="20"/>
        <v>-51.12</v>
      </c>
      <c r="M215" s="8">
        <f t="shared" si="16"/>
        <v>-33.398400000000002</v>
      </c>
      <c r="N215" s="9">
        <f t="shared" si="17"/>
        <v>-10.223999999999995</v>
      </c>
      <c r="O215" s="10">
        <f t="shared" si="18"/>
        <v>7.4976000000000065</v>
      </c>
      <c r="P215" s="11">
        <f t="shared" si="19"/>
        <v>19.01664000000001</v>
      </c>
      <c r="Y215" s="23" t="e">
        <f>x*'Assumptions and Calculations'!$K213*(a*ra*V/1000*eAAN^z*eB+(nd*(1/eH-1)*eAAN+nd*(1-wf)*eU+nd*wf*eFF)-nd/(eH*eF)-z*(nd*eU*(1-wf)*(1-eAAN)))/1000</f>
        <v>#REF!</v>
      </c>
    </row>
    <row r="216" spans="11:25" x14ac:dyDescent="0.25">
      <c r="K216" s="6">
        <v>214</v>
      </c>
      <c r="L216" s="7">
        <f t="shared" si="20"/>
        <v>-51.36</v>
      </c>
      <c r="M216" s="8">
        <f t="shared" si="16"/>
        <v>-33.555199999999999</v>
      </c>
      <c r="N216" s="9">
        <f t="shared" si="17"/>
        <v>-10.271999999999995</v>
      </c>
      <c r="O216" s="10">
        <f t="shared" si="18"/>
        <v>7.5328000000000062</v>
      </c>
      <c r="P216" s="11">
        <f t="shared" si="19"/>
        <v>19.105920000000008</v>
      </c>
      <c r="Y216" s="23" t="e">
        <f>x*'Assumptions and Calculations'!$K214*(a*ra*V/1000*eAAN^z*eB+(nd*(1/eH-1)*eAAN+nd*(1-wf)*eU+nd*wf*eFF)-nd/(eH*eF)-z*(nd*eU*(1-wf)*(1-eAAN)))/1000</f>
        <v>#REF!</v>
      </c>
    </row>
    <row r="217" spans="11:25" x14ac:dyDescent="0.25">
      <c r="K217" s="6">
        <v>215</v>
      </c>
      <c r="L217" s="7">
        <f t="shared" si="20"/>
        <v>-51.6</v>
      </c>
      <c r="M217" s="8">
        <f t="shared" si="16"/>
        <v>-33.712000000000003</v>
      </c>
      <c r="N217" s="9">
        <f t="shared" si="17"/>
        <v>-10.319999999999995</v>
      </c>
      <c r="O217" s="10">
        <f t="shared" si="18"/>
        <v>7.5680000000000067</v>
      </c>
      <c r="P217" s="11">
        <f t="shared" si="19"/>
        <v>19.195200000000007</v>
      </c>
      <c r="Y217" s="23" t="e">
        <f>x*'Assumptions and Calculations'!$K215*(a*ra*V/1000*eAAN^z*eB+(nd*(1/eH-1)*eAAN+nd*(1-wf)*eU+nd*wf*eFF)-nd/(eH*eF)-z*(nd*eU*(1-wf)*(1-eAAN)))/1000</f>
        <v>#REF!</v>
      </c>
    </row>
    <row r="218" spans="11:25" x14ac:dyDescent="0.25">
      <c r="K218" s="6">
        <v>216</v>
      </c>
      <c r="L218" s="7">
        <f t="shared" si="20"/>
        <v>-51.84</v>
      </c>
      <c r="M218" s="8">
        <f t="shared" si="16"/>
        <v>-33.8688</v>
      </c>
      <c r="N218" s="9">
        <f t="shared" si="17"/>
        <v>-10.367999999999995</v>
      </c>
      <c r="O218" s="10">
        <f t="shared" si="18"/>
        <v>7.6032000000000073</v>
      </c>
      <c r="P218" s="11">
        <f t="shared" si="19"/>
        <v>19.284480000000009</v>
      </c>
      <c r="Y218" s="23" t="e">
        <f>x*'Assumptions and Calculations'!$K216*(a*ra*V/1000*eAAN^z*eB+(nd*(1/eH-1)*eAAN+nd*(1-wf)*eU+nd*wf*eFF)-nd/(eH*eF)-z*(nd*eU*(1-wf)*(1-eAAN)))/1000</f>
        <v>#REF!</v>
      </c>
    </row>
    <row r="219" spans="11:25" x14ac:dyDescent="0.25">
      <c r="K219" s="6">
        <v>217</v>
      </c>
      <c r="L219" s="7">
        <f t="shared" si="20"/>
        <v>-52.08</v>
      </c>
      <c r="M219" s="8">
        <f t="shared" si="16"/>
        <v>-34.025599999999997</v>
      </c>
      <c r="N219" s="9">
        <f t="shared" si="17"/>
        <v>-10.415999999999995</v>
      </c>
      <c r="O219" s="10">
        <f t="shared" si="18"/>
        <v>7.638400000000007</v>
      </c>
      <c r="P219" s="11">
        <f t="shared" si="19"/>
        <v>19.373760000000008</v>
      </c>
      <c r="Y219" s="23" t="e">
        <f>x*'Assumptions and Calculations'!$K217*(a*ra*V/1000*eAAN^z*eB+(nd*(1/eH-1)*eAAN+nd*(1-wf)*eU+nd*wf*eFF)-nd/(eH*eF)-z*(nd*eU*(1-wf)*(1-eAAN)))/1000</f>
        <v>#REF!</v>
      </c>
    </row>
    <row r="220" spans="11:25" x14ac:dyDescent="0.25">
      <c r="K220" s="6">
        <v>218</v>
      </c>
      <c r="L220" s="7">
        <f t="shared" si="20"/>
        <v>-52.32</v>
      </c>
      <c r="M220" s="8">
        <f t="shared" si="16"/>
        <v>-34.182400000000001</v>
      </c>
      <c r="N220" s="9">
        <f t="shared" si="17"/>
        <v>-10.463999999999995</v>
      </c>
      <c r="O220" s="10">
        <f t="shared" si="18"/>
        <v>7.6736000000000066</v>
      </c>
      <c r="P220" s="11">
        <f t="shared" si="19"/>
        <v>19.463040000000007</v>
      </c>
      <c r="Y220" s="23" t="e">
        <f>x*'Assumptions and Calculations'!$K218*(a*ra*V/1000*eAAN^z*eB+(nd*(1/eH-1)*eAAN+nd*(1-wf)*eU+nd*wf*eFF)-nd/(eH*eF)-z*(nd*eU*(1-wf)*(1-eAAN)))/1000</f>
        <v>#REF!</v>
      </c>
    </row>
    <row r="221" spans="11:25" x14ac:dyDescent="0.25">
      <c r="K221" s="6">
        <v>219</v>
      </c>
      <c r="L221" s="7">
        <f t="shared" si="20"/>
        <v>-52.56</v>
      </c>
      <c r="M221" s="8">
        <f t="shared" si="16"/>
        <v>-34.339199999999998</v>
      </c>
      <c r="N221" s="9">
        <f t="shared" si="17"/>
        <v>-10.511999999999995</v>
      </c>
      <c r="O221" s="10">
        <f t="shared" si="18"/>
        <v>7.7088000000000063</v>
      </c>
      <c r="P221" s="11">
        <f t="shared" si="19"/>
        <v>19.552320000000012</v>
      </c>
      <c r="Y221" s="23" t="e">
        <f>x*'Assumptions and Calculations'!$K219*(a*ra*V/1000*eAAN^z*eB+(nd*(1/eH-1)*eAAN+nd*(1-wf)*eU+nd*wf*eFF)-nd/(eH*eF)-z*(nd*eU*(1-wf)*(1-eAAN)))/1000</f>
        <v>#REF!</v>
      </c>
    </row>
    <row r="222" spans="11:25" x14ac:dyDescent="0.25">
      <c r="K222" s="6">
        <v>220</v>
      </c>
      <c r="L222" s="7">
        <f t="shared" si="20"/>
        <v>-52.8</v>
      </c>
      <c r="M222" s="8">
        <f t="shared" si="16"/>
        <v>-34.496000000000002</v>
      </c>
      <c r="N222" s="9">
        <f t="shared" si="17"/>
        <v>-10.559999999999995</v>
      </c>
      <c r="O222" s="10">
        <f t="shared" si="18"/>
        <v>7.7440000000000069</v>
      </c>
      <c r="P222" s="11">
        <f t="shared" si="19"/>
        <v>19.641600000000011</v>
      </c>
      <c r="Y222" s="23" t="e">
        <f>x*'Assumptions and Calculations'!$K220*(a*ra*V/1000*eAAN^z*eB+(nd*(1/eH-1)*eAAN+nd*(1-wf)*eU+nd*wf*eFF)-nd/(eH*eF)-z*(nd*eU*(1-wf)*(1-eAAN)))/1000</f>
        <v>#REF!</v>
      </c>
    </row>
    <row r="223" spans="11:25" x14ac:dyDescent="0.25">
      <c r="K223" s="6">
        <v>221</v>
      </c>
      <c r="L223" s="7">
        <f t="shared" si="20"/>
        <v>-53.04</v>
      </c>
      <c r="M223" s="8">
        <f t="shared" si="16"/>
        <v>-34.652800000000006</v>
      </c>
      <c r="N223" s="9">
        <f t="shared" si="17"/>
        <v>-10.607999999999995</v>
      </c>
      <c r="O223" s="10">
        <f t="shared" si="18"/>
        <v>7.7792000000000074</v>
      </c>
      <c r="P223" s="11">
        <f t="shared" si="19"/>
        <v>19.73088000000001</v>
      </c>
      <c r="Y223" s="23" t="e">
        <f>x*'Assumptions and Calculations'!$K221*(a*ra*V/1000*eAAN^z*eB+(nd*(1/eH-1)*eAAN+nd*(1-wf)*eU+nd*wf*eFF)-nd/(eH*eF)-z*(nd*eU*(1-wf)*(1-eAAN)))/1000</f>
        <v>#REF!</v>
      </c>
    </row>
    <row r="224" spans="11:25" x14ac:dyDescent="0.25">
      <c r="K224" s="6">
        <v>222</v>
      </c>
      <c r="L224" s="7">
        <f t="shared" si="20"/>
        <v>-53.28</v>
      </c>
      <c r="M224" s="8">
        <f t="shared" si="16"/>
        <v>-34.809599999999996</v>
      </c>
      <c r="N224" s="9">
        <f t="shared" si="17"/>
        <v>-10.655999999999995</v>
      </c>
      <c r="O224" s="10">
        <f t="shared" si="18"/>
        <v>7.8144000000000071</v>
      </c>
      <c r="P224" s="11">
        <f t="shared" si="19"/>
        <v>19.820160000000012</v>
      </c>
      <c r="Y224" s="23" t="e">
        <f>x*'Assumptions and Calculations'!$K222*(a*ra*V/1000*eAAN^z*eB+(nd*(1/eH-1)*eAAN+nd*(1-wf)*eU+nd*wf*eFF)-nd/(eH*eF)-z*(nd*eU*(1-wf)*(1-eAAN)))/1000</f>
        <v>#REF!</v>
      </c>
    </row>
    <row r="225" spans="11:25" x14ac:dyDescent="0.25">
      <c r="K225" s="6">
        <v>223</v>
      </c>
      <c r="L225" s="7">
        <f t="shared" si="20"/>
        <v>-53.52</v>
      </c>
      <c r="M225" s="8">
        <f t="shared" si="16"/>
        <v>-34.9664</v>
      </c>
      <c r="N225" s="9">
        <f t="shared" si="17"/>
        <v>-10.703999999999995</v>
      </c>
      <c r="O225" s="10">
        <f t="shared" si="18"/>
        <v>7.8496000000000068</v>
      </c>
      <c r="P225" s="11">
        <f t="shared" si="19"/>
        <v>19.909440000000011</v>
      </c>
      <c r="Y225" s="23" t="e">
        <f>x*'Assumptions and Calculations'!$K223*(a*ra*V/1000*eAAN^z*eB+(nd*(1/eH-1)*eAAN+nd*(1-wf)*eU+nd*wf*eFF)-nd/(eH*eF)-z*(nd*eU*(1-wf)*(1-eAAN)))/1000</f>
        <v>#REF!</v>
      </c>
    </row>
    <row r="226" spans="11:25" x14ac:dyDescent="0.25">
      <c r="K226" s="6">
        <v>224</v>
      </c>
      <c r="L226" s="7">
        <f t="shared" si="20"/>
        <v>-53.76</v>
      </c>
      <c r="M226" s="8">
        <f t="shared" si="16"/>
        <v>-35.123199999999997</v>
      </c>
      <c r="N226" s="9">
        <f t="shared" si="17"/>
        <v>-10.751999999999994</v>
      </c>
      <c r="O226" s="10">
        <f t="shared" si="18"/>
        <v>7.8848000000000065</v>
      </c>
      <c r="P226" s="11">
        <f t="shared" si="19"/>
        <v>19.998720000000009</v>
      </c>
      <c r="Y226" s="23" t="e">
        <f>x*'Assumptions and Calculations'!$K224*(a*ra*V/1000*eAAN^z*eB+(nd*(1/eH-1)*eAAN+nd*(1-wf)*eU+nd*wf*eFF)-nd/(eH*eF)-z*(nd*eU*(1-wf)*(1-eAAN)))/1000</f>
        <v>#REF!</v>
      </c>
    </row>
    <row r="227" spans="11:25" x14ac:dyDescent="0.25">
      <c r="K227" s="6">
        <v>225</v>
      </c>
      <c r="L227" s="7">
        <f t="shared" si="20"/>
        <v>-54</v>
      </c>
      <c r="M227" s="8">
        <f t="shared" si="16"/>
        <v>-35.28</v>
      </c>
      <c r="N227" s="9">
        <f t="shared" si="17"/>
        <v>-10.799999999999994</v>
      </c>
      <c r="O227" s="10">
        <f t="shared" si="18"/>
        <v>7.920000000000007</v>
      </c>
      <c r="P227" s="11">
        <f t="shared" si="19"/>
        <v>20.088000000000012</v>
      </c>
      <c r="Y227" s="23" t="e">
        <f>x*'Assumptions and Calculations'!$K225*(a*ra*V/1000*eAAN^z*eB+(nd*(1/eH-1)*eAAN+nd*(1-wf)*eU+nd*wf*eFF)-nd/(eH*eF)-z*(nd*eU*(1-wf)*(1-eAAN)))/1000</f>
        <v>#REF!</v>
      </c>
    </row>
    <row r="228" spans="11:25" x14ac:dyDescent="0.25">
      <c r="K228" s="6">
        <v>226</v>
      </c>
      <c r="L228" s="7">
        <f t="shared" si="20"/>
        <v>-54.24</v>
      </c>
      <c r="M228" s="8">
        <f t="shared" si="16"/>
        <v>-35.436800000000005</v>
      </c>
      <c r="N228" s="9">
        <f t="shared" si="17"/>
        <v>-10.847999999999992</v>
      </c>
      <c r="O228" s="10">
        <f t="shared" si="18"/>
        <v>7.9552000000000067</v>
      </c>
      <c r="P228" s="11">
        <f t="shared" si="19"/>
        <v>20.17728000000001</v>
      </c>
      <c r="Y228" s="23" t="e">
        <f>x*'Assumptions and Calculations'!$K226*(a*ra*V/1000*eAAN^z*eB+(nd*(1/eH-1)*eAAN+nd*(1-wf)*eU+nd*wf*eFF)-nd/(eH*eF)-z*(nd*eU*(1-wf)*(1-eAAN)))/1000</f>
        <v>#REF!</v>
      </c>
    </row>
    <row r="229" spans="11:25" x14ac:dyDescent="0.25">
      <c r="K229" s="6">
        <v>227</v>
      </c>
      <c r="L229" s="7">
        <f t="shared" si="20"/>
        <v>-54.48</v>
      </c>
      <c r="M229" s="8">
        <f t="shared" si="16"/>
        <v>-35.593599999999995</v>
      </c>
      <c r="N229" s="9">
        <f t="shared" si="17"/>
        <v>-10.895999999999992</v>
      </c>
      <c r="O229" s="10">
        <f t="shared" si="18"/>
        <v>7.9904000000000073</v>
      </c>
      <c r="P229" s="11">
        <f t="shared" si="19"/>
        <v>20.266560000000009</v>
      </c>
      <c r="Y229" s="23" t="e">
        <f>x*'Assumptions and Calculations'!$K227*(a*ra*V/1000*eAAN^z*eB+(nd*(1/eH-1)*eAAN+nd*(1-wf)*eU+nd*wf*eFF)-nd/(eH*eF)-z*(nd*eU*(1-wf)*(1-eAAN)))/1000</f>
        <v>#REF!</v>
      </c>
    </row>
    <row r="230" spans="11:25" x14ac:dyDescent="0.25">
      <c r="K230" s="6">
        <v>228</v>
      </c>
      <c r="L230" s="7">
        <f t="shared" si="20"/>
        <v>-54.72</v>
      </c>
      <c r="M230" s="8">
        <f t="shared" si="16"/>
        <v>-35.750399999999999</v>
      </c>
      <c r="N230" s="9">
        <f t="shared" si="17"/>
        <v>-10.943999999999992</v>
      </c>
      <c r="O230" s="10">
        <f t="shared" si="18"/>
        <v>8.0256000000000061</v>
      </c>
      <c r="P230" s="11">
        <f t="shared" si="19"/>
        <v>20.355840000000011</v>
      </c>
      <c r="Y230" s="23" t="e">
        <f>x*'Assumptions and Calculations'!$K228*(a*ra*V/1000*eAAN^z*eB+(nd*(1/eH-1)*eAAN+nd*(1-wf)*eU+nd*wf*eFF)-nd/(eH*eF)-z*(nd*eU*(1-wf)*(1-eAAN)))/1000</f>
        <v>#REF!</v>
      </c>
    </row>
    <row r="231" spans="11:25" x14ac:dyDescent="0.25">
      <c r="K231" s="6">
        <v>229</v>
      </c>
      <c r="L231" s="7">
        <f t="shared" si="20"/>
        <v>-54.96</v>
      </c>
      <c r="M231" s="8">
        <f t="shared" si="16"/>
        <v>-35.907199999999996</v>
      </c>
      <c r="N231" s="9">
        <f t="shared" si="17"/>
        <v>-10.991999999999992</v>
      </c>
      <c r="O231" s="10">
        <f t="shared" si="18"/>
        <v>8.0608000000000075</v>
      </c>
      <c r="P231" s="11">
        <f t="shared" si="19"/>
        <v>20.44512000000001</v>
      </c>
      <c r="Y231" s="23" t="e">
        <f>x*'Assumptions and Calculations'!$K229*(a*ra*V/1000*eAAN^z*eB+(nd*(1/eH-1)*eAAN+nd*(1-wf)*eU+nd*wf*eFF)-nd/(eH*eF)-z*(nd*eU*(1-wf)*(1-eAAN)))/1000</f>
        <v>#REF!</v>
      </c>
    </row>
    <row r="232" spans="11:25" x14ac:dyDescent="0.25">
      <c r="K232" s="6">
        <v>230</v>
      </c>
      <c r="L232" s="7">
        <f t="shared" si="20"/>
        <v>-55.2</v>
      </c>
      <c r="M232" s="8">
        <f t="shared" si="16"/>
        <v>-36.064</v>
      </c>
      <c r="N232" s="9">
        <f t="shared" si="17"/>
        <v>-11.039999999999992</v>
      </c>
      <c r="O232" s="10">
        <f t="shared" si="18"/>
        <v>8.0960000000000072</v>
      </c>
      <c r="P232" s="11">
        <f t="shared" si="19"/>
        <v>20.534400000000009</v>
      </c>
      <c r="Y232" s="23" t="e">
        <f>x*'Assumptions and Calculations'!$K230*(a*ra*V/1000*eAAN^z*eB+(nd*(1/eH-1)*eAAN+nd*(1-wf)*eU+nd*wf*eFF)-nd/(eH*eF)-z*(nd*eU*(1-wf)*(1-eAAN)))/1000</f>
        <v>#REF!</v>
      </c>
    </row>
    <row r="233" spans="11:25" x14ac:dyDescent="0.25">
      <c r="K233" s="6">
        <v>231</v>
      </c>
      <c r="L233" s="7">
        <f t="shared" si="20"/>
        <v>-55.44</v>
      </c>
      <c r="M233" s="8">
        <f t="shared" si="16"/>
        <v>-36.220800000000004</v>
      </c>
      <c r="N233" s="9">
        <f t="shared" si="17"/>
        <v>-11.087999999999992</v>
      </c>
      <c r="O233" s="10">
        <f t="shared" si="18"/>
        <v>8.1312000000000069</v>
      </c>
      <c r="P233" s="11">
        <f t="shared" si="19"/>
        <v>20.623680000000011</v>
      </c>
      <c r="Y233" s="23" t="e">
        <f>x*'Assumptions and Calculations'!$K231*(a*ra*V/1000*eAAN^z*eB+(nd*(1/eH-1)*eAAN+nd*(1-wf)*eU+nd*wf*eFF)-nd/(eH*eF)-z*(nd*eU*(1-wf)*(1-eAAN)))/1000</f>
        <v>#REF!</v>
      </c>
    </row>
    <row r="234" spans="11:25" x14ac:dyDescent="0.25">
      <c r="K234" s="6">
        <v>232</v>
      </c>
      <c r="L234" s="7">
        <f t="shared" si="20"/>
        <v>-55.68</v>
      </c>
      <c r="M234" s="8">
        <f t="shared" si="16"/>
        <v>-36.377600000000001</v>
      </c>
      <c r="N234" s="9">
        <f t="shared" si="17"/>
        <v>-11.135999999999992</v>
      </c>
      <c r="O234" s="10">
        <f t="shared" si="18"/>
        <v>8.1664000000000065</v>
      </c>
      <c r="P234" s="11">
        <f t="shared" si="19"/>
        <v>20.71296000000001</v>
      </c>
      <c r="Y234" s="23" t="e">
        <f>x*'Assumptions and Calculations'!$K232*(a*ra*V/1000*eAAN^z*eB+(nd*(1/eH-1)*eAAN+nd*(1-wf)*eU+nd*wf*eFF)-nd/(eH*eF)-z*(nd*eU*(1-wf)*(1-eAAN)))/1000</f>
        <v>#REF!</v>
      </c>
    </row>
    <row r="235" spans="11:25" x14ac:dyDescent="0.25">
      <c r="K235" s="6">
        <v>233</v>
      </c>
      <c r="L235" s="7">
        <f t="shared" si="20"/>
        <v>-55.92</v>
      </c>
      <c r="M235" s="8">
        <f t="shared" si="16"/>
        <v>-36.534399999999998</v>
      </c>
      <c r="N235" s="9">
        <f t="shared" si="17"/>
        <v>-11.183999999999992</v>
      </c>
      <c r="O235" s="10">
        <f t="shared" si="18"/>
        <v>8.201600000000008</v>
      </c>
      <c r="P235" s="11">
        <f t="shared" si="19"/>
        <v>20.802240000000008</v>
      </c>
      <c r="Y235" s="23" t="e">
        <f>x*'Assumptions and Calculations'!$K233*(a*ra*V/1000*eAAN^z*eB+(nd*(1/eH-1)*eAAN+nd*(1-wf)*eU+nd*wf*eFF)-nd/(eH*eF)-z*(nd*eU*(1-wf)*(1-eAAN)))/1000</f>
        <v>#REF!</v>
      </c>
    </row>
    <row r="236" spans="11:25" x14ac:dyDescent="0.25">
      <c r="K236" s="6">
        <v>234</v>
      </c>
      <c r="L236" s="7">
        <f t="shared" si="20"/>
        <v>-56.16</v>
      </c>
      <c r="M236" s="8">
        <f t="shared" si="16"/>
        <v>-36.691199999999995</v>
      </c>
      <c r="N236" s="9">
        <f t="shared" si="17"/>
        <v>-11.231999999999992</v>
      </c>
      <c r="O236" s="10">
        <f t="shared" si="18"/>
        <v>8.2368000000000059</v>
      </c>
      <c r="P236" s="11">
        <f t="shared" si="19"/>
        <v>20.891520000000011</v>
      </c>
      <c r="Y236" s="23" t="e">
        <f>x*'Assumptions and Calculations'!$K234*(a*ra*V/1000*eAAN^z*eB+(nd*(1/eH-1)*eAAN+nd*(1-wf)*eU+nd*wf*eFF)-nd/(eH*eF)-z*(nd*eU*(1-wf)*(1-eAAN)))/1000</f>
        <v>#REF!</v>
      </c>
    </row>
    <row r="237" spans="11:25" x14ac:dyDescent="0.25">
      <c r="K237" s="6">
        <v>235</v>
      </c>
      <c r="L237" s="7">
        <f t="shared" si="20"/>
        <v>-56.4</v>
      </c>
      <c r="M237" s="8">
        <f t="shared" si="16"/>
        <v>-36.847999999999999</v>
      </c>
      <c r="N237" s="9">
        <f t="shared" si="17"/>
        <v>-11.279999999999992</v>
      </c>
      <c r="O237" s="10">
        <f t="shared" si="18"/>
        <v>8.2720000000000073</v>
      </c>
      <c r="P237" s="11">
        <f t="shared" si="19"/>
        <v>20.980800000000009</v>
      </c>
      <c r="Y237" s="23" t="e">
        <f>x*'Assumptions and Calculations'!$K235*(a*ra*V/1000*eAAN^z*eB+(nd*(1/eH-1)*eAAN+nd*(1-wf)*eU+nd*wf*eFF)-nd/(eH*eF)-z*(nd*eU*(1-wf)*(1-eAAN)))/1000</f>
        <v>#REF!</v>
      </c>
    </row>
    <row r="238" spans="11:25" x14ac:dyDescent="0.25">
      <c r="K238" s="6">
        <v>236</v>
      </c>
      <c r="L238" s="7">
        <f t="shared" si="20"/>
        <v>-56.64</v>
      </c>
      <c r="M238" s="8">
        <f t="shared" si="16"/>
        <v>-37.004800000000003</v>
      </c>
      <c r="N238" s="9">
        <f t="shared" si="17"/>
        <v>-11.327999999999992</v>
      </c>
      <c r="O238" s="10">
        <f t="shared" si="18"/>
        <v>8.3072000000000088</v>
      </c>
      <c r="P238" s="11">
        <f t="shared" si="19"/>
        <v>21.070080000000008</v>
      </c>
      <c r="Y238" s="23" t="e">
        <f>x*'Assumptions and Calculations'!$K236*(a*ra*V/1000*eAAN^z*eB+(nd*(1/eH-1)*eAAN+nd*(1-wf)*eU+nd*wf*eFF)-nd/(eH*eF)-z*(nd*eU*(1-wf)*(1-eAAN)))/1000</f>
        <v>#REF!</v>
      </c>
    </row>
    <row r="239" spans="11:25" x14ac:dyDescent="0.25">
      <c r="K239" s="6">
        <v>237</v>
      </c>
      <c r="L239" s="7">
        <f t="shared" si="20"/>
        <v>-56.88</v>
      </c>
      <c r="M239" s="8">
        <f t="shared" si="16"/>
        <v>-37.1616</v>
      </c>
      <c r="N239" s="9">
        <f t="shared" si="17"/>
        <v>-11.375999999999992</v>
      </c>
      <c r="O239" s="10">
        <f t="shared" si="18"/>
        <v>8.3424000000000067</v>
      </c>
      <c r="P239" s="11">
        <f t="shared" si="19"/>
        <v>21.15936000000001</v>
      </c>
      <c r="Y239" s="23" t="e">
        <f>x*'Assumptions and Calculations'!$K237*(a*ra*V/1000*eAAN^z*eB+(nd*(1/eH-1)*eAAN+nd*(1-wf)*eU+nd*wf*eFF)-nd/(eH*eF)-z*(nd*eU*(1-wf)*(1-eAAN)))/1000</f>
        <v>#REF!</v>
      </c>
    </row>
    <row r="240" spans="11:25" x14ac:dyDescent="0.25">
      <c r="K240" s="6">
        <v>238</v>
      </c>
      <c r="L240" s="7">
        <f t="shared" si="20"/>
        <v>-57.12</v>
      </c>
      <c r="M240" s="8">
        <f t="shared" si="16"/>
        <v>-37.318400000000004</v>
      </c>
      <c r="N240" s="9">
        <f t="shared" si="17"/>
        <v>-11.423999999999992</v>
      </c>
      <c r="O240" s="10">
        <f t="shared" si="18"/>
        <v>8.3776000000000082</v>
      </c>
      <c r="P240" s="11">
        <f t="shared" si="19"/>
        <v>21.248640000000009</v>
      </c>
      <c r="Y240" s="23" t="e">
        <f>x*'Assumptions and Calculations'!$K238*(a*ra*V/1000*eAAN^z*eB+(nd*(1/eH-1)*eAAN+nd*(1-wf)*eU+nd*wf*eFF)-nd/(eH*eF)-z*(nd*eU*(1-wf)*(1-eAAN)))/1000</f>
        <v>#REF!</v>
      </c>
    </row>
    <row r="241" spans="11:25" x14ac:dyDescent="0.25">
      <c r="K241" s="6">
        <v>239</v>
      </c>
      <c r="L241" s="7">
        <f t="shared" si="20"/>
        <v>-57.36</v>
      </c>
      <c r="M241" s="8">
        <f t="shared" si="16"/>
        <v>-37.475199999999994</v>
      </c>
      <c r="N241" s="9">
        <f t="shared" si="17"/>
        <v>-11.471999999999992</v>
      </c>
      <c r="O241" s="10">
        <f t="shared" si="18"/>
        <v>8.4128000000000078</v>
      </c>
      <c r="P241" s="11">
        <f t="shared" si="19"/>
        <v>21.337920000000008</v>
      </c>
      <c r="Y241" s="23" t="e">
        <f>x*'Assumptions and Calculations'!$K239*(a*ra*V/1000*eAAN^z*eB+(nd*(1/eH-1)*eAAN+nd*(1-wf)*eU+nd*wf*eFF)-nd/(eH*eF)-z*(nd*eU*(1-wf)*(1-eAAN)))/1000</f>
        <v>#REF!</v>
      </c>
    </row>
    <row r="242" spans="11:25" x14ac:dyDescent="0.25">
      <c r="K242" s="6">
        <v>240</v>
      </c>
      <c r="L242" s="7">
        <f t="shared" si="20"/>
        <v>-57.6</v>
      </c>
      <c r="M242" s="8">
        <f t="shared" si="16"/>
        <v>-37.631999999999998</v>
      </c>
      <c r="N242" s="9">
        <f t="shared" si="17"/>
        <v>-11.519999999999992</v>
      </c>
      <c r="O242" s="10">
        <f t="shared" si="18"/>
        <v>8.4480000000000075</v>
      </c>
      <c r="P242" s="11">
        <f t="shared" si="19"/>
        <v>21.427200000000013</v>
      </c>
      <c r="Y242" s="23" t="e">
        <f>x*'Assumptions and Calculations'!$K240*(a*ra*V/1000*eAAN^z*eB+(nd*(1/eH-1)*eAAN+nd*(1-wf)*eU+nd*wf*eFF)-nd/(eH*eF)-z*(nd*eU*(1-wf)*(1-eAAN)))/1000</f>
        <v>#REF!</v>
      </c>
    </row>
    <row r="243" spans="11:25" x14ac:dyDescent="0.25">
      <c r="K243" s="6">
        <v>241</v>
      </c>
      <c r="L243" s="7">
        <f t="shared" si="20"/>
        <v>-57.84</v>
      </c>
      <c r="M243" s="8">
        <f t="shared" si="16"/>
        <v>-37.788800000000002</v>
      </c>
      <c r="N243" s="9">
        <f t="shared" si="17"/>
        <v>-11.567999999999993</v>
      </c>
      <c r="O243" s="10">
        <f t="shared" si="18"/>
        <v>8.4832000000000072</v>
      </c>
      <c r="P243" s="11">
        <f t="shared" si="19"/>
        <v>21.516480000000012</v>
      </c>
      <c r="Y243" s="23" t="e">
        <f>x*'Assumptions and Calculations'!$K241*(a*ra*V/1000*eAAN^z*eB+(nd*(1/eH-1)*eAAN+nd*(1-wf)*eU+nd*wf*eFF)-nd/(eH*eF)-z*(nd*eU*(1-wf)*(1-eAAN)))/1000</f>
        <v>#REF!</v>
      </c>
    </row>
    <row r="244" spans="11:25" x14ac:dyDescent="0.25">
      <c r="K244" s="6">
        <v>242</v>
      </c>
      <c r="L244" s="7">
        <f t="shared" si="20"/>
        <v>-58.08</v>
      </c>
      <c r="M244" s="8">
        <f t="shared" si="16"/>
        <v>-37.945599999999999</v>
      </c>
      <c r="N244" s="9">
        <f t="shared" si="17"/>
        <v>-11.615999999999993</v>
      </c>
      <c r="O244" s="10">
        <f t="shared" si="18"/>
        <v>8.5184000000000069</v>
      </c>
      <c r="P244" s="11">
        <f t="shared" si="19"/>
        <v>21.605760000000011</v>
      </c>
      <c r="Y244" s="23" t="e">
        <f>x*'Assumptions and Calculations'!$K242*(a*ra*V/1000*eAAN^z*eB+(nd*(1/eH-1)*eAAN+nd*(1-wf)*eU+nd*wf*eFF)-nd/(eH*eF)-z*(nd*eU*(1-wf)*(1-eAAN)))/1000</f>
        <v>#REF!</v>
      </c>
    </row>
    <row r="245" spans="11:25" x14ac:dyDescent="0.25">
      <c r="K245" s="6">
        <v>243</v>
      </c>
      <c r="L245" s="7">
        <f t="shared" si="20"/>
        <v>-58.32</v>
      </c>
      <c r="M245" s="8">
        <f t="shared" si="16"/>
        <v>-38.102400000000003</v>
      </c>
      <c r="N245" s="9">
        <f t="shared" si="17"/>
        <v>-11.663999999999993</v>
      </c>
      <c r="O245" s="10">
        <f t="shared" si="18"/>
        <v>8.5536000000000083</v>
      </c>
      <c r="P245" s="11">
        <f t="shared" si="19"/>
        <v>21.695040000000013</v>
      </c>
      <c r="Y245" s="23" t="e">
        <f>x*'Assumptions and Calculations'!$K243*(a*ra*V/1000*eAAN^z*eB+(nd*(1/eH-1)*eAAN+nd*(1-wf)*eU+nd*wf*eFF)-nd/(eH*eF)-z*(nd*eU*(1-wf)*(1-eAAN)))/1000</f>
        <v>#REF!</v>
      </c>
    </row>
    <row r="246" spans="11:25" x14ac:dyDescent="0.25">
      <c r="K246" s="6">
        <v>244</v>
      </c>
      <c r="L246" s="7">
        <f t="shared" si="20"/>
        <v>-58.56</v>
      </c>
      <c r="M246" s="8">
        <f t="shared" si="16"/>
        <v>-38.2592</v>
      </c>
      <c r="N246" s="9">
        <f t="shared" si="17"/>
        <v>-11.711999999999993</v>
      </c>
      <c r="O246" s="10">
        <f t="shared" si="18"/>
        <v>8.588800000000008</v>
      </c>
      <c r="P246" s="11">
        <f t="shared" si="19"/>
        <v>21.784320000000012</v>
      </c>
      <c r="Y246" s="23" t="e">
        <f>x*'Assumptions and Calculations'!$K244*(a*ra*V/1000*eAAN^z*eB+(nd*(1/eH-1)*eAAN+nd*(1-wf)*eU+nd*wf*eFF)-nd/(eH*eF)-z*(nd*eU*(1-wf)*(1-eAAN)))/1000</f>
        <v>#REF!</v>
      </c>
    </row>
    <row r="247" spans="11:25" x14ac:dyDescent="0.25">
      <c r="K247" s="6">
        <v>245</v>
      </c>
      <c r="L247" s="7">
        <f t="shared" si="20"/>
        <v>-58.8</v>
      </c>
      <c r="M247" s="8">
        <f t="shared" si="16"/>
        <v>-38.415999999999997</v>
      </c>
      <c r="N247" s="9">
        <f t="shared" si="17"/>
        <v>-11.759999999999993</v>
      </c>
      <c r="O247" s="10">
        <f t="shared" si="18"/>
        <v>8.6240000000000077</v>
      </c>
      <c r="P247" s="11">
        <f t="shared" si="19"/>
        <v>21.87360000000001</v>
      </c>
      <c r="Y247" s="23" t="e">
        <f>x*'Assumptions and Calculations'!$K245*(a*ra*V/1000*eAAN^z*eB+(nd*(1/eH-1)*eAAN+nd*(1-wf)*eU+nd*wf*eFF)-nd/(eH*eF)-z*(nd*eU*(1-wf)*(1-eAAN)))/1000</f>
        <v>#REF!</v>
      </c>
    </row>
    <row r="248" spans="11:25" x14ac:dyDescent="0.25">
      <c r="K248" s="6">
        <v>246</v>
      </c>
      <c r="L248" s="7">
        <f t="shared" si="20"/>
        <v>-59.04</v>
      </c>
      <c r="M248" s="8">
        <f t="shared" si="16"/>
        <v>-38.572800000000001</v>
      </c>
      <c r="N248" s="9">
        <f t="shared" si="17"/>
        <v>-11.807999999999993</v>
      </c>
      <c r="O248" s="10">
        <f t="shared" si="18"/>
        <v>8.6592000000000073</v>
      </c>
      <c r="P248" s="11">
        <f t="shared" si="19"/>
        <v>21.962880000000013</v>
      </c>
      <c r="Y248" s="23" t="e">
        <f>x*'Assumptions and Calculations'!$K246*(a*ra*V/1000*eAAN^z*eB+(nd*(1/eH-1)*eAAN+nd*(1-wf)*eU+nd*wf*eFF)-nd/(eH*eF)-z*(nd*eU*(1-wf)*(1-eAAN)))/1000</f>
        <v>#REF!</v>
      </c>
    </row>
    <row r="249" spans="11:25" x14ac:dyDescent="0.25">
      <c r="K249" s="6">
        <v>247</v>
      </c>
      <c r="L249" s="7">
        <f t="shared" si="20"/>
        <v>-59.28</v>
      </c>
      <c r="M249" s="8">
        <f t="shared" si="16"/>
        <v>-38.729599999999998</v>
      </c>
      <c r="N249" s="9">
        <f t="shared" si="17"/>
        <v>-11.855999999999993</v>
      </c>
      <c r="O249" s="10">
        <f t="shared" si="18"/>
        <v>8.694400000000007</v>
      </c>
      <c r="P249" s="11">
        <f t="shared" si="19"/>
        <v>22.052160000000011</v>
      </c>
      <c r="Y249" s="23" t="e">
        <f>x*'Assumptions and Calculations'!$K247*(a*ra*V/1000*eAAN^z*eB+(nd*(1/eH-1)*eAAN+nd*(1-wf)*eU+nd*wf*eFF)-nd/(eH*eF)-z*(nd*eU*(1-wf)*(1-eAAN)))/1000</f>
        <v>#REF!</v>
      </c>
    </row>
    <row r="250" spans="11:25" x14ac:dyDescent="0.25">
      <c r="K250" s="6">
        <v>248</v>
      </c>
      <c r="L250" s="7">
        <f t="shared" si="20"/>
        <v>-59.52</v>
      </c>
      <c r="M250" s="8">
        <f t="shared" si="16"/>
        <v>-38.886400000000002</v>
      </c>
      <c r="N250" s="9">
        <f t="shared" si="17"/>
        <v>-11.903999999999993</v>
      </c>
      <c r="O250" s="10">
        <f t="shared" si="18"/>
        <v>8.7296000000000085</v>
      </c>
      <c r="P250" s="11">
        <f t="shared" si="19"/>
        <v>22.14144000000001</v>
      </c>
      <c r="Y250" s="23" t="e">
        <f>x*'Assumptions and Calculations'!$K248*(a*ra*V/1000*eAAN^z*eB+(nd*(1/eH-1)*eAAN+nd*(1-wf)*eU+nd*wf*eFF)-nd/(eH*eF)-z*(nd*eU*(1-wf)*(1-eAAN)))/1000</f>
        <v>#REF!</v>
      </c>
    </row>
    <row r="251" spans="11:25" x14ac:dyDescent="0.25">
      <c r="K251" s="6">
        <v>249</v>
      </c>
      <c r="L251" s="7">
        <f t="shared" si="20"/>
        <v>-59.76</v>
      </c>
      <c r="M251" s="8">
        <f t="shared" si="16"/>
        <v>-39.043199999999999</v>
      </c>
      <c r="N251" s="9">
        <f t="shared" si="17"/>
        <v>-11.951999999999993</v>
      </c>
      <c r="O251" s="10">
        <f t="shared" si="18"/>
        <v>8.7648000000000081</v>
      </c>
      <c r="P251" s="11">
        <f t="shared" si="19"/>
        <v>22.230720000000012</v>
      </c>
      <c r="Y251" s="23" t="e">
        <f>x*'Assumptions and Calculations'!$K249*(a*ra*V/1000*eAAN^z*eB+(nd*(1/eH-1)*eAAN+nd*(1-wf)*eU+nd*wf*eFF)-nd/(eH*eF)-z*(nd*eU*(1-wf)*(1-eAAN)))/1000</f>
        <v>#REF!</v>
      </c>
    </row>
    <row r="252" spans="11:25" x14ac:dyDescent="0.25">
      <c r="K252" s="6">
        <v>250</v>
      </c>
      <c r="L252" s="7">
        <f t="shared" si="20"/>
        <v>-60</v>
      </c>
      <c r="M252" s="8">
        <f t="shared" si="16"/>
        <v>-39.200000000000003</v>
      </c>
      <c r="N252" s="9">
        <f t="shared" si="17"/>
        <v>-11.999999999999993</v>
      </c>
      <c r="O252" s="10">
        <f t="shared" si="18"/>
        <v>8.8000000000000078</v>
      </c>
      <c r="P252" s="11">
        <f t="shared" si="19"/>
        <v>22.320000000000011</v>
      </c>
      <c r="Y252" s="23" t="e">
        <f>x*'Assumptions and Calculations'!$K250*(a*ra*V/1000*eAAN^z*eB+(nd*(1/eH-1)*eAAN+nd*(1-wf)*eU+nd*wf*eFF)-nd/(eH*eF)-z*(nd*eU*(1-wf)*(1-eAAN)))/1000</f>
        <v>#REF!</v>
      </c>
    </row>
    <row r="253" spans="11:25" x14ac:dyDescent="0.25">
      <c r="K253" s="6">
        <v>251</v>
      </c>
      <c r="L253" s="7">
        <f t="shared" si="20"/>
        <v>-60.24</v>
      </c>
      <c r="M253" s="8">
        <f t="shared" si="16"/>
        <v>-39.3568</v>
      </c>
      <c r="N253" s="9">
        <f t="shared" si="17"/>
        <v>-12.047999999999993</v>
      </c>
      <c r="O253" s="10">
        <f t="shared" si="18"/>
        <v>8.8352000000000075</v>
      </c>
      <c r="P253" s="11">
        <f t="shared" si="19"/>
        <v>22.40928000000001</v>
      </c>
      <c r="Y253" s="23" t="e">
        <f>x*'Assumptions and Calculations'!$K251*(a*ra*V/1000*eAAN^z*eB+(nd*(1/eH-1)*eAAN+nd*(1-wf)*eU+nd*wf*eFF)-nd/(eH*eF)-z*(nd*eU*(1-wf)*(1-eAAN)))/1000</f>
        <v>#REF!</v>
      </c>
    </row>
    <row r="254" spans="11:25" x14ac:dyDescent="0.25">
      <c r="K254" s="6">
        <v>252</v>
      </c>
      <c r="L254" s="7">
        <f t="shared" si="20"/>
        <v>-60.48</v>
      </c>
      <c r="M254" s="8">
        <f t="shared" si="16"/>
        <v>-39.513599999999997</v>
      </c>
      <c r="N254" s="9">
        <f t="shared" si="17"/>
        <v>-12.095999999999993</v>
      </c>
      <c r="O254" s="10">
        <f t="shared" si="18"/>
        <v>8.8704000000000089</v>
      </c>
      <c r="P254" s="11">
        <f t="shared" si="19"/>
        <v>22.498560000000012</v>
      </c>
      <c r="Y254" s="23" t="e">
        <f>x*'Assumptions and Calculations'!$K252*(a*ra*V/1000*eAAN^z*eB+(nd*(1/eH-1)*eAAN+nd*(1-wf)*eU+nd*wf*eFF)-nd/(eH*eF)-z*(nd*eU*(1-wf)*(1-eAAN)))/1000</f>
        <v>#REF!</v>
      </c>
    </row>
    <row r="255" spans="11:25" x14ac:dyDescent="0.25">
      <c r="K255" s="6">
        <v>253</v>
      </c>
      <c r="L255" s="7">
        <f t="shared" si="20"/>
        <v>-60.72</v>
      </c>
      <c r="M255" s="8">
        <f t="shared" si="16"/>
        <v>-39.670400000000001</v>
      </c>
      <c r="N255" s="9">
        <f t="shared" si="17"/>
        <v>-12.143999999999993</v>
      </c>
      <c r="O255" s="10">
        <f t="shared" si="18"/>
        <v>8.9056000000000068</v>
      </c>
      <c r="P255" s="11">
        <f t="shared" si="19"/>
        <v>22.587840000000011</v>
      </c>
      <c r="Y255" s="23" t="e">
        <f>x*'Assumptions and Calculations'!$K253*(a*ra*V/1000*eAAN^z*eB+(nd*(1/eH-1)*eAAN+nd*(1-wf)*eU+nd*wf*eFF)-nd/(eH*eF)-z*(nd*eU*(1-wf)*(1-eAAN)))/1000</f>
        <v>#REF!</v>
      </c>
    </row>
    <row r="256" spans="11:25" x14ac:dyDescent="0.25">
      <c r="K256" s="6">
        <v>254</v>
      </c>
      <c r="L256" s="7">
        <f t="shared" si="20"/>
        <v>-60.96</v>
      </c>
      <c r="M256" s="8">
        <f t="shared" si="16"/>
        <v>-39.827199999999998</v>
      </c>
      <c r="N256" s="9">
        <f t="shared" si="17"/>
        <v>-12.191999999999993</v>
      </c>
      <c r="O256" s="10">
        <f t="shared" si="18"/>
        <v>8.9408000000000083</v>
      </c>
      <c r="P256" s="11">
        <f t="shared" si="19"/>
        <v>22.677120000000009</v>
      </c>
      <c r="Y256" s="23" t="e">
        <f>x*'Assumptions and Calculations'!$K254*(a*ra*V/1000*eAAN^z*eB+(nd*(1/eH-1)*eAAN+nd*(1-wf)*eU+nd*wf*eFF)-nd/(eH*eF)-z*(nd*eU*(1-wf)*(1-eAAN)))/1000</f>
        <v>#REF!</v>
      </c>
    </row>
    <row r="257" spans="11:25" x14ac:dyDescent="0.25">
      <c r="K257" s="6">
        <v>255</v>
      </c>
      <c r="L257" s="7">
        <f t="shared" si="20"/>
        <v>-61.2</v>
      </c>
      <c r="M257" s="8">
        <f t="shared" si="16"/>
        <v>-39.984000000000002</v>
      </c>
      <c r="N257" s="9">
        <f t="shared" si="17"/>
        <v>-12.239999999999993</v>
      </c>
      <c r="O257" s="10">
        <f t="shared" si="18"/>
        <v>8.976000000000008</v>
      </c>
      <c r="P257" s="11">
        <f t="shared" si="19"/>
        <v>22.766400000000012</v>
      </c>
      <c r="Y257" s="23" t="e">
        <f>x*'Assumptions and Calculations'!$K255*(a*ra*V/1000*eAAN^z*eB+(nd*(1/eH-1)*eAAN+nd*(1-wf)*eU+nd*wf*eFF)-nd/(eH*eF)-z*(nd*eU*(1-wf)*(1-eAAN)))/1000</f>
        <v>#REF!</v>
      </c>
    </row>
    <row r="258" spans="11:25" x14ac:dyDescent="0.25">
      <c r="K258" s="6">
        <v>256</v>
      </c>
      <c r="L258" s="7">
        <f t="shared" si="20"/>
        <v>-61.44</v>
      </c>
      <c r="M258" s="8">
        <f t="shared" ref="M258:M321" si="21">x*$K258*(ra*V/1000*eAAN^z*eB-nd/(eH*eF))/1000</f>
        <v>-40.140800000000006</v>
      </c>
      <c r="N258" s="9">
        <f t="shared" ref="N258:N321" si="22">x*$K258*(NREC-nd/(eH*eF))/1000</f>
        <v>-12.287999999999993</v>
      </c>
      <c r="O258" s="10">
        <f t="shared" ref="O258:O321" si="23">x*$K258*(ra*V/1000*eAAN^z*eB+NREC-nd/(eH*eF))/1000</f>
        <v>9.0112000000000076</v>
      </c>
      <c r="P258" s="11">
        <f t="shared" ref="P258:P321" si="24">x*$K258*(a*ra*V/1000*eAAN^z*eB-test*(1-eB)*(1-wf)*nd*eU+NREC-nd/(eH*eF)-z*(nd*eU*(1-wf)*(1-eAAN)))/1000</f>
        <v>22.85568000000001</v>
      </c>
      <c r="Y258" s="23" t="e">
        <f>x*'Assumptions and Calculations'!$K256*(a*ra*V/1000*eAAN^z*eB+(nd*(1/eH-1)*eAAN+nd*(1-wf)*eU+nd*wf*eFF)-nd/(eH*eF)-z*(nd*eU*(1-wf)*(1-eAAN)))/1000</f>
        <v>#REF!</v>
      </c>
    </row>
    <row r="259" spans="11:25" x14ac:dyDescent="0.25">
      <c r="K259" s="6">
        <v>257</v>
      </c>
      <c r="L259" s="7">
        <f t="shared" ref="L259:L322" si="25">x*$K259*(-nd/(eH*eF))/1000</f>
        <v>-61.68</v>
      </c>
      <c r="M259" s="8">
        <f t="shared" si="21"/>
        <v>-40.297599999999996</v>
      </c>
      <c r="N259" s="9">
        <f t="shared" si="22"/>
        <v>-12.335999999999993</v>
      </c>
      <c r="O259" s="10">
        <f t="shared" si="23"/>
        <v>9.0464000000000091</v>
      </c>
      <c r="P259" s="11">
        <f t="shared" si="24"/>
        <v>22.944960000000009</v>
      </c>
      <c r="Y259" s="23" t="e">
        <f>x*'Assumptions and Calculations'!$K257*(a*ra*V/1000*eAAN^z*eB+(nd*(1/eH-1)*eAAN+nd*(1-wf)*eU+nd*wf*eFF)-nd/(eH*eF)-z*(nd*eU*(1-wf)*(1-eAAN)))/1000</f>
        <v>#REF!</v>
      </c>
    </row>
    <row r="260" spans="11:25" x14ac:dyDescent="0.25">
      <c r="K260" s="6">
        <v>258</v>
      </c>
      <c r="L260" s="7">
        <f t="shared" si="25"/>
        <v>-61.92</v>
      </c>
      <c r="M260" s="8">
        <f t="shared" si="21"/>
        <v>-40.4544</v>
      </c>
      <c r="N260" s="9">
        <f t="shared" si="22"/>
        <v>-12.383999999999993</v>
      </c>
      <c r="O260" s="10">
        <f t="shared" si="23"/>
        <v>9.081600000000007</v>
      </c>
      <c r="P260" s="11">
        <f t="shared" si="24"/>
        <v>23.034240000000011</v>
      </c>
      <c r="Y260" s="23" t="e">
        <f>x*'Assumptions and Calculations'!$K258*(a*ra*V/1000*eAAN^z*eB+(nd*(1/eH-1)*eAAN+nd*(1-wf)*eU+nd*wf*eFF)-nd/(eH*eF)-z*(nd*eU*(1-wf)*(1-eAAN)))/1000</f>
        <v>#REF!</v>
      </c>
    </row>
    <row r="261" spans="11:25" x14ac:dyDescent="0.25">
      <c r="K261" s="6">
        <v>259</v>
      </c>
      <c r="L261" s="7">
        <f t="shared" si="25"/>
        <v>-62.16</v>
      </c>
      <c r="M261" s="8">
        <f t="shared" si="21"/>
        <v>-40.611199999999997</v>
      </c>
      <c r="N261" s="9">
        <f t="shared" si="22"/>
        <v>-12.431999999999993</v>
      </c>
      <c r="O261" s="10">
        <f t="shared" si="23"/>
        <v>9.1168000000000085</v>
      </c>
      <c r="P261" s="11">
        <f t="shared" si="24"/>
        <v>23.12352000000001</v>
      </c>
      <c r="Y261" s="23" t="e">
        <f>x*'Assumptions and Calculations'!$K259*(a*ra*V/1000*eAAN^z*eB+(nd*(1/eH-1)*eAAN+nd*(1-wf)*eU+nd*wf*eFF)-nd/(eH*eF)-z*(nd*eU*(1-wf)*(1-eAAN)))/1000</f>
        <v>#REF!</v>
      </c>
    </row>
    <row r="262" spans="11:25" x14ac:dyDescent="0.25">
      <c r="K262" s="6">
        <v>260</v>
      </c>
      <c r="L262" s="7">
        <f t="shared" si="25"/>
        <v>-62.4</v>
      </c>
      <c r="M262" s="8">
        <f t="shared" si="21"/>
        <v>-40.768000000000001</v>
      </c>
      <c r="N262" s="9">
        <f t="shared" si="22"/>
        <v>-12.479999999999993</v>
      </c>
      <c r="O262" s="10">
        <f t="shared" si="23"/>
        <v>9.1520000000000081</v>
      </c>
      <c r="P262" s="11">
        <f t="shared" si="24"/>
        <v>23.212800000000009</v>
      </c>
      <c r="Y262" s="23" t="e">
        <f>x*'Assumptions and Calculations'!$K260*(a*ra*V/1000*eAAN^z*eB+(nd*(1/eH-1)*eAAN+nd*(1-wf)*eU+nd*wf*eFF)-nd/(eH*eF)-z*(nd*eU*(1-wf)*(1-eAAN)))/1000</f>
        <v>#REF!</v>
      </c>
    </row>
    <row r="263" spans="11:25" x14ac:dyDescent="0.25">
      <c r="K263" s="6">
        <v>261</v>
      </c>
      <c r="L263" s="7">
        <f t="shared" si="25"/>
        <v>-62.64</v>
      </c>
      <c r="M263" s="8">
        <f t="shared" si="21"/>
        <v>-40.924799999999998</v>
      </c>
      <c r="N263" s="9">
        <f t="shared" si="22"/>
        <v>-12.527999999999993</v>
      </c>
      <c r="O263" s="10">
        <f t="shared" si="23"/>
        <v>9.1872000000000078</v>
      </c>
      <c r="P263" s="11">
        <f t="shared" si="24"/>
        <v>23.302080000000014</v>
      </c>
      <c r="Y263" s="23" t="e">
        <f>x*'Assumptions and Calculations'!$K261*(a*ra*V/1000*eAAN^z*eB+(nd*(1/eH-1)*eAAN+nd*(1-wf)*eU+nd*wf*eFF)-nd/(eH*eF)-z*(nd*eU*(1-wf)*(1-eAAN)))/1000</f>
        <v>#REF!</v>
      </c>
    </row>
    <row r="264" spans="11:25" x14ac:dyDescent="0.25">
      <c r="K264" s="6">
        <v>262</v>
      </c>
      <c r="L264" s="7">
        <f t="shared" si="25"/>
        <v>-62.88</v>
      </c>
      <c r="M264" s="8">
        <f t="shared" si="21"/>
        <v>-41.081600000000002</v>
      </c>
      <c r="N264" s="9">
        <f t="shared" si="22"/>
        <v>-12.575999999999993</v>
      </c>
      <c r="O264" s="10">
        <f t="shared" si="23"/>
        <v>9.2224000000000093</v>
      </c>
      <c r="P264" s="11">
        <f t="shared" si="24"/>
        <v>23.391360000000013</v>
      </c>
      <c r="Y264" s="23" t="e">
        <f>x*'Assumptions and Calculations'!$K262*(a*ra*V/1000*eAAN^z*eB+(nd*(1/eH-1)*eAAN+nd*(1-wf)*eU+nd*wf*eFF)-nd/(eH*eF)-z*(nd*eU*(1-wf)*(1-eAAN)))/1000</f>
        <v>#REF!</v>
      </c>
    </row>
    <row r="265" spans="11:25" x14ac:dyDescent="0.25">
      <c r="K265" s="6">
        <v>263</v>
      </c>
      <c r="L265" s="7">
        <f t="shared" si="25"/>
        <v>-63.12</v>
      </c>
      <c r="M265" s="8">
        <f t="shared" si="21"/>
        <v>-41.238399999999999</v>
      </c>
      <c r="N265" s="9">
        <f t="shared" si="22"/>
        <v>-12.623999999999993</v>
      </c>
      <c r="O265" s="10">
        <f t="shared" si="23"/>
        <v>9.2576000000000072</v>
      </c>
      <c r="P265" s="11">
        <f t="shared" si="24"/>
        <v>23.480640000000012</v>
      </c>
      <c r="Y265" s="23" t="e">
        <f>x*'Assumptions and Calculations'!$K263*(a*ra*V/1000*eAAN^z*eB+(nd*(1/eH-1)*eAAN+nd*(1-wf)*eU+nd*wf*eFF)-nd/(eH*eF)-z*(nd*eU*(1-wf)*(1-eAAN)))/1000</f>
        <v>#REF!</v>
      </c>
    </row>
    <row r="266" spans="11:25" x14ac:dyDescent="0.25">
      <c r="K266" s="6">
        <v>264</v>
      </c>
      <c r="L266" s="7">
        <f t="shared" si="25"/>
        <v>-63.36</v>
      </c>
      <c r="M266" s="8">
        <f t="shared" si="21"/>
        <v>-41.395199999999996</v>
      </c>
      <c r="N266" s="9">
        <f t="shared" si="22"/>
        <v>-12.671999999999993</v>
      </c>
      <c r="O266" s="10">
        <f t="shared" si="23"/>
        <v>9.2928000000000086</v>
      </c>
      <c r="P266" s="11">
        <f t="shared" si="24"/>
        <v>23.569920000000014</v>
      </c>
      <c r="Y266" s="23" t="e">
        <f>x*'Assumptions and Calculations'!$K264*(a*ra*V/1000*eAAN^z*eB+(nd*(1/eH-1)*eAAN+nd*(1-wf)*eU+nd*wf*eFF)-nd/(eH*eF)-z*(nd*eU*(1-wf)*(1-eAAN)))/1000</f>
        <v>#REF!</v>
      </c>
    </row>
    <row r="267" spans="11:25" x14ac:dyDescent="0.25">
      <c r="K267" s="6">
        <v>265</v>
      </c>
      <c r="L267" s="7">
        <f t="shared" si="25"/>
        <v>-63.6</v>
      </c>
      <c r="M267" s="8">
        <f t="shared" si="21"/>
        <v>-41.552</v>
      </c>
      <c r="N267" s="9">
        <f t="shared" si="22"/>
        <v>-12.719999999999994</v>
      </c>
      <c r="O267" s="10">
        <f t="shared" si="23"/>
        <v>9.3280000000000083</v>
      </c>
      <c r="P267" s="11">
        <f t="shared" si="24"/>
        <v>23.659200000000013</v>
      </c>
      <c r="Y267" s="23" t="e">
        <f>x*'Assumptions and Calculations'!$K265*(a*ra*V/1000*eAAN^z*eB+(nd*(1/eH-1)*eAAN+nd*(1-wf)*eU+nd*wf*eFF)-nd/(eH*eF)-z*(nd*eU*(1-wf)*(1-eAAN)))/1000</f>
        <v>#REF!</v>
      </c>
    </row>
    <row r="268" spans="11:25" x14ac:dyDescent="0.25">
      <c r="K268" s="6">
        <v>266</v>
      </c>
      <c r="L268" s="7">
        <f t="shared" si="25"/>
        <v>-63.84</v>
      </c>
      <c r="M268" s="8">
        <f t="shared" si="21"/>
        <v>-41.708799999999997</v>
      </c>
      <c r="N268" s="9">
        <f t="shared" si="22"/>
        <v>-12.767999999999994</v>
      </c>
      <c r="O268" s="10">
        <f t="shared" si="23"/>
        <v>9.363200000000008</v>
      </c>
      <c r="P268" s="11">
        <f t="shared" si="24"/>
        <v>23.748480000000011</v>
      </c>
      <c r="Y268" s="23" t="e">
        <f>x*'Assumptions and Calculations'!$K266*(a*ra*V/1000*eAAN^z*eB+(nd*(1/eH-1)*eAAN+nd*(1-wf)*eU+nd*wf*eFF)-nd/(eH*eF)-z*(nd*eU*(1-wf)*(1-eAAN)))/1000</f>
        <v>#REF!</v>
      </c>
    </row>
    <row r="269" spans="11:25" x14ac:dyDescent="0.25">
      <c r="K269" s="6">
        <v>267</v>
      </c>
      <c r="L269" s="7">
        <f t="shared" si="25"/>
        <v>-64.08</v>
      </c>
      <c r="M269" s="8">
        <f t="shared" si="21"/>
        <v>-41.865600000000001</v>
      </c>
      <c r="N269" s="9">
        <f t="shared" si="22"/>
        <v>-12.815999999999992</v>
      </c>
      <c r="O269" s="10">
        <f t="shared" si="23"/>
        <v>9.3984000000000094</v>
      </c>
      <c r="P269" s="11">
        <f t="shared" si="24"/>
        <v>23.837760000000014</v>
      </c>
      <c r="Y269" s="23" t="e">
        <f>x*'Assumptions and Calculations'!$K267*(a*ra*V/1000*eAAN^z*eB+(nd*(1/eH-1)*eAAN+nd*(1-wf)*eU+nd*wf*eFF)-nd/(eH*eF)-z*(nd*eU*(1-wf)*(1-eAAN)))/1000</f>
        <v>#REF!</v>
      </c>
    </row>
    <row r="270" spans="11:25" x14ac:dyDescent="0.25">
      <c r="K270" s="6">
        <v>268</v>
      </c>
      <c r="L270" s="7">
        <f t="shared" si="25"/>
        <v>-64.319999999999993</v>
      </c>
      <c r="M270" s="8">
        <f t="shared" si="21"/>
        <v>-42.022400000000005</v>
      </c>
      <c r="N270" s="9">
        <f t="shared" si="22"/>
        <v>-12.863999999999992</v>
      </c>
      <c r="O270" s="10">
        <f t="shared" si="23"/>
        <v>9.4336000000000073</v>
      </c>
      <c r="P270" s="11">
        <f t="shared" si="24"/>
        <v>23.927040000000012</v>
      </c>
      <c r="Y270" s="23" t="e">
        <f>x*'Assumptions and Calculations'!$K268*(a*ra*V/1000*eAAN^z*eB+(nd*(1/eH-1)*eAAN+nd*(1-wf)*eU+nd*wf*eFF)-nd/(eH*eF)-z*(nd*eU*(1-wf)*(1-eAAN)))/1000</f>
        <v>#REF!</v>
      </c>
    </row>
    <row r="271" spans="11:25" x14ac:dyDescent="0.25">
      <c r="K271" s="6">
        <v>269</v>
      </c>
      <c r="L271" s="7">
        <f t="shared" si="25"/>
        <v>-64.56</v>
      </c>
      <c r="M271" s="8">
        <f t="shared" si="21"/>
        <v>-42.179199999999994</v>
      </c>
      <c r="N271" s="9">
        <f t="shared" si="22"/>
        <v>-12.911999999999992</v>
      </c>
      <c r="O271" s="10">
        <f t="shared" si="23"/>
        <v>9.4688000000000088</v>
      </c>
      <c r="P271" s="11">
        <f t="shared" si="24"/>
        <v>24.016320000000011</v>
      </c>
      <c r="Y271" s="23" t="e">
        <f>x*'Assumptions and Calculations'!$K269*(a*ra*V/1000*eAAN^z*eB+(nd*(1/eH-1)*eAAN+nd*(1-wf)*eU+nd*wf*eFF)-nd/(eH*eF)-z*(nd*eU*(1-wf)*(1-eAAN)))/1000</f>
        <v>#REF!</v>
      </c>
    </row>
    <row r="272" spans="11:25" x14ac:dyDescent="0.25">
      <c r="K272" s="6">
        <v>270</v>
      </c>
      <c r="L272" s="7">
        <f t="shared" si="25"/>
        <v>-64.8</v>
      </c>
      <c r="M272" s="8">
        <f t="shared" si="21"/>
        <v>-42.335999999999999</v>
      </c>
      <c r="N272" s="9">
        <f t="shared" si="22"/>
        <v>-12.959999999999992</v>
      </c>
      <c r="O272" s="10">
        <f t="shared" si="23"/>
        <v>9.5040000000000084</v>
      </c>
      <c r="P272" s="11">
        <f t="shared" si="24"/>
        <v>24.105600000000013</v>
      </c>
      <c r="Y272" s="23" t="e">
        <f>x*'Assumptions and Calculations'!$K270*(a*ra*V/1000*eAAN^z*eB+(nd*(1/eH-1)*eAAN+nd*(1-wf)*eU+nd*wf*eFF)-nd/(eH*eF)-z*(nd*eU*(1-wf)*(1-eAAN)))/1000</f>
        <v>#REF!</v>
      </c>
    </row>
    <row r="273" spans="11:25" x14ac:dyDescent="0.25">
      <c r="K273" s="6">
        <v>271</v>
      </c>
      <c r="L273" s="7">
        <f t="shared" si="25"/>
        <v>-65.040000000000006</v>
      </c>
      <c r="M273" s="8">
        <f t="shared" si="21"/>
        <v>-42.492799999999995</v>
      </c>
      <c r="N273" s="9">
        <f t="shared" si="22"/>
        <v>-13.007999999999992</v>
      </c>
      <c r="O273" s="10">
        <f t="shared" si="23"/>
        <v>9.5392000000000081</v>
      </c>
      <c r="P273" s="11">
        <f t="shared" si="24"/>
        <v>24.194880000000012</v>
      </c>
      <c r="Y273" s="23" t="e">
        <f>x*'Assumptions and Calculations'!$K271*(a*ra*V/1000*eAAN^z*eB+(nd*(1/eH-1)*eAAN+nd*(1-wf)*eU+nd*wf*eFF)-nd/(eH*eF)-z*(nd*eU*(1-wf)*(1-eAAN)))/1000</f>
        <v>#REF!</v>
      </c>
    </row>
    <row r="274" spans="11:25" x14ac:dyDescent="0.25">
      <c r="K274" s="6">
        <v>272</v>
      </c>
      <c r="L274" s="7">
        <f t="shared" si="25"/>
        <v>-65.28</v>
      </c>
      <c r="M274" s="8">
        <f t="shared" si="21"/>
        <v>-42.6496</v>
      </c>
      <c r="N274" s="9">
        <f t="shared" si="22"/>
        <v>-13.055999999999992</v>
      </c>
      <c r="O274" s="10">
        <f t="shared" si="23"/>
        <v>9.5744000000000096</v>
      </c>
      <c r="P274" s="11">
        <f t="shared" si="24"/>
        <v>24.284160000000011</v>
      </c>
      <c r="Y274" s="23" t="e">
        <f>x*'Assumptions and Calculations'!$K272*(a*ra*V/1000*eAAN^z*eB+(nd*(1/eH-1)*eAAN+nd*(1-wf)*eU+nd*wf*eFF)-nd/(eH*eF)-z*(nd*eU*(1-wf)*(1-eAAN)))/1000</f>
        <v>#REF!</v>
      </c>
    </row>
    <row r="275" spans="11:25" x14ac:dyDescent="0.25">
      <c r="K275" s="6">
        <v>273</v>
      </c>
      <c r="L275" s="7">
        <f t="shared" si="25"/>
        <v>-65.52</v>
      </c>
      <c r="M275" s="8">
        <f t="shared" si="21"/>
        <v>-42.806400000000004</v>
      </c>
      <c r="N275" s="9">
        <f t="shared" si="22"/>
        <v>-13.103999999999992</v>
      </c>
      <c r="O275" s="10">
        <f t="shared" si="23"/>
        <v>9.6096000000000075</v>
      </c>
      <c r="P275" s="11">
        <f t="shared" si="24"/>
        <v>24.373440000000013</v>
      </c>
      <c r="Y275" s="23" t="e">
        <f>x*'Assumptions and Calculations'!$K273*(a*ra*V/1000*eAAN^z*eB+(nd*(1/eH-1)*eAAN+nd*(1-wf)*eU+nd*wf*eFF)-nd/(eH*eF)-z*(nd*eU*(1-wf)*(1-eAAN)))/1000</f>
        <v>#REF!</v>
      </c>
    </row>
    <row r="276" spans="11:25" x14ac:dyDescent="0.25">
      <c r="K276" s="6">
        <v>274</v>
      </c>
      <c r="L276" s="7">
        <f t="shared" si="25"/>
        <v>-65.760000000000005</v>
      </c>
      <c r="M276" s="8">
        <f t="shared" si="21"/>
        <v>-42.963200000000001</v>
      </c>
      <c r="N276" s="9">
        <f t="shared" si="22"/>
        <v>-13.151999999999992</v>
      </c>
      <c r="O276" s="10">
        <f t="shared" si="23"/>
        <v>9.6448000000000089</v>
      </c>
      <c r="P276" s="11">
        <f t="shared" si="24"/>
        <v>24.462720000000012</v>
      </c>
      <c r="Y276" s="23" t="e">
        <f>x*'Assumptions and Calculations'!$K274*(a*ra*V/1000*eAAN^z*eB+(nd*(1/eH-1)*eAAN+nd*(1-wf)*eU+nd*wf*eFF)-nd/(eH*eF)-z*(nd*eU*(1-wf)*(1-eAAN)))/1000</f>
        <v>#REF!</v>
      </c>
    </row>
    <row r="277" spans="11:25" x14ac:dyDescent="0.25">
      <c r="K277" s="6">
        <v>275</v>
      </c>
      <c r="L277" s="7">
        <f t="shared" si="25"/>
        <v>-66</v>
      </c>
      <c r="M277" s="8">
        <f t="shared" si="21"/>
        <v>-43.12</v>
      </c>
      <c r="N277" s="9">
        <f t="shared" si="22"/>
        <v>-13.199999999999992</v>
      </c>
      <c r="O277" s="10">
        <f t="shared" si="23"/>
        <v>9.6800000000000086</v>
      </c>
      <c r="P277" s="11">
        <f t="shared" si="24"/>
        <v>24.55200000000001</v>
      </c>
      <c r="Y277" s="23" t="e">
        <f>x*'Assumptions and Calculations'!$K275*(a*ra*V/1000*eAAN^z*eB+(nd*(1/eH-1)*eAAN+nd*(1-wf)*eU+nd*wf*eFF)-nd/(eH*eF)-z*(nd*eU*(1-wf)*(1-eAAN)))/1000</f>
        <v>#REF!</v>
      </c>
    </row>
    <row r="278" spans="11:25" x14ac:dyDescent="0.25">
      <c r="K278" s="6">
        <v>276</v>
      </c>
      <c r="L278" s="7">
        <f t="shared" si="25"/>
        <v>-66.239999999999995</v>
      </c>
      <c r="M278" s="8">
        <f t="shared" si="21"/>
        <v>-43.276799999999994</v>
      </c>
      <c r="N278" s="9">
        <f t="shared" si="22"/>
        <v>-13.247999999999992</v>
      </c>
      <c r="O278" s="10">
        <f t="shared" si="23"/>
        <v>9.7152000000000083</v>
      </c>
      <c r="P278" s="11">
        <f t="shared" si="24"/>
        <v>24.641280000000013</v>
      </c>
      <c r="Y278" s="23" t="e">
        <f>x*'Assumptions and Calculations'!$K276*(a*ra*V/1000*eAAN^z*eB+(nd*(1/eH-1)*eAAN+nd*(1-wf)*eU+nd*wf*eFF)-nd/(eH*eF)-z*(nd*eU*(1-wf)*(1-eAAN)))/1000</f>
        <v>#REF!</v>
      </c>
    </row>
    <row r="279" spans="11:25" x14ac:dyDescent="0.25">
      <c r="K279" s="6">
        <v>277</v>
      </c>
      <c r="L279" s="7">
        <f t="shared" si="25"/>
        <v>-66.48</v>
      </c>
      <c r="M279" s="8">
        <f t="shared" si="21"/>
        <v>-43.433599999999998</v>
      </c>
      <c r="N279" s="9">
        <f t="shared" si="22"/>
        <v>-13.295999999999992</v>
      </c>
      <c r="O279" s="10">
        <f t="shared" si="23"/>
        <v>9.7504000000000079</v>
      </c>
      <c r="P279" s="11">
        <f t="shared" si="24"/>
        <v>24.730560000000011</v>
      </c>
      <c r="Y279" s="23" t="e">
        <f>x*'Assumptions and Calculations'!$K277*(a*ra*V/1000*eAAN^z*eB+(nd*(1/eH-1)*eAAN+nd*(1-wf)*eU+nd*wf*eFF)-nd/(eH*eF)-z*(nd*eU*(1-wf)*(1-eAAN)))/1000</f>
        <v>#REF!</v>
      </c>
    </row>
    <row r="280" spans="11:25" x14ac:dyDescent="0.25">
      <c r="K280" s="6">
        <v>278</v>
      </c>
      <c r="L280" s="7">
        <f t="shared" si="25"/>
        <v>-66.72</v>
      </c>
      <c r="M280" s="8">
        <f t="shared" si="21"/>
        <v>-43.590400000000002</v>
      </c>
      <c r="N280" s="9">
        <f t="shared" si="22"/>
        <v>-13.343999999999992</v>
      </c>
      <c r="O280" s="10">
        <f t="shared" si="23"/>
        <v>9.7856000000000094</v>
      </c>
      <c r="P280" s="11">
        <f t="shared" si="24"/>
        <v>24.81984000000001</v>
      </c>
      <c r="Y280" s="23" t="e">
        <f>x*'Assumptions and Calculations'!$K278*(a*ra*V/1000*eAAN^z*eB+(nd*(1/eH-1)*eAAN+nd*(1-wf)*eU+nd*wf*eFF)-nd/(eH*eF)-z*(nd*eU*(1-wf)*(1-eAAN)))/1000</f>
        <v>#REF!</v>
      </c>
    </row>
    <row r="281" spans="11:25" x14ac:dyDescent="0.25">
      <c r="K281" s="6">
        <v>279</v>
      </c>
      <c r="L281" s="7">
        <f t="shared" si="25"/>
        <v>-66.959999999999994</v>
      </c>
      <c r="M281" s="8">
        <f t="shared" si="21"/>
        <v>-43.747199999999999</v>
      </c>
      <c r="N281" s="9">
        <f t="shared" si="22"/>
        <v>-13.391999999999992</v>
      </c>
      <c r="O281" s="10">
        <f t="shared" si="23"/>
        <v>9.8208000000000091</v>
      </c>
      <c r="P281" s="11">
        <f t="shared" si="24"/>
        <v>24.909120000000012</v>
      </c>
      <c r="Y281" s="23" t="e">
        <f>x*'Assumptions and Calculations'!$K279*(a*ra*V/1000*eAAN^z*eB+(nd*(1/eH-1)*eAAN+nd*(1-wf)*eU+nd*wf*eFF)-nd/(eH*eF)-z*(nd*eU*(1-wf)*(1-eAAN)))/1000</f>
        <v>#REF!</v>
      </c>
    </row>
    <row r="282" spans="11:25" x14ac:dyDescent="0.25">
      <c r="K282" s="6">
        <v>280</v>
      </c>
      <c r="L282" s="7">
        <f t="shared" si="25"/>
        <v>-67.2</v>
      </c>
      <c r="M282" s="8">
        <f t="shared" si="21"/>
        <v>-43.904000000000003</v>
      </c>
      <c r="N282" s="9">
        <f t="shared" si="22"/>
        <v>-13.439999999999992</v>
      </c>
      <c r="O282" s="10">
        <f t="shared" si="23"/>
        <v>9.8560000000000088</v>
      </c>
      <c r="P282" s="11">
        <f t="shared" si="24"/>
        <v>24.998400000000011</v>
      </c>
      <c r="Y282" s="23" t="e">
        <f>x*'Assumptions and Calculations'!$K280*(a*ra*V/1000*eAAN^z*eB+(nd*(1/eH-1)*eAAN+nd*(1-wf)*eU+nd*wf*eFF)-nd/(eH*eF)-z*(nd*eU*(1-wf)*(1-eAAN)))/1000</f>
        <v>#REF!</v>
      </c>
    </row>
    <row r="283" spans="11:25" x14ac:dyDescent="0.25">
      <c r="K283" s="6">
        <v>281</v>
      </c>
      <c r="L283" s="7">
        <f t="shared" si="25"/>
        <v>-67.44</v>
      </c>
      <c r="M283" s="8">
        <f t="shared" si="21"/>
        <v>-44.060799999999993</v>
      </c>
      <c r="N283" s="9">
        <f t="shared" si="22"/>
        <v>-13.487999999999992</v>
      </c>
      <c r="O283" s="10">
        <f t="shared" si="23"/>
        <v>9.8912000000000084</v>
      </c>
      <c r="P283" s="11">
        <f t="shared" si="24"/>
        <v>25.08768000000001</v>
      </c>
      <c r="Y283" s="23" t="e">
        <f>x*'Assumptions and Calculations'!$K281*(a*ra*V/1000*eAAN^z*eB+(nd*(1/eH-1)*eAAN+nd*(1-wf)*eU+nd*wf*eFF)-nd/(eH*eF)-z*(nd*eU*(1-wf)*(1-eAAN)))/1000</f>
        <v>#REF!</v>
      </c>
    </row>
    <row r="284" spans="11:25" x14ac:dyDescent="0.25">
      <c r="K284" s="6">
        <v>282</v>
      </c>
      <c r="L284" s="7">
        <f t="shared" si="25"/>
        <v>-67.680000000000007</v>
      </c>
      <c r="M284" s="8">
        <f t="shared" si="21"/>
        <v>-44.217599999999997</v>
      </c>
      <c r="N284" s="9">
        <f t="shared" si="22"/>
        <v>-13.535999999999992</v>
      </c>
      <c r="O284" s="10">
        <f t="shared" si="23"/>
        <v>9.9264000000000081</v>
      </c>
      <c r="P284" s="11">
        <f t="shared" si="24"/>
        <v>25.176960000000015</v>
      </c>
      <c r="Y284" s="23" t="e">
        <f>x*'Assumptions and Calculations'!$K282*(a*ra*V/1000*eAAN^z*eB+(nd*(1/eH-1)*eAAN+nd*(1-wf)*eU+nd*wf*eFF)-nd/(eH*eF)-z*(nd*eU*(1-wf)*(1-eAAN)))/1000</f>
        <v>#REF!</v>
      </c>
    </row>
    <row r="285" spans="11:25" x14ac:dyDescent="0.25">
      <c r="K285" s="6">
        <v>283</v>
      </c>
      <c r="L285" s="7">
        <f t="shared" si="25"/>
        <v>-67.92</v>
      </c>
      <c r="M285" s="8">
        <f t="shared" si="21"/>
        <v>-44.374400000000001</v>
      </c>
      <c r="N285" s="9">
        <f t="shared" si="22"/>
        <v>-13.583999999999993</v>
      </c>
      <c r="O285" s="10">
        <f t="shared" si="23"/>
        <v>9.9616000000000096</v>
      </c>
      <c r="P285" s="11">
        <f t="shared" si="24"/>
        <v>25.266240000000014</v>
      </c>
      <c r="Y285" s="23" t="e">
        <f>x*'Assumptions and Calculations'!$K283*(a*ra*V/1000*eAAN^z*eB+(nd*(1/eH-1)*eAAN+nd*(1-wf)*eU+nd*wf*eFF)-nd/(eH*eF)-z*(nd*eU*(1-wf)*(1-eAAN)))/1000</f>
        <v>#REF!</v>
      </c>
    </row>
    <row r="286" spans="11:25" x14ac:dyDescent="0.25">
      <c r="K286" s="6">
        <v>284</v>
      </c>
      <c r="L286" s="7">
        <f t="shared" si="25"/>
        <v>-68.16</v>
      </c>
      <c r="M286" s="8">
        <f t="shared" si="21"/>
        <v>-44.531199999999998</v>
      </c>
      <c r="N286" s="9">
        <f t="shared" si="22"/>
        <v>-13.631999999999993</v>
      </c>
      <c r="O286" s="10">
        <f t="shared" si="23"/>
        <v>9.9968000000000092</v>
      </c>
      <c r="P286" s="11">
        <f t="shared" si="24"/>
        <v>25.355520000000013</v>
      </c>
      <c r="Y286" s="23" t="e">
        <f>x*'Assumptions and Calculations'!$K284*(a*ra*V/1000*eAAN^z*eB+(nd*(1/eH-1)*eAAN+nd*(1-wf)*eU+nd*wf*eFF)-nd/(eH*eF)-z*(nd*eU*(1-wf)*(1-eAAN)))/1000</f>
        <v>#REF!</v>
      </c>
    </row>
    <row r="287" spans="11:25" x14ac:dyDescent="0.25">
      <c r="K287" s="6">
        <v>285</v>
      </c>
      <c r="L287" s="7">
        <f t="shared" si="25"/>
        <v>-68.400000000000006</v>
      </c>
      <c r="M287" s="8">
        <f t="shared" si="21"/>
        <v>-44.688000000000002</v>
      </c>
      <c r="N287" s="9">
        <f t="shared" si="22"/>
        <v>-13.679999999999993</v>
      </c>
      <c r="O287" s="10">
        <f t="shared" si="23"/>
        <v>10.032000000000009</v>
      </c>
      <c r="P287" s="11">
        <f t="shared" si="24"/>
        <v>25.444800000000015</v>
      </c>
      <c r="Y287" s="23" t="e">
        <f>x*'Assumptions and Calculations'!$K285*(a*ra*V/1000*eAAN^z*eB+(nd*(1/eH-1)*eAAN+nd*(1-wf)*eU+nd*wf*eFF)-nd/(eH*eF)-z*(nd*eU*(1-wf)*(1-eAAN)))/1000</f>
        <v>#REF!</v>
      </c>
    </row>
    <row r="288" spans="11:25" x14ac:dyDescent="0.25">
      <c r="K288" s="6">
        <v>286</v>
      </c>
      <c r="L288" s="7">
        <f t="shared" si="25"/>
        <v>-68.64</v>
      </c>
      <c r="M288" s="8">
        <f t="shared" si="21"/>
        <v>-44.844799999999992</v>
      </c>
      <c r="N288" s="9">
        <f t="shared" si="22"/>
        <v>-13.727999999999993</v>
      </c>
      <c r="O288" s="10">
        <f t="shared" si="23"/>
        <v>10.06720000000001</v>
      </c>
      <c r="P288" s="11">
        <f t="shared" si="24"/>
        <v>25.534080000000014</v>
      </c>
      <c r="Y288" s="23" t="e">
        <f>x*'Assumptions and Calculations'!$K286*(a*ra*V/1000*eAAN^z*eB+(nd*(1/eH-1)*eAAN+nd*(1-wf)*eU+nd*wf*eFF)-nd/(eH*eF)-z*(nd*eU*(1-wf)*(1-eAAN)))/1000</f>
        <v>#REF!</v>
      </c>
    </row>
    <row r="289" spans="11:25" x14ac:dyDescent="0.25">
      <c r="K289" s="6">
        <v>287</v>
      </c>
      <c r="L289" s="7">
        <f t="shared" si="25"/>
        <v>-68.88</v>
      </c>
      <c r="M289" s="8">
        <f t="shared" si="21"/>
        <v>-45.001599999999996</v>
      </c>
      <c r="N289" s="9">
        <f t="shared" si="22"/>
        <v>-13.775999999999993</v>
      </c>
      <c r="O289" s="10">
        <f t="shared" si="23"/>
        <v>10.102400000000008</v>
      </c>
      <c r="P289" s="11">
        <f t="shared" si="24"/>
        <v>25.623360000000012</v>
      </c>
      <c r="Y289" s="23" t="e">
        <f>x*'Assumptions and Calculations'!$K287*(a*ra*V/1000*eAAN^z*eB+(nd*(1/eH-1)*eAAN+nd*(1-wf)*eU+nd*wf*eFF)-nd/(eH*eF)-z*(nd*eU*(1-wf)*(1-eAAN)))/1000</f>
        <v>#REF!</v>
      </c>
    </row>
    <row r="290" spans="11:25" x14ac:dyDescent="0.25">
      <c r="K290" s="6">
        <v>288</v>
      </c>
      <c r="L290" s="7">
        <f t="shared" si="25"/>
        <v>-69.12</v>
      </c>
      <c r="M290" s="8">
        <f t="shared" si="21"/>
        <v>-45.1584</v>
      </c>
      <c r="N290" s="9">
        <f t="shared" si="22"/>
        <v>-13.823999999999993</v>
      </c>
      <c r="O290" s="10">
        <f t="shared" si="23"/>
        <v>10.13760000000001</v>
      </c>
      <c r="P290" s="11">
        <f t="shared" si="24"/>
        <v>25.712640000000015</v>
      </c>
      <c r="Y290" s="23" t="e">
        <f>x*'Assumptions and Calculations'!$K288*(a*ra*V/1000*eAAN^z*eB+(nd*(1/eH-1)*eAAN+nd*(1-wf)*eU+nd*wf*eFF)-nd/(eH*eF)-z*(nd*eU*(1-wf)*(1-eAAN)))/1000</f>
        <v>#REF!</v>
      </c>
    </row>
    <row r="291" spans="11:25" x14ac:dyDescent="0.25">
      <c r="K291" s="6">
        <v>289</v>
      </c>
      <c r="L291" s="7">
        <f t="shared" si="25"/>
        <v>-69.36</v>
      </c>
      <c r="M291" s="8">
        <f t="shared" si="21"/>
        <v>-45.315199999999997</v>
      </c>
      <c r="N291" s="9">
        <f t="shared" si="22"/>
        <v>-13.871999999999991</v>
      </c>
      <c r="O291" s="10">
        <f t="shared" si="23"/>
        <v>10.172800000000008</v>
      </c>
      <c r="P291" s="11">
        <f t="shared" si="24"/>
        <v>25.801920000000013</v>
      </c>
      <c r="Y291" s="23" t="e">
        <f>x*'Assumptions and Calculations'!$K289*(a*ra*V/1000*eAAN^z*eB+(nd*(1/eH-1)*eAAN+nd*(1-wf)*eU+nd*wf*eFF)-nd/(eH*eF)-z*(nd*eU*(1-wf)*(1-eAAN)))/1000</f>
        <v>#REF!</v>
      </c>
    </row>
    <row r="292" spans="11:25" x14ac:dyDescent="0.25">
      <c r="K292" s="6">
        <v>290</v>
      </c>
      <c r="L292" s="7">
        <f t="shared" si="25"/>
        <v>-69.599999999999994</v>
      </c>
      <c r="M292" s="8">
        <f t="shared" si="21"/>
        <v>-45.472000000000001</v>
      </c>
      <c r="N292" s="9">
        <f t="shared" si="22"/>
        <v>-13.919999999999991</v>
      </c>
      <c r="O292" s="10">
        <f t="shared" si="23"/>
        <v>10.208000000000009</v>
      </c>
      <c r="P292" s="11">
        <f t="shared" si="24"/>
        <v>25.891200000000012</v>
      </c>
      <c r="Y292" s="23" t="e">
        <f>x*'Assumptions and Calculations'!$K290*(a*ra*V/1000*eAAN^z*eB+(nd*(1/eH-1)*eAAN+nd*(1-wf)*eU+nd*wf*eFF)-nd/(eH*eF)-z*(nd*eU*(1-wf)*(1-eAAN)))/1000</f>
        <v>#REF!</v>
      </c>
    </row>
    <row r="293" spans="11:25" x14ac:dyDescent="0.25">
      <c r="K293" s="6">
        <v>291</v>
      </c>
      <c r="L293" s="7">
        <f t="shared" si="25"/>
        <v>-69.84</v>
      </c>
      <c r="M293" s="8">
        <f t="shared" si="21"/>
        <v>-45.628799999999998</v>
      </c>
      <c r="N293" s="9">
        <f t="shared" si="22"/>
        <v>-13.967999999999991</v>
      </c>
      <c r="O293" s="10">
        <f t="shared" si="23"/>
        <v>10.243200000000011</v>
      </c>
      <c r="P293" s="11">
        <f t="shared" si="24"/>
        <v>25.980480000000014</v>
      </c>
      <c r="Y293" s="23" t="e">
        <f>x*'Assumptions and Calculations'!$K291*(a*ra*V/1000*eAAN^z*eB+(nd*(1/eH-1)*eAAN+nd*(1-wf)*eU+nd*wf*eFF)-nd/(eH*eF)-z*(nd*eU*(1-wf)*(1-eAAN)))/1000</f>
        <v>#REF!</v>
      </c>
    </row>
    <row r="294" spans="11:25" x14ac:dyDescent="0.25">
      <c r="K294" s="6">
        <v>292</v>
      </c>
      <c r="L294" s="7">
        <f t="shared" si="25"/>
        <v>-70.08</v>
      </c>
      <c r="M294" s="8">
        <f t="shared" si="21"/>
        <v>-45.785599999999995</v>
      </c>
      <c r="N294" s="9">
        <f t="shared" si="22"/>
        <v>-14.015999999999991</v>
      </c>
      <c r="O294" s="10">
        <f t="shared" si="23"/>
        <v>10.278400000000008</v>
      </c>
      <c r="P294" s="11">
        <f t="shared" si="24"/>
        <v>26.069760000000013</v>
      </c>
      <c r="Y294" s="23" t="e">
        <f>x*'Assumptions and Calculations'!$K292*(a*ra*V/1000*eAAN^z*eB+(nd*(1/eH-1)*eAAN+nd*(1-wf)*eU+nd*wf*eFF)-nd/(eH*eF)-z*(nd*eU*(1-wf)*(1-eAAN)))/1000</f>
        <v>#REF!</v>
      </c>
    </row>
    <row r="295" spans="11:25" x14ac:dyDescent="0.25">
      <c r="K295" s="6">
        <v>293</v>
      </c>
      <c r="L295" s="7">
        <f t="shared" si="25"/>
        <v>-70.319999999999993</v>
      </c>
      <c r="M295" s="8">
        <f t="shared" si="21"/>
        <v>-45.942399999999999</v>
      </c>
      <c r="N295" s="9">
        <f t="shared" si="22"/>
        <v>-14.063999999999991</v>
      </c>
      <c r="O295" s="10">
        <f t="shared" si="23"/>
        <v>10.31360000000001</v>
      </c>
      <c r="P295" s="11">
        <f t="shared" si="24"/>
        <v>26.159040000000012</v>
      </c>
      <c r="Y295" s="23" t="e">
        <f>x*'Assumptions and Calculations'!$K293*(a*ra*V/1000*eAAN^z*eB+(nd*(1/eH-1)*eAAN+nd*(1-wf)*eU+nd*wf*eFF)-nd/(eH*eF)-z*(nd*eU*(1-wf)*(1-eAAN)))/1000</f>
        <v>#REF!</v>
      </c>
    </row>
    <row r="296" spans="11:25" x14ac:dyDescent="0.25">
      <c r="K296" s="6">
        <v>294</v>
      </c>
      <c r="L296" s="7">
        <f t="shared" si="25"/>
        <v>-70.56</v>
      </c>
      <c r="M296" s="8">
        <f t="shared" si="21"/>
        <v>-46.099199999999996</v>
      </c>
      <c r="N296" s="9">
        <f t="shared" si="22"/>
        <v>-14.111999999999991</v>
      </c>
      <c r="O296" s="10">
        <f t="shared" si="23"/>
        <v>10.348800000000008</v>
      </c>
      <c r="P296" s="11">
        <f t="shared" si="24"/>
        <v>26.248320000000014</v>
      </c>
      <c r="Y296" s="23" t="e">
        <f>x*'Assumptions and Calculations'!$K294*(a*ra*V/1000*eAAN^z*eB+(nd*(1/eH-1)*eAAN+nd*(1-wf)*eU+nd*wf*eFF)-nd/(eH*eF)-z*(nd*eU*(1-wf)*(1-eAAN)))/1000</f>
        <v>#REF!</v>
      </c>
    </row>
    <row r="297" spans="11:25" x14ac:dyDescent="0.25">
      <c r="K297" s="6">
        <v>295</v>
      </c>
      <c r="L297" s="7">
        <f t="shared" si="25"/>
        <v>-70.8</v>
      </c>
      <c r="M297" s="8">
        <f t="shared" si="21"/>
        <v>-46.256</v>
      </c>
      <c r="N297" s="9">
        <f t="shared" si="22"/>
        <v>-14.159999999999991</v>
      </c>
      <c r="O297" s="10">
        <f t="shared" si="23"/>
        <v>10.384000000000009</v>
      </c>
      <c r="P297" s="11">
        <f t="shared" si="24"/>
        <v>26.337600000000013</v>
      </c>
      <c r="Y297" s="23" t="e">
        <f>x*'Assumptions and Calculations'!$K295*(a*ra*V/1000*eAAN^z*eB+(nd*(1/eH-1)*eAAN+nd*(1-wf)*eU+nd*wf*eFF)-nd/(eH*eF)-z*(nd*eU*(1-wf)*(1-eAAN)))/1000</f>
        <v>#REF!</v>
      </c>
    </row>
    <row r="298" spans="11:25" x14ac:dyDescent="0.25">
      <c r="K298" s="6">
        <v>296</v>
      </c>
      <c r="L298" s="7">
        <f t="shared" si="25"/>
        <v>-71.040000000000006</v>
      </c>
      <c r="M298" s="8">
        <f t="shared" si="21"/>
        <v>-46.412799999999997</v>
      </c>
      <c r="N298" s="9">
        <f t="shared" si="22"/>
        <v>-14.207999999999991</v>
      </c>
      <c r="O298" s="10">
        <f t="shared" si="23"/>
        <v>10.419200000000011</v>
      </c>
      <c r="P298" s="11">
        <f t="shared" si="24"/>
        <v>26.426880000000011</v>
      </c>
      <c r="Y298" s="23" t="e">
        <f>x*'Assumptions and Calculations'!$K296*(a*ra*V/1000*eAAN^z*eB+(nd*(1/eH-1)*eAAN+nd*(1-wf)*eU+nd*wf*eFF)-nd/(eH*eF)-z*(nd*eU*(1-wf)*(1-eAAN)))/1000</f>
        <v>#REF!</v>
      </c>
    </row>
    <row r="299" spans="11:25" x14ac:dyDescent="0.25">
      <c r="K299" s="6">
        <v>297</v>
      </c>
      <c r="L299" s="7">
        <f t="shared" si="25"/>
        <v>-71.28</v>
      </c>
      <c r="M299" s="8">
        <f t="shared" si="21"/>
        <v>-46.569600000000001</v>
      </c>
      <c r="N299" s="9">
        <f t="shared" si="22"/>
        <v>-14.255999999999991</v>
      </c>
      <c r="O299" s="10">
        <f t="shared" si="23"/>
        <v>10.454400000000009</v>
      </c>
      <c r="P299" s="11">
        <f t="shared" si="24"/>
        <v>26.516160000000013</v>
      </c>
      <c r="Y299" s="23" t="e">
        <f>x*'Assumptions and Calculations'!$K297*(a*ra*V/1000*eAAN^z*eB+(nd*(1/eH-1)*eAAN+nd*(1-wf)*eU+nd*wf*eFF)-nd/(eH*eF)-z*(nd*eU*(1-wf)*(1-eAAN)))/1000</f>
        <v>#REF!</v>
      </c>
    </row>
    <row r="300" spans="11:25" x14ac:dyDescent="0.25">
      <c r="K300" s="6">
        <v>298</v>
      </c>
      <c r="L300" s="7">
        <f t="shared" si="25"/>
        <v>-71.52</v>
      </c>
      <c r="M300" s="8">
        <f t="shared" si="21"/>
        <v>-46.726399999999998</v>
      </c>
      <c r="N300" s="9">
        <f t="shared" si="22"/>
        <v>-14.303999999999991</v>
      </c>
      <c r="O300" s="10">
        <f t="shared" si="23"/>
        <v>10.48960000000001</v>
      </c>
      <c r="P300" s="11">
        <f t="shared" si="24"/>
        <v>26.605440000000012</v>
      </c>
      <c r="Y300" s="23" t="e">
        <f>x*'Assumptions and Calculations'!$K298*(a*ra*V/1000*eAAN^z*eB+(nd*(1/eH-1)*eAAN+nd*(1-wf)*eU+nd*wf*eFF)-nd/(eH*eF)-z*(nd*eU*(1-wf)*(1-eAAN)))/1000</f>
        <v>#REF!</v>
      </c>
    </row>
    <row r="301" spans="11:25" x14ac:dyDescent="0.25">
      <c r="K301" s="6">
        <v>299</v>
      </c>
      <c r="L301" s="7">
        <f t="shared" si="25"/>
        <v>-71.760000000000005</v>
      </c>
      <c r="M301" s="8">
        <f t="shared" si="21"/>
        <v>-46.883199999999995</v>
      </c>
      <c r="N301" s="9">
        <f t="shared" si="22"/>
        <v>-14.351999999999991</v>
      </c>
      <c r="O301" s="10">
        <f t="shared" si="23"/>
        <v>10.52480000000001</v>
      </c>
      <c r="P301" s="11">
        <f t="shared" si="24"/>
        <v>26.694720000000011</v>
      </c>
      <c r="Y301" s="23" t="e">
        <f>x*'Assumptions and Calculations'!$K299*(a*ra*V/1000*eAAN^z*eB+(nd*(1/eH-1)*eAAN+nd*(1-wf)*eU+nd*wf*eFF)-nd/(eH*eF)-z*(nd*eU*(1-wf)*(1-eAAN)))/1000</f>
        <v>#REF!</v>
      </c>
    </row>
    <row r="302" spans="11:25" x14ac:dyDescent="0.25">
      <c r="K302" s="6">
        <v>300</v>
      </c>
      <c r="L302" s="7">
        <f t="shared" si="25"/>
        <v>-72</v>
      </c>
      <c r="M302" s="8">
        <f t="shared" si="21"/>
        <v>-47.04</v>
      </c>
      <c r="N302" s="9">
        <f t="shared" si="22"/>
        <v>-14.399999999999991</v>
      </c>
      <c r="O302" s="10">
        <f t="shared" si="23"/>
        <v>10.560000000000009</v>
      </c>
      <c r="P302" s="11">
        <f t="shared" si="24"/>
        <v>26.784000000000013</v>
      </c>
      <c r="Y302" s="23" t="e">
        <f>x*'Assumptions and Calculations'!$K300*(a*ra*V/1000*eAAN^z*eB+(nd*(1/eH-1)*eAAN+nd*(1-wf)*eU+nd*wf*eFF)-nd/(eH*eF)-z*(nd*eU*(1-wf)*(1-eAAN)))/1000</f>
        <v>#REF!</v>
      </c>
    </row>
    <row r="303" spans="11:25" x14ac:dyDescent="0.25">
      <c r="K303" s="6">
        <v>301</v>
      </c>
      <c r="L303" s="7">
        <f t="shared" si="25"/>
        <v>-72.239999999999995</v>
      </c>
      <c r="M303" s="8">
        <f t="shared" si="21"/>
        <v>-47.196799999999996</v>
      </c>
      <c r="N303" s="9">
        <f t="shared" si="22"/>
        <v>-14.447999999999992</v>
      </c>
      <c r="O303" s="10">
        <f t="shared" si="23"/>
        <v>10.595200000000009</v>
      </c>
      <c r="P303" s="11">
        <f t="shared" si="24"/>
        <v>26.873280000000012</v>
      </c>
      <c r="Y303" s="23" t="e">
        <f>x*'Assumptions and Calculations'!$K301*(a*ra*V/1000*eAAN^z*eB+(nd*(1/eH-1)*eAAN+nd*(1-wf)*eU+nd*wf*eFF)-nd/(eH*eF)-z*(nd*eU*(1-wf)*(1-eAAN)))/1000</f>
        <v>#REF!</v>
      </c>
    </row>
    <row r="304" spans="11:25" x14ac:dyDescent="0.25">
      <c r="K304" s="6">
        <v>302</v>
      </c>
      <c r="L304" s="7">
        <f t="shared" si="25"/>
        <v>-72.48</v>
      </c>
      <c r="M304" s="8">
        <f t="shared" si="21"/>
        <v>-47.3536</v>
      </c>
      <c r="N304" s="9">
        <f t="shared" si="22"/>
        <v>-14.495999999999992</v>
      </c>
      <c r="O304" s="10">
        <f t="shared" si="23"/>
        <v>10.630400000000009</v>
      </c>
      <c r="P304" s="11">
        <f t="shared" si="24"/>
        <v>26.962560000000011</v>
      </c>
      <c r="Y304" s="23" t="e">
        <f>x*'Assumptions and Calculations'!$K302*(a*ra*V/1000*eAAN^z*eB+(nd*(1/eH-1)*eAAN+nd*(1-wf)*eU+nd*wf*eFF)-nd/(eH*eF)-z*(nd*eU*(1-wf)*(1-eAAN)))/1000</f>
        <v>#REF!</v>
      </c>
    </row>
    <row r="305" spans="11:25" x14ac:dyDescent="0.25">
      <c r="K305" s="6">
        <v>303</v>
      </c>
      <c r="L305" s="7">
        <f t="shared" si="25"/>
        <v>-72.72</v>
      </c>
      <c r="M305" s="8">
        <f t="shared" si="21"/>
        <v>-47.510400000000004</v>
      </c>
      <c r="N305" s="9">
        <f t="shared" si="22"/>
        <v>-14.543999999999992</v>
      </c>
      <c r="O305" s="10">
        <f t="shared" si="23"/>
        <v>10.66560000000001</v>
      </c>
      <c r="P305" s="11">
        <f t="shared" si="24"/>
        <v>27.051840000000016</v>
      </c>
      <c r="Y305" s="23" t="e">
        <f>x*'Assumptions and Calculations'!$K303*(a*ra*V/1000*eAAN^z*eB+(nd*(1/eH-1)*eAAN+nd*(1-wf)*eU+nd*wf*eFF)-nd/(eH*eF)-z*(nd*eU*(1-wf)*(1-eAAN)))/1000</f>
        <v>#REF!</v>
      </c>
    </row>
    <row r="306" spans="11:25" x14ac:dyDescent="0.25">
      <c r="K306" s="6">
        <v>304</v>
      </c>
      <c r="L306" s="7">
        <f t="shared" si="25"/>
        <v>-72.959999999999994</v>
      </c>
      <c r="M306" s="8">
        <f t="shared" si="21"/>
        <v>-47.667199999999994</v>
      </c>
      <c r="N306" s="9">
        <f t="shared" si="22"/>
        <v>-14.591999999999992</v>
      </c>
      <c r="O306" s="10">
        <f t="shared" si="23"/>
        <v>10.70080000000001</v>
      </c>
      <c r="P306" s="11">
        <f t="shared" si="24"/>
        <v>27.141120000000015</v>
      </c>
      <c r="Y306" s="23" t="e">
        <f>x*'Assumptions and Calculations'!$K304*(a*ra*V/1000*eAAN^z*eB+(nd*(1/eH-1)*eAAN+nd*(1-wf)*eU+nd*wf*eFF)-nd/(eH*eF)-z*(nd*eU*(1-wf)*(1-eAAN)))/1000</f>
        <v>#REF!</v>
      </c>
    </row>
    <row r="307" spans="11:25" x14ac:dyDescent="0.25">
      <c r="K307" s="6">
        <v>305</v>
      </c>
      <c r="L307" s="7">
        <f t="shared" si="25"/>
        <v>-73.2</v>
      </c>
      <c r="M307" s="8">
        <f t="shared" si="21"/>
        <v>-47.823999999999998</v>
      </c>
      <c r="N307" s="9">
        <f t="shared" si="22"/>
        <v>-14.639999999999992</v>
      </c>
      <c r="O307" s="10">
        <f t="shared" si="23"/>
        <v>10.73600000000001</v>
      </c>
      <c r="P307" s="11">
        <f t="shared" si="24"/>
        <v>27.230400000000014</v>
      </c>
      <c r="Y307" s="23" t="e">
        <f>x*'Assumptions and Calculations'!$K305*(a*ra*V/1000*eAAN^z*eB+(nd*(1/eH-1)*eAAN+nd*(1-wf)*eU+nd*wf*eFF)-nd/(eH*eF)-z*(nd*eU*(1-wf)*(1-eAAN)))/1000</f>
        <v>#REF!</v>
      </c>
    </row>
    <row r="308" spans="11:25" x14ac:dyDescent="0.25">
      <c r="K308" s="6">
        <v>306</v>
      </c>
      <c r="L308" s="7">
        <f t="shared" si="25"/>
        <v>-73.44</v>
      </c>
      <c r="M308" s="8">
        <f t="shared" si="21"/>
        <v>-47.980799999999995</v>
      </c>
      <c r="N308" s="9">
        <f t="shared" si="22"/>
        <v>-14.687999999999992</v>
      </c>
      <c r="O308" s="10">
        <f t="shared" si="23"/>
        <v>10.771200000000009</v>
      </c>
      <c r="P308" s="11">
        <f t="shared" si="24"/>
        <v>27.319680000000016</v>
      </c>
      <c r="Y308" s="23" t="e">
        <f>x*'Assumptions and Calculations'!$K306*(a*ra*V/1000*eAAN^z*eB+(nd*(1/eH-1)*eAAN+nd*(1-wf)*eU+nd*wf*eFF)-nd/(eH*eF)-z*(nd*eU*(1-wf)*(1-eAAN)))/1000</f>
        <v>#REF!</v>
      </c>
    </row>
    <row r="309" spans="11:25" x14ac:dyDescent="0.25">
      <c r="K309" s="6">
        <v>307</v>
      </c>
      <c r="L309" s="7">
        <f t="shared" si="25"/>
        <v>-73.680000000000007</v>
      </c>
      <c r="M309" s="8">
        <f t="shared" si="21"/>
        <v>-48.137599999999999</v>
      </c>
      <c r="N309" s="9">
        <f t="shared" si="22"/>
        <v>-14.735999999999992</v>
      </c>
      <c r="O309" s="10">
        <f t="shared" si="23"/>
        <v>10.806400000000009</v>
      </c>
      <c r="P309" s="11">
        <f t="shared" si="24"/>
        <v>27.408960000000015</v>
      </c>
      <c r="Y309" s="23" t="e">
        <f>x*'Assumptions and Calculations'!$K307*(a*ra*V/1000*eAAN^z*eB+(nd*(1/eH-1)*eAAN+nd*(1-wf)*eU+nd*wf*eFF)-nd/(eH*eF)-z*(nd*eU*(1-wf)*(1-eAAN)))/1000</f>
        <v>#REF!</v>
      </c>
    </row>
    <row r="310" spans="11:25" x14ac:dyDescent="0.25">
      <c r="K310" s="6">
        <v>308</v>
      </c>
      <c r="L310" s="7">
        <f t="shared" si="25"/>
        <v>-73.92</v>
      </c>
      <c r="M310" s="8">
        <f t="shared" si="21"/>
        <v>-48.294400000000003</v>
      </c>
      <c r="N310" s="9">
        <f t="shared" si="22"/>
        <v>-14.78399999999999</v>
      </c>
      <c r="O310" s="10">
        <f t="shared" si="23"/>
        <v>10.84160000000001</v>
      </c>
      <c r="P310" s="11">
        <f t="shared" si="24"/>
        <v>27.498240000000013</v>
      </c>
      <c r="Y310" s="23" t="e">
        <f>x*'Assumptions and Calculations'!$K308*(a*ra*V/1000*eAAN^z*eB+(nd*(1/eH-1)*eAAN+nd*(1-wf)*eU+nd*wf*eFF)-nd/(eH*eF)-z*(nd*eU*(1-wf)*(1-eAAN)))/1000</f>
        <v>#REF!</v>
      </c>
    </row>
    <row r="311" spans="11:25" x14ac:dyDescent="0.25">
      <c r="K311" s="6">
        <v>309</v>
      </c>
      <c r="L311" s="7">
        <f t="shared" si="25"/>
        <v>-74.16</v>
      </c>
      <c r="M311" s="8">
        <f t="shared" si="21"/>
        <v>-48.4512</v>
      </c>
      <c r="N311" s="9">
        <f t="shared" si="22"/>
        <v>-14.83199999999999</v>
      </c>
      <c r="O311" s="10">
        <f t="shared" si="23"/>
        <v>10.87680000000001</v>
      </c>
      <c r="P311" s="11">
        <f t="shared" si="24"/>
        <v>27.587520000000016</v>
      </c>
      <c r="Y311" s="23" t="e">
        <f>x*'Assumptions and Calculations'!$K309*(a*ra*V/1000*eAAN^z*eB+(nd*(1/eH-1)*eAAN+nd*(1-wf)*eU+nd*wf*eFF)-nd/(eH*eF)-z*(nd*eU*(1-wf)*(1-eAAN)))/1000</f>
        <v>#REF!</v>
      </c>
    </row>
    <row r="312" spans="11:25" x14ac:dyDescent="0.25">
      <c r="K312" s="6">
        <v>310</v>
      </c>
      <c r="L312" s="7">
        <f t="shared" si="25"/>
        <v>-74.400000000000006</v>
      </c>
      <c r="M312" s="8">
        <f t="shared" si="21"/>
        <v>-48.607999999999997</v>
      </c>
      <c r="N312" s="9">
        <f t="shared" si="22"/>
        <v>-14.87999999999999</v>
      </c>
      <c r="O312" s="10">
        <f t="shared" si="23"/>
        <v>10.91200000000001</v>
      </c>
      <c r="P312" s="11">
        <f t="shared" si="24"/>
        <v>27.676800000000014</v>
      </c>
      <c r="Y312" s="23" t="e">
        <f>x*'Assumptions and Calculations'!$K310*(a*ra*V/1000*eAAN^z*eB+(nd*(1/eH-1)*eAAN+nd*(1-wf)*eU+nd*wf*eFF)-nd/(eH*eF)-z*(nd*eU*(1-wf)*(1-eAAN)))/1000</f>
        <v>#REF!</v>
      </c>
    </row>
    <row r="313" spans="11:25" x14ac:dyDescent="0.25">
      <c r="K313" s="6">
        <v>311</v>
      </c>
      <c r="L313" s="7">
        <f t="shared" si="25"/>
        <v>-74.64</v>
      </c>
      <c r="M313" s="8">
        <f t="shared" si="21"/>
        <v>-48.764799999999994</v>
      </c>
      <c r="N313" s="9">
        <f t="shared" si="22"/>
        <v>-14.92799999999999</v>
      </c>
      <c r="O313" s="10">
        <f t="shared" si="23"/>
        <v>10.947200000000009</v>
      </c>
      <c r="P313" s="11">
        <f t="shared" si="24"/>
        <v>27.766080000000013</v>
      </c>
      <c r="Y313" s="23" t="e">
        <f>x*'Assumptions and Calculations'!$K311*(a*ra*V/1000*eAAN^z*eB+(nd*(1/eH-1)*eAAN+nd*(1-wf)*eU+nd*wf*eFF)-nd/(eH*eF)-z*(nd*eU*(1-wf)*(1-eAAN)))/1000</f>
        <v>#REF!</v>
      </c>
    </row>
    <row r="314" spans="11:25" x14ac:dyDescent="0.25">
      <c r="K314" s="6">
        <v>312</v>
      </c>
      <c r="L314" s="7">
        <f t="shared" si="25"/>
        <v>-74.88</v>
      </c>
      <c r="M314" s="8">
        <f t="shared" si="21"/>
        <v>-48.921599999999998</v>
      </c>
      <c r="N314" s="9">
        <f t="shared" si="22"/>
        <v>-14.97599999999999</v>
      </c>
      <c r="O314" s="10">
        <f t="shared" si="23"/>
        <v>10.982400000000011</v>
      </c>
      <c r="P314" s="11">
        <f t="shared" si="24"/>
        <v>27.855360000000015</v>
      </c>
      <c r="Y314" s="23" t="e">
        <f>x*'Assumptions and Calculations'!$K312*(a*ra*V/1000*eAAN^z*eB+(nd*(1/eH-1)*eAAN+nd*(1-wf)*eU+nd*wf*eFF)-nd/(eH*eF)-z*(nd*eU*(1-wf)*(1-eAAN)))/1000</f>
        <v>#REF!</v>
      </c>
    </row>
    <row r="315" spans="11:25" x14ac:dyDescent="0.25">
      <c r="K315" s="6">
        <v>313</v>
      </c>
      <c r="L315" s="7">
        <f t="shared" si="25"/>
        <v>-75.12</v>
      </c>
      <c r="M315" s="8">
        <f t="shared" si="21"/>
        <v>-49.078400000000002</v>
      </c>
      <c r="N315" s="9">
        <f t="shared" si="22"/>
        <v>-15.02399999999999</v>
      </c>
      <c r="O315" s="10">
        <f t="shared" si="23"/>
        <v>11.017600000000009</v>
      </c>
      <c r="P315" s="11">
        <f t="shared" si="24"/>
        <v>27.944640000000014</v>
      </c>
      <c r="Y315" s="23" t="e">
        <f>x*'Assumptions and Calculations'!$K313*(a*ra*V/1000*eAAN^z*eB+(nd*(1/eH-1)*eAAN+nd*(1-wf)*eU+nd*wf*eFF)-nd/(eH*eF)-z*(nd*eU*(1-wf)*(1-eAAN)))/1000</f>
        <v>#REF!</v>
      </c>
    </row>
    <row r="316" spans="11:25" x14ac:dyDescent="0.25">
      <c r="K316" s="6">
        <v>314</v>
      </c>
      <c r="L316" s="7">
        <f t="shared" si="25"/>
        <v>-75.36</v>
      </c>
      <c r="M316" s="8">
        <f t="shared" si="21"/>
        <v>-49.235199999999999</v>
      </c>
      <c r="N316" s="9">
        <f t="shared" si="22"/>
        <v>-15.07199999999999</v>
      </c>
      <c r="O316" s="10">
        <f t="shared" si="23"/>
        <v>11.05280000000001</v>
      </c>
      <c r="P316" s="11">
        <f t="shared" si="24"/>
        <v>28.033920000000013</v>
      </c>
      <c r="Y316" s="23" t="e">
        <f>x*'Assumptions and Calculations'!$K314*(a*ra*V/1000*eAAN^z*eB+(nd*(1/eH-1)*eAAN+nd*(1-wf)*eU+nd*wf*eFF)-nd/(eH*eF)-z*(nd*eU*(1-wf)*(1-eAAN)))/1000</f>
        <v>#REF!</v>
      </c>
    </row>
    <row r="317" spans="11:25" x14ac:dyDescent="0.25">
      <c r="K317" s="6">
        <v>315</v>
      </c>
      <c r="L317" s="7">
        <f t="shared" si="25"/>
        <v>-75.599999999999994</v>
      </c>
      <c r="M317" s="8">
        <f t="shared" si="21"/>
        <v>-49.392000000000003</v>
      </c>
      <c r="N317" s="9">
        <f t="shared" si="22"/>
        <v>-15.11999999999999</v>
      </c>
      <c r="O317" s="10">
        <f t="shared" si="23"/>
        <v>11.08800000000001</v>
      </c>
      <c r="P317" s="11">
        <f t="shared" si="24"/>
        <v>28.123200000000015</v>
      </c>
      <c r="Y317" s="23" t="e">
        <f>x*'Assumptions and Calculations'!$K315*(a*ra*V/1000*eAAN^z*eB+(nd*(1/eH-1)*eAAN+nd*(1-wf)*eU+nd*wf*eFF)-nd/(eH*eF)-z*(nd*eU*(1-wf)*(1-eAAN)))/1000</f>
        <v>#REF!</v>
      </c>
    </row>
    <row r="318" spans="11:25" x14ac:dyDescent="0.25">
      <c r="K318" s="6">
        <v>316</v>
      </c>
      <c r="L318" s="7">
        <f t="shared" si="25"/>
        <v>-75.84</v>
      </c>
      <c r="M318" s="8">
        <f t="shared" si="21"/>
        <v>-49.548799999999993</v>
      </c>
      <c r="N318" s="9">
        <f t="shared" si="22"/>
        <v>-15.16799999999999</v>
      </c>
      <c r="O318" s="10">
        <f t="shared" si="23"/>
        <v>11.12320000000001</v>
      </c>
      <c r="P318" s="11">
        <f t="shared" si="24"/>
        <v>28.212480000000014</v>
      </c>
      <c r="Y318" s="23" t="e">
        <f>x*'Assumptions and Calculations'!$K316*(a*ra*V/1000*eAAN^z*eB+(nd*(1/eH-1)*eAAN+nd*(1-wf)*eU+nd*wf*eFF)-nd/(eH*eF)-z*(nd*eU*(1-wf)*(1-eAAN)))/1000</f>
        <v>#REF!</v>
      </c>
    </row>
    <row r="319" spans="11:25" x14ac:dyDescent="0.25">
      <c r="K319" s="6">
        <v>317</v>
      </c>
      <c r="L319" s="7">
        <f t="shared" si="25"/>
        <v>-76.08</v>
      </c>
      <c r="M319" s="8">
        <f t="shared" si="21"/>
        <v>-49.705599999999997</v>
      </c>
      <c r="N319" s="9">
        <f t="shared" si="22"/>
        <v>-15.21599999999999</v>
      </c>
      <c r="O319" s="10">
        <f t="shared" si="23"/>
        <v>11.158400000000011</v>
      </c>
      <c r="P319" s="11">
        <f t="shared" si="24"/>
        <v>28.301760000000012</v>
      </c>
      <c r="Y319" s="23" t="e">
        <f>x*'Assumptions and Calculations'!$K317*(a*ra*V/1000*eAAN^z*eB+(nd*(1/eH-1)*eAAN+nd*(1-wf)*eU+nd*wf*eFF)-nd/(eH*eF)-z*(nd*eU*(1-wf)*(1-eAAN)))/1000</f>
        <v>#REF!</v>
      </c>
    </row>
    <row r="320" spans="11:25" x14ac:dyDescent="0.25">
      <c r="K320" s="6">
        <v>318</v>
      </c>
      <c r="L320" s="7">
        <f t="shared" si="25"/>
        <v>-76.319999999999993</v>
      </c>
      <c r="M320" s="8">
        <f t="shared" si="21"/>
        <v>-49.862400000000001</v>
      </c>
      <c r="N320" s="9">
        <f t="shared" si="22"/>
        <v>-15.26399999999999</v>
      </c>
      <c r="O320" s="10">
        <f t="shared" si="23"/>
        <v>11.193600000000009</v>
      </c>
      <c r="P320" s="11">
        <f t="shared" si="24"/>
        <v>28.391040000000014</v>
      </c>
      <c r="Y320" s="23" t="e">
        <f>x*'Assumptions and Calculations'!$K318*(a*ra*V/1000*eAAN^z*eB+(nd*(1/eH-1)*eAAN+nd*(1-wf)*eU+nd*wf*eFF)-nd/(eH*eF)-z*(nd*eU*(1-wf)*(1-eAAN)))/1000</f>
        <v>#REF!</v>
      </c>
    </row>
    <row r="321" spans="11:25" x14ac:dyDescent="0.25">
      <c r="K321" s="6">
        <v>319</v>
      </c>
      <c r="L321" s="7">
        <f t="shared" si="25"/>
        <v>-76.56</v>
      </c>
      <c r="M321" s="8">
        <f t="shared" si="21"/>
        <v>-50.019199999999998</v>
      </c>
      <c r="N321" s="9">
        <f t="shared" si="22"/>
        <v>-15.311999999999991</v>
      </c>
      <c r="O321" s="10">
        <f t="shared" si="23"/>
        <v>11.22880000000001</v>
      </c>
      <c r="P321" s="11">
        <f t="shared" si="24"/>
        <v>28.480320000000013</v>
      </c>
      <c r="Y321" s="23" t="e">
        <f>x*'Assumptions and Calculations'!$K319*(a*ra*V/1000*eAAN^z*eB+(nd*(1/eH-1)*eAAN+nd*(1-wf)*eU+nd*wf*eFF)-nd/(eH*eF)-z*(nd*eU*(1-wf)*(1-eAAN)))/1000</f>
        <v>#REF!</v>
      </c>
    </row>
    <row r="322" spans="11:25" x14ac:dyDescent="0.25">
      <c r="K322" s="6">
        <v>320</v>
      </c>
      <c r="L322" s="7">
        <f t="shared" si="25"/>
        <v>-76.8</v>
      </c>
      <c r="M322" s="8">
        <f t="shared" ref="M322:M379" si="26">x*$K322*(ra*V/1000*eAAN^z*eB-nd/(eH*eF))/1000</f>
        <v>-50.176000000000002</v>
      </c>
      <c r="N322" s="9">
        <f t="shared" ref="N322:N379" si="27">x*$K322*(NREC-nd/(eH*eF))/1000</f>
        <v>-15.359999999999991</v>
      </c>
      <c r="O322" s="10">
        <f t="shared" ref="O322:O379" si="28">x*$K322*(ra*V/1000*eAAN^z*eB+NREC-nd/(eH*eF))/1000</f>
        <v>11.264000000000012</v>
      </c>
      <c r="P322" s="11">
        <f t="shared" ref="P322:P379" si="29">x*$K322*(a*ra*V/1000*eAAN^z*eB-test*(1-eB)*(1-wf)*nd*eU+NREC-nd/(eH*eF)-z*(nd*eU*(1-wf)*(1-eAAN)))/1000</f>
        <v>28.569600000000012</v>
      </c>
      <c r="Y322" s="23" t="e">
        <f>x*'Assumptions and Calculations'!$K320*(a*ra*V/1000*eAAN^z*eB+(nd*(1/eH-1)*eAAN+nd*(1-wf)*eU+nd*wf*eFF)-nd/(eH*eF)-z*(nd*eU*(1-wf)*(1-eAAN)))/1000</f>
        <v>#REF!</v>
      </c>
    </row>
    <row r="323" spans="11:25" x14ac:dyDescent="0.25">
      <c r="K323" s="6">
        <v>321</v>
      </c>
      <c r="L323" s="7">
        <f t="shared" ref="L323:L379" si="30">x*$K323*(-nd/(eH*eF))/1000</f>
        <v>-77.040000000000006</v>
      </c>
      <c r="M323" s="8">
        <f t="shared" si="26"/>
        <v>-50.332799999999999</v>
      </c>
      <c r="N323" s="9">
        <f t="shared" si="27"/>
        <v>-15.407999999999991</v>
      </c>
      <c r="O323" s="10">
        <f t="shared" si="28"/>
        <v>11.29920000000001</v>
      </c>
      <c r="P323" s="11">
        <f t="shared" si="29"/>
        <v>28.658880000000014</v>
      </c>
      <c r="Y323" s="23" t="e">
        <f>x*'Assumptions and Calculations'!$K321*(a*ra*V/1000*eAAN^z*eB+(nd*(1/eH-1)*eAAN+nd*(1-wf)*eU+nd*wf*eFF)-nd/(eH*eF)-z*(nd*eU*(1-wf)*(1-eAAN)))/1000</f>
        <v>#REF!</v>
      </c>
    </row>
    <row r="324" spans="11:25" x14ac:dyDescent="0.25">
      <c r="K324" s="6">
        <v>322</v>
      </c>
      <c r="L324" s="7">
        <f t="shared" si="30"/>
        <v>-77.28</v>
      </c>
      <c r="M324" s="8">
        <f t="shared" si="26"/>
        <v>-50.489599999999996</v>
      </c>
      <c r="N324" s="9">
        <f t="shared" si="27"/>
        <v>-15.455999999999991</v>
      </c>
      <c r="O324" s="10">
        <f t="shared" si="28"/>
        <v>11.334400000000011</v>
      </c>
      <c r="P324" s="11">
        <f t="shared" si="29"/>
        <v>28.748160000000013</v>
      </c>
      <c r="Y324" s="23" t="e">
        <f>x*'Assumptions and Calculations'!$K322*(a*ra*V/1000*eAAN^z*eB+(nd*(1/eH-1)*eAAN+nd*(1-wf)*eU+nd*wf*eFF)-nd/(eH*eF)-z*(nd*eU*(1-wf)*(1-eAAN)))/1000</f>
        <v>#REF!</v>
      </c>
    </row>
    <row r="325" spans="11:25" x14ac:dyDescent="0.25">
      <c r="K325" s="6">
        <v>323</v>
      </c>
      <c r="L325" s="7">
        <f t="shared" si="30"/>
        <v>-77.52</v>
      </c>
      <c r="M325" s="8">
        <f t="shared" si="26"/>
        <v>-50.6464</v>
      </c>
      <c r="N325" s="9">
        <f t="shared" si="27"/>
        <v>-15.503999999999991</v>
      </c>
      <c r="O325" s="10">
        <f t="shared" si="28"/>
        <v>11.369600000000009</v>
      </c>
      <c r="P325" s="11">
        <f t="shared" si="29"/>
        <v>28.837440000000012</v>
      </c>
      <c r="Y325" s="23" t="e">
        <f>x*'Assumptions and Calculations'!$K323*(a*ra*V/1000*eAAN^z*eB+(nd*(1/eH-1)*eAAN+nd*(1-wf)*eU+nd*wf*eFF)-nd/(eH*eF)-z*(nd*eU*(1-wf)*(1-eAAN)))/1000</f>
        <v>#REF!</v>
      </c>
    </row>
    <row r="326" spans="11:25" x14ac:dyDescent="0.25">
      <c r="K326" s="6">
        <v>324</v>
      </c>
      <c r="L326" s="7">
        <f t="shared" si="30"/>
        <v>-77.760000000000005</v>
      </c>
      <c r="M326" s="8">
        <f t="shared" si="26"/>
        <v>-50.803199999999997</v>
      </c>
      <c r="N326" s="9">
        <f t="shared" si="27"/>
        <v>-15.551999999999991</v>
      </c>
      <c r="O326" s="10">
        <f t="shared" si="28"/>
        <v>11.40480000000001</v>
      </c>
      <c r="P326" s="11">
        <f t="shared" si="29"/>
        <v>28.926720000000017</v>
      </c>
      <c r="Y326" s="23" t="e">
        <f>x*'Assumptions and Calculations'!$K324*(a*ra*V/1000*eAAN^z*eB+(nd*(1/eH-1)*eAAN+nd*(1-wf)*eU+nd*wf*eFF)-nd/(eH*eF)-z*(nd*eU*(1-wf)*(1-eAAN)))/1000</f>
        <v>#REF!</v>
      </c>
    </row>
    <row r="327" spans="11:25" x14ac:dyDescent="0.25">
      <c r="K327" s="6">
        <v>325</v>
      </c>
      <c r="L327" s="7">
        <f t="shared" si="30"/>
        <v>-78</v>
      </c>
      <c r="M327" s="8">
        <f t="shared" si="26"/>
        <v>-50.96</v>
      </c>
      <c r="N327" s="9">
        <f t="shared" si="27"/>
        <v>-15.599999999999991</v>
      </c>
      <c r="O327" s="10">
        <f t="shared" si="28"/>
        <v>11.44000000000001</v>
      </c>
      <c r="P327" s="11">
        <f t="shared" si="29"/>
        <v>29.016000000000016</v>
      </c>
      <c r="Y327" s="23" t="e">
        <f>x*'Assumptions and Calculations'!$K325*(a*ra*V/1000*eAAN^z*eB+(nd*(1/eH-1)*eAAN+nd*(1-wf)*eU+nd*wf*eFF)-nd/(eH*eF)-z*(nd*eU*(1-wf)*(1-eAAN)))/1000</f>
        <v>#REF!</v>
      </c>
    </row>
    <row r="328" spans="11:25" x14ac:dyDescent="0.25">
      <c r="K328" s="6">
        <v>326</v>
      </c>
      <c r="L328" s="7">
        <f t="shared" si="30"/>
        <v>-78.239999999999995</v>
      </c>
      <c r="M328" s="8">
        <f t="shared" si="26"/>
        <v>-51.116799999999998</v>
      </c>
      <c r="N328" s="9">
        <f t="shared" si="27"/>
        <v>-15.647999999999991</v>
      </c>
      <c r="O328" s="10">
        <f t="shared" si="28"/>
        <v>11.47520000000001</v>
      </c>
      <c r="P328" s="11">
        <f t="shared" si="29"/>
        <v>29.105280000000015</v>
      </c>
      <c r="Y328" s="23" t="e">
        <f>x*'Assumptions and Calculations'!$K326*(a*ra*V/1000*eAAN^z*eB+(nd*(1/eH-1)*eAAN+nd*(1-wf)*eU+nd*wf*eFF)-nd/(eH*eF)-z*(nd*eU*(1-wf)*(1-eAAN)))/1000</f>
        <v>#REF!</v>
      </c>
    </row>
    <row r="329" spans="11:25" x14ac:dyDescent="0.25">
      <c r="K329" s="6">
        <v>327</v>
      </c>
      <c r="L329" s="7">
        <f t="shared" si="30"/>
        <v>-78.48</v>
      </c>
      <c r="M329" s="8">
        <f t="shared" si="26"/>
        <v>-51.273600000000002</v>
      </c>
      <c r="N329" s="9">
        <f t="shared" si="27"/>
        <v>-15.695999999999991</v>
      </c>
      <c r="O329" s="10">
        <f t="shared" si="28"/>
        <v>11.510400000000011</v>
      </c>
      <c r="P329" s="11">
        <f t="shared" si="29"/>
        <v>29.194560000000017</v>
      </c>
      <c r="Y329" s="23" t="e">
        <f>x*'Assumptions and Calculations'!$K327*(a*ra*V/1000*eAAN^z*eB+(nd*(1/eH-1)*eAAN+nd*(1-wf)*eU+nd*wf*eFF)-nd/(eH*eF)-z*(nd*eU*(1-wf)*(1-eAAN)))/1000</f>
        <v>#REF!</v>
      </c>
    </row>
    <row r="330" spans="11:25" x14ac:dyDescent="0.25">
      <c r="K330" s="6">
        <v>328</v>
      </c>
      <c r="L330" s="7">
        <f t="shared" si="30"/>
        <v>-78.72</v>
      </c>
      <c r="M330" s="8">
        <f t="shared" si="26"/>
        <v>-51.430399999999999</v>
      </c>
      <c r="N330" s="9">
        <f t="shared" si="27"/>
        <v>-15.743999999999991</v>
      </c>
      <c r="O330" s="10">
        <f t="shared" si="28"/>
        <v>11.545600000000009</v>
      </c>
      <c r="P330" s="11">
        <f t="shared" si="29"/>
        <v>29.283840000000016</v>
      </c>
      <c r="Y330" s="23" t="e">
        <f>x*'Assumptions and Calculations'!$K328*(a*ra*V/1000*eAAN^z*eB+(nd*(1/eH-1)*eAAN+nd*(1-wf)*eU+nd*wf*eFF)-nd/(eH*eF)-z*(nd*eU*(1-wf)*(1-eAAN)))/1000</f>
        <v>#REF!</v>
      </c>
    </row>
    <row r="331" spans="11:25" x14ac:dyDescent="0.25">
      <c r="K331" s="6">
        <v>329</v>
      </c>
      <c r="L331" s="7">
        <f t="shared" si="30"/>
        <v>-78.959999999999994</v>
      </c>
      <c r="M331" s="8">
        <f t="shared" si="26"/>
        <v>-51.587199999999996</v>
      </c>
      <c r="N331" s="9">
        <f t="shared" si="27"/>
        <v>-15.791999999999991</v>
      </c>
      <c r="O331" s="10">
        <f t="shared" si="28"/>
        <v>11.580800000000011</v>
      </c>
      <c r="P331" s="11">
        <f t="shared" si="29"/>
        <v>29.373120000000014</v>
      </c>
      <c r="Y331" s="23" t="e">
        <f>x*'Assumptions and Calculations'!$K329*(a*ra*V/1000*eAAN^z*eB+(nd*(1/eH-1)*eAAN+nd*(1-wf)*eU+nd*wf*eFF)-nd/(eH*eF)-z*(nd*eU*(1-wf)*(1-eAAN)))/1000</f>
        <v>#REF!</v>
      </c>
    </row>
    <row r="332" spans="11:25" x14ac:dyDescent="0.25">
      <c r="K332" s="6">
        <v>330</v>
      </c>
      <c r="L332" s="7">
        <f t="shared" si="30"/>
        <v>-79.2</v>
      </c>
      <c r="M332" s="8">
        <f t="shared" si="26"/>
        <v>-51.744</v>
      </c>
      <c r="N332" s="9">
        <f t="shared" si="27"/>
        <v>-15.839999999999991</v>
      </c>
      <c r="O332" s="10">
        <f t="shared" si="28"/>
        <v>11.61600000000001</v>
      </c>
      <c r="P332" s="11">
        <f t="shared" si="29"/>
        <v>29.462400000000017</v>
      </c>
      <c r="Y332" s="23" t="e">
        <f>x*'Assumptions and Calculations'!$K330*(a*ra*V/1000*eAAN^z*eB+(nd*(1/eH-1)*eAAN+nd*(1-wf)*eU+nd*wf*eFF)-nd/(eH*eF)-z*(nd*eU*(1-wf)*(1-eAAN)))/1000</f>
        <v>#REF!</v>
      </c>
    </row>
    <row r="333" spans="11:25" x14ac:dyDescent="0.25">
      <c r="K333" s="6">
        <v>331</v>
      </c>
      <c r="L333" s="7">
        <f t="shared" si="30"/>
        <v>-79.44</v>
      </c>
      <c r="M333" s="8">
        <f t="shared" si="26"/>
        <v>-51.900799999999997</v>
      </c>
      <c r="N333" s="9">
        <f t="shared" si="27"/>
        <v>-15.887999999999991</v>
      </c>
      <c r="O333" s="10">
        <f t="shared" si="28"/>
        <v>11.65120000000001</v>
      </c>
      <c r="P333" s="11">
        <f t="shared" si="29"/>
        <v>29.551680000000015</v>
      </c>
      <c r="Y333" s="23" t="e">
        <f>x*'Assumptions and Calculations'!$K331*(a*ra*V/1000*eAAN^z*eB+(nd*(1/eH-1)*eAAN+nd*(1-wf)*eU+nd*wf*eFF)-nd/(eH*eF)-z*(nd*eU*(1-wf)*(1-eAAN)))/1000</f>
        <v>#REF!</v>
      </c>
    </row>
    <row r="334" spans="11:25" x14ac:dyDescent="0.25">
      <c r="K334" s="6">
        <v>332</v>
      </c>
      <c r="L334" s="7">
        <f t="shared" si="30"/>
        <v>-79.680000000000007</v>
      </c>
      <c r="M334" s="8">
        <f t="shared" si="26"/>
        <v>-52.057600000000001</v>
      </c>
      <c r="N334" s="9">
        <f t="shared" si="27"/>
        <v>-15.935999999999991</v>
      </c>
      <c r="O334" s="10">
        <f t="shared" si="28"/>
        <v>11.68640000000001</v>
      </c>
      <c r="P334" s="11">
        <f t="shared" si="29"/>
        <v>29.640960000000014</v>
      </c>
      <c r="Y334" s="23" t="e">
        <f>x*'Assumptions and Calculations'!$K332*(a*ra*V/1000*eAAN^z*eB+(nd*(1/eH-1)*eAAN+nd*(1-wf)*eU+nd*wf*eFF)-nd/(eH*eF)-z*(nd*eU*(1-wf)*(1-eAAN)))/1000</f>
        <v>#REF!</v>
      </c>
    </row>
    <row r="335" spans="11:25" x14ac:dyDescent="0.25">
      <c r="K335" s="6">
        <v>333</v>
      </c>
      <c r="L335" s="7">
        <f t="shared" si="30"/>
        <v>-79.92</v>
      </c>
      <c r="M335" s="8">
        <f t="shared" si="26"/>
        <v>-52.214400000000005</v>
      </c>
      <c r="N335" s="9">
        <f t="shared" si="27"/>
        <v>-15.983999999999991</v>
      </c>
      <c r="O335" s="10">
        <f t="shared" si="28"/>
        <v>11.721600000000011</v>
      </c>
      <c r="P335" s="11">
        <f t="shared" si="29"/>
        <v>29.730240000000016</v>
      </c>
      <c r="Y335" s="23" t="e">
        <f>x*'Assumptions and Calculations'!$K333*(a*ra*V/1000*eAAN^z*eB+(nd*(1/eH-1)*eAAN+nd*(1-wf)*eU+nd*wf*eFF)-nd/(eH*eF)-z*(nd*eU*(1-wf)*(1-eAAN)))/1000</f>
        <v>#REF!</v>
      </c>
    </row>
    <row r="336" spans="11:25" x14ac:dyDescent="0.25">
      <c r="K336" s="6">
        <v>334</v>
      </c>
      <c r="L336" s="7">
        <f t="shared" si="30"/>
        <v>-80.16</v>
      </c>
      <c r="M336" s="8">
        <f t="shared" si="26"/>
        <v>-52.371199999999995</v>
      </c>
      <c r="N336" s="9">
        <f t="shared" si="27"/>
        <v>-16.031999999999989</v>
      </c>
      <c r="O336" s="10">
        <f t="shared" si="28"/>
        <v>11.756800000000011</v>
      </c>
      <c r="P336" s="11">
        <f t="shared" si="29"/>
        <v>29.819520000000015</v>
      </c>
      <c r="Y336" s="23" t="e">
        <f>x*'Assumptions and Calculations'!$K334*(a*ra*V/1000*eAAN^z*eB+(nd*(1/eH-1)*eAAN+nd*(1-wf)*eU+nd*wf*eFF)-nd/(eH*eF)-z*(nd*eU*(1-wf)*(1-eAAN)))/1000</f>
        <v>#REF!</v>
      </c>
    </row>
    <row r="337" spans="11:25" x14ac:dyDescent="0.25">
      <c r="K337" s="6">
        <v>335</v>
      </c>
      <c r="L337" s="7">
        <f t="shared" si="30"/>
        <v>-80.400000000000006</v>
      </c>
      <c r="M337" s="8">
        <f t="shared" si="26"/>
        <v>-52.527999999999999</v>
      </c>
      <c r="N337" s="9">
        <f t="shared" si="27"/>
        <v>-16.079999999999991</v>
      </c>
      <c r="O337" s="10">
        <f t="shared" si="28"/>
        <v>11.79200000000001</v>
      </c>
      <c r="P337" s="11">
        <f t="shared" si="29"/>
        <v>29.908800000000014</v>
      </c>
      <c r="Y337" s="23" t="e">
        <f>x*'Assumptions and Calculations'!$K335*(a*ra*V/1000*eAAN^z*eB+(nd*(1/eH-1)*eAAN+nd*(1-wf)*eU+nd*wf*eFF)-nd/(eH*eF)-z*(nd*eU*(1-wf)*(1-eAAN)))/1000</f>
        <v>#REF!</v>
      </c>
    </row>
    <row r="338" spans="11:25" x14ac:dyDescent="0.25">
      <c r="K338" s="6">
        <v>336</v>
      </c>
      <c r="L338" s="7">
        <f t="shared" si="30"/>
        <v>-80.64</v>
      </c>
      <c r="M338" s="8">
        <f t="shared" si="26"/>
        <v>-52.684799999999996</v>
      </c>
      <c r="N338" s="9">
        <f t="shared" si="27"/>
        <v>-16.127999999999989</v>
      </c>
      <c r="O338" s="10">
        <f t="shared" si="28"/>
        <v>11.82720000000001</v>
      </c>
      <c r="P338" s="11">
        <f t="shared" si="29"/>
        <v>29.998080000000016</v>
      </c>
      <c r="Y338" s="23" t="e">
        <f>x*'Assumptions and Calculations'!$K336*(a*ra*V/1000*eAAN^z*eB+(nd*(1/eH-1)*eAAN+nd*(1-wf)*eU+nd*wf*eFF)-nd/(eH*eF)-z*(nd*eU*(1-wf)*(1-eAAN)))/1000</f>
        <v>#REF!</v>
      </c>
    </row>
    <row r="339" spans="11:25" x14ac:dyDescent="0.25">
      <c r="K339" s="6">
        <v>337</v>
      </c>
      <c r="L339" s="7">
        <f t="shared" si="30"/>
        <v>-80.88</v>
      </c>
      <c r="M339" s="8">
        <f t="shared" si="26"/>
        <v>-52.8416</v>
      </c>
      <c r="N339" s="9">
        <f t="shared" si="27"/>
        <v>-16.175999999999991</v>
      </c>
      <c r="O339" s="10">
        <f t="shared" si="28"/>
        <v>11.86240000000001</v>
      </c>
      <c r="P339" s="11">
        <f t="shared" si="29"/>
        <v>30.087360000000015</v>
      </c>
      <c r="Y339" s="23" t="e">
        <f>x*'Assumptions and Calculations'!$K337*(a*ra*V/1000*eAAN^z*eB+(nd*(1/eH-1)*eAAN+nd*(1-wf)*eU+nd*wf*eFF)-nd/(eH*eF)-z*(nd*eU*(1-wf)*(1-eAAN)))/1000</f>
        <v>#REF!</v>
      </c>
    </row>
    <row r="340" spans="11:25" x14ac:dyDescent="0.25">
      <c r="K340" s="6">
        <v>338</v>
      </c>
      <c r="L340" s="7">
        <f t="shared" si="30"/>
        <v>-81.12</v>
      </c>
      <c r="M340" s="8">
        <f t="shared" si="26"/>
        <v>-52.998400000000004</v>
      </c>
      <c r="N340" s="9">
        <f t="shared" si="27"/>
        <v>-16.22399999999999</v>
      </c>
      <c r="O340" s="10">
        <f t="shared" si="28"/>
        <v>11.897600000000011</v>
      </c>
      <c r="P340" s="11">
        <f t="shared" si="29"/>
        <v>30.176640000000013</v>
      </c>
      <c r="Y340" s="23" t="e">
        <f>x*'Assumptions and Calculations'!$K338*(a*ra*V/1000*eAAN^z*eB+(nd*(1/eH-1)*eAAN+nd*(1-wf)*eU+nd*wf*eFF)-nd/(eH*eF)-z*(nd*eU*(1-wf)*(1-eAAN)))/1000</f>
        <v>#REF!</v>
      </c>
    </row>
    <row r="341" spans="11:25" x14ac:dyDescent="0.25">
      <c r="K341" s="6">
        <v>339</v>
      </c>
      <c r="L341" s="7">
        <f t="shared" si="30"/>
        <v>-81.36</v>
      </c>
      <c r="M341" s="8">
        <f t="shared" si="26"/>
        <v>-53.155199999999994</v>
      </c>
      <c r="N341" s="9">
        <f t="shared" si="27"/>
        <v>-16.271999999999991</v>
      </c>
      <c r="O341" s="10">
        <f t="shared" si="28"/>
        <v>11.932800000000011</v>
      </c>
      <c r="P341" s="11">
        <f t="shared" si="29"/>
        <v>30.265920000000015</v>
      </c>
      <c r="Y341" s="23" t="e">
        <f>x*'Assumptions and Calculations'!$K339*(a*ra*V/1000*eAAN^z*eB+(nd*(1/eH-1)*eAAN+nd*(1-wf)*eU+nd*wf*eFF)-nd/(eH*eF)-z*(nd*eU*(1-wf)*(1-eAAN)))/1000</f>
        <v>#REF!</v>
      </c>
    </row>
    <row r="342" spans="11:25" x14ac:dyDescent="0.25">
      <c r="K342" s="6">
        <v>340</v>
      </c>
      <c r="L342" s="7">
        <f t="shared" si="30"/>
        <v>-81.599999999999994</v>
      </c>
      <c r="M342" s="8">
        <f t="shared" si="26"/>
        <v>-53.311999999999998</v>
      </c>
      <c r="N342" s="9">
        <f t="shared" si="27"/>
        <v>-16.31999999999999</v>
      </c>
      <c r="O342" s="10">
        <f t="shared" si="28"/>
        <v>11.968000000000011</v>
      </c>
      <c r="P342" s="11">
        <f t="shared" si="29"/>
        <v>30.355200000000014</v>
      </c>
      <c r="Y342" s="23" t="e">
        <f>x*'Assumptions and Calculations'!$K340*(a*ra*V/1000*eAAN^z*eB+(nd*(1/eH-1)*eAAN+nd*(1-wf)*eU+nd*wf*eFF)-nd/(eH*eF)-z*(nd*eU*(1-wf)*(1-eAAN)))/1000</f>
        <v>#REF!</v>
      </c>
    </row>
    <row r="343" spans="11:25" x14ac:dyDescent="0.25">
      <c r="K343" s="6">
        <v>341</v>
      </c>
      <c r="L343" s="7">
        <f t="shared" si="30"/>
        <v>-81.84</v>
      </c>
      <c r="M343" s="8">
        <f t="shared" si="26"/>
        <v>-53.468799999999995</v>
      </c>
      <c r="N343" s="9">
        <f t="shared" si="27"/>
        <v>-16.367999999999991</v>
      </c>
      <c r="O343" s="10">
        <f t="shared" si="28"/>
        <v>12.00320000000001</v>
      </c>
      <c r="P343" s="11">
        <f t="shared" si="29"/>
        <v>30.444480000000013</v>
      </c>
      <c r="Y343" s="23" t="e">
        <f>x*'Assumptions and Calculations'!$K341*(a*ra*V/1000*eAAN^z*eB+(nd*(1/eH-1)*eAAN+nd*(1-wf)*eU+nd*wf*eFF)-nd/(eH*eF)-z*(nd*eU*(1-wf)*(1-eAAN)))/1000</f>
        <v>#REF!</v>
      </c>
    </row>
    <row r="344" spans="11:25" x14ac:dyDescent="0.25">
      <c r="K344" s="6">
        <v>342</v>
      </c>
      <c r="L344" s="7">
        <f t="shared" si="30"/>
        <v>-82.08</v>
      </c>
      <c r="M344" s="8">
        <f t="shared" si="26"/>
        <v>-53.625599999999999</v>
      </c>
      <c r="N344" s="9">
        <f t="shared" si="27"/>
        <v>-16.41599999999999</v>
      </c>
      <c r="O344" s="10">
        <f t="shared" si="28"/>
        <v>12.03840000000001</v>
      </c>
      <c r="P344" s="11">
        <f t="shared" si="29"/>
        <v>30.533760000000015</v>
      </c>
      <c r="Y344" s="23" t="e">
        <f>x*'Assumptions and Calculations'!$K342*(a*ra*V/1000*eAAN^z*eB+(nd*(1/eH-1)*eAAN+nd*(1-wf)*eU+nd*wf*eFF)-nd/(eH*eF)-z*(nd*eU*(1-wf)*(1-eAAN)))/1000</f>
        <v>#REF!</v>
      </c>
    </row>
    <row r="345" spans="11:25" x14ac:dyDescent="0.25">
      <c r="K345" s="6">
        <v>343</v>
      </c>
      <c r="L345" s="7">
        <f t="shared" si="30"/>
        <v>-82.32</v>
      </c>
      <c r="M345" s="8">
        <f t="shared" si="26"/>
        <v>-53.782400000000003</v>
      </c>
      <c r="N345" s="9">
        <f t="shared" si="27"/>
        <v>-16.463999999999988</v>
      </c>
      <c r="O345" s="10">
        <f t="shared" si="28"/>
        <v>12.073600000000011</v>
      </c>
      <c r="P345" s="11">
        <f t="shared" si="29"/>
        <v>30.623040000000014</v>
      </c>
      <c r="Y345" s="23" t="e">
        <f>x*'Assumptions and Calculations'!$K343*(a*ra*V/1000*eAAN^z*eB+(nd*(1/eH-1)*eAAN+nd*(1-wf)*eU+nd*wf*eFF)-nd/(eH*eF)-z*(nd*eU*(1-wf)*(1-eAAN)))/1000</f>
        <v>#REF!</v>
      </c>
    </row>
    <row r="346" spans="11:25" x14ac:dyDescent="0.25">
      <c r="K346" s="6">
        <v>344</v>
      </c>
      <c r="L346" s="7">
        <f t="shared" si="30"/>
        <v>-82.56</v>
      </c>
      <c r="M346" s="8">
        <f t="shared" si="26"/>
        <v>-53.9392</v>
      </c>
      <c r="N346" s="9">
        <f t="shared" si="27"/>
        <v>-16.51199999999999</v>
      </c>
      <c r="O346" s="10">
        <f t="shared" si="28"/>
        <v>12.108800000000009</v>
      </c>
      <c r="P346" s="11">
        <f t="shared" si="29"/>
        <v>30.712320000000012</v>
      </c>
      <c r="Y346" s="23" t="e">
        <f>x*'Assumptions and Calculations'!$K344*(a*ra*V/1000*eAAN^z*eB+(nd*(1/eH-1)*eAAN+nd*(1-wf)*eU+nd*wf*eFF)-nd/(eH*eF)-z*(nd*eU*(1-wf)*(1-eAAN)))/1000</f>
        <v>#REF!</v>
      </c>
    </row>
    <row r="347" spans="11:25" x14ac:dyDescent="0.25">
      <c r="K347" s="6">
        <v>345</v>
      </c>
      <c r="L347" s="7">
        <f t="shared" si="30"/>
        <v>-82.8</v>
      </c>
      <c r="M347" s="8">
        <f t="shared" si="26"/>
        <v>-54.095999999999997</v>
      </c>
      <c r="N347" s="9">
        <f t="shared" si="27"/>
        <v>-16.559999999999988</v>
      </c>
      <c r="O347" s="10">
        <f t="shared" si="28"/>
        <v>12.144000000000011</v>
      </c>
      <c r="P347" s="11">
        <f t="shared" si="29"/>
        <v>30.801600000000018</v>
      </c>
      <c r="Y347" s="23" t="e">
        <f>x*'Assumptions and Calculations'!$K345*(a*ra*V/1000*eAAN^z*eB+(nd*(1/eH-1)*eAAN+nd*(1-wf)*eU+nd*wf*eFF)-nd/(eH*eF)-z*(nd*eU*(1-wf)*(1-eAAN)))/1000</f>
        <v>#REF!</v>
      </c>
    </row>
    <row r="348" spans="11:25" x14ac:dyDescent="0.25">
      <c r="K348" s="6">
        <v>346</v>
      </c>
      <c r="L348" s="7">
        <f t="shared" si="30"/>
        <v>-83.04</v>
      </c>
      <c r="M348" s="8">
        <f t="shared" si="26"/>
        <v>-54.252799999999993</v>
      </c>
      <c r="N348" s="9">
        <f t="shared" si="27"/>
        <v>-16.60799999999999</v>
      </c>
      <c r="O348" s="10">
        <f t="shared" si="28"/>
        <v>12.179200000000012</v>
      </c>
      <c r="P348" s="11">
        <f t="shared" si="29"/>
        <v>30.890880000000017</v>
      </c>
      <c r="Y348" s="23" t="e">
        <f>x*'Assumptions and Calculations'!$K346*(a*ra*V/1000*eAAN^z*eB+(nd*(1/eH-1)*eAAN+nd*(1-wf)*eU+nd*wf*eFF)-nd/(eH*eF)-z*(nd*eU*(1-wf)*(1-eAAN)))/1000</f>
        <v>#REF!</v>
      </c>
    </row>
    <row r="349" spans="11:25" x14ac:dyDescent="0.25">
      <c r="K349" s="6">
        <v>347</v>
      </c>
      <c r="L349" s="7">
        <f t="shared" si="30"/>
        <v>-83.28</v>
      </c>
      <c r="M349" s="8">
        <f t="shared" si="26"/>
        <v>-54.409599999999998</v>
      </c>
      <c r="N349" s="9">
        <f t="shared" si="27"/>
        <v>-16.655999999999988</v>
      </c>
      <c r="O349" s="10">
        <f t="shared" si="28"/>
        <v>12.21440000000001</v>
      </c>
      <c r="P349" s="11">
        <f t="shared" si="29"/>
        <v>30.980160000000016</v>
      </c>
      <c r="Y349" s="23" t="e">
        <f>x*'Assumptions and Calculations'!$K347*(a*ra*V/1000*eAAN^z*eB+(nd*(1/eH-1)*eAAN+nd*(1-wf)*eU+nd*wf*eFF)-nd/(eH*eF)-z*(nd*eU*(1-wf)*(1-eAAN)))/1000</f>
        <v>#REF!</v>
      </c>
    </row>
    <row r="350" spans="11:25" x14ac:dyDescent="0.25">
      <c r="K350" s="6">
        <v>348</v>
      </c>
      <c r="L350" s="7">
        <f t="shared" si="30"/>
        <v>-83.52</v>
      </c>
      <c r="M350" s="8">
        <f t="shared" si="26"/>
        <v>-54.566400000000002</v>
      </c>
      <c r="N350" s="9">
        <f t="shared" si="27"/>
        <v>-16.70399999999999</v>
      </c>
      <c r="O350" s="10">
        <f t="shared" si="28"/>
        <v>12.249600000000012</v>
      </c>
      <c r="P350" s="11">
        <f t="shared" si="29"/>
        <v>31.069440000000018</v>
      </c>
      <c r="Y350" s="23" t="e">
        <f>x*'Assumptions and Calculations'!$K348*(a*ra*V/1000*eAAN^z*eB+(nd*(1/eH-1)*eAAN+nd*(1-wf)*eU+nd*wf*eFF)-nd/(eH*eF)-z*(nd*eU*(1-wf)*(1-eAAN)))/1000</f>
        <v>#REF!</v>
      </c>
    </row>
    <row r="351" spans="11:25" x14ac:dyDescent="0.25">
      <c r="K351" s="6">
        <v>349</v>
      </c>
      <c r="L351" s="7">
        <f t="shared" si="30"/>
        <v>-83.76</v>
      </c>
      <c r="M351" s="8">
        <f t="shared" si="26"/>
        <v>-54.723199999999999</v>
      </c>
      <c r="N351" s="9">
        <f t="shared" si="27"/>
        <v>-16.751999999999988</v>
      </c>
      <c r="O351" s="10">
        <f t="shared" si="28"/>
        <v>12.284800000000009</v>
      </c>
      <c r="P351" s="11">
        <f t="shared" si="29"/>
        <v>31.158720000000017</v>
      </c>
      <c r="Y351" s="23" t="e">
        <f>x*'Assumptions and Calculations'!$K349*(a*ra*V/1000*eAAN^z*eB+(nd*(1/eH-1)*eAAN+nd*(1-wf)*eU+nd*wf*eFF)-nd/(eH*eF)-z*(nd*eU*(1-wf)*(1-eAAN)))/1000</f>
        <v>#REF!</v>
      </c>
    </row>
    <row r="352" spans="11:25" x14ac:dyDescent="0.25">
      <c r="K352" s="6">
        <v>350</v>
      </c>
      <c r="L352" s="7">
        <f t="shared" si="30"/>
        <v>-84</v>
      </c>
      <c r="M352" s="8">
        <f t="shared" si="26"/>
        <v>-54.88</v>
      </c>
      <c r="N352" s="9">
        <f t="shared" si="27"/>
        <v>-16.79999999999999</v>
      </c>
      <c r="O352" s="10">
        <f t="shared" si="28"/>
        <v>12.320000000000011</v>
      </c>
      <c r="P352" s="11">
        <f t="shared" si="29"/>
        <v>31.248000000000015</v>
      </c>
      <c r="Y352" s="23" t="e">
        <f>x*'Assumptions and Calculations'!$K350*(a*ra*V/1000*eAAN^z*eB+(nd*(1/eH-1)*eAAN+nd*(1-wf)*eU+nd*wf*eFF)-nd/(eH*eF)-z*(nd*eU*(1-wf)*(1-eAAN)))/1000</f>
        <v>#REF!</v>
      </c>
    </row>
    <row r="353" spans="11:25" x14ac:dyDescent="0.25">
      <c r="K353" s="6">
        <v>351</v>
      </c>
      <c r="L353" s="7">
        <f t="shared" si="30"/>
        <v>-84.24</v>
      </c>
      <c r="M353" s="8">
        <f t="shared" si="26"/>
        <v>-55.036799999999992</v>
      </c>
      <c r="N353" s="9">
        <f t="shared" si="27"/>
        <v>-16.847999999999988</v>
      </c>
      <c r="O353" s="10">
        <f t="shared" si="28"/>
        <v>12.355200000000012</v>
      </c>
      <c r="P353" s="11">
        <f t="shared" si="29"/>
        <v>31.337280000000018</v>
      </c>
      <c r="Y353" s="23" t="e">
        <f>x*'Assumptions and Calculations'!$K351*(a*ra*V/1000*eAAN^z*eB+(nd*(1/eH-1)*eAAN+nd*(1-wf)*eU+nd*wf*eFF)-nd/(eH*eF)-z*(nd*eU*(1-wf)*(1-eAAN)))/1000</f>
        <v>#REF!</v>
      </c>
    </row>
    <row r="354" spans="11:25" x14ac:dyDescent="0.25">
      <c r="K354" s="6">
        <v>352</v>
      </c>
      <c r="L354" s="7">
        <f t="shared" si="30"/>
        <v>-84.48</v>
      </c>
      <c r="M354" s="8">
        <f t="shared" si="26"/>
        <v>-55.193599999999996</v>
      </c>
      <c r="N354" s="9">
        <f t="shared" si="27"/>
        <v>-16.89599999999999</v>
      </c>
      <c r="O354" s="10">
        <f t="shared" si="28"/>
        <v>12.39040000000001</v>
      </c>
      <c r="P354" s="11">
        <f t="shared" si="29"/>
        <v>31.426560000000016</v>
      </c>
      <c r="Y354" s="23" t="e">
        <f>x*'Assumptions and Calculations'!$K352*(a*ra*V/1000*eAAN^z*eB+(nd*(1/eH-1)*eAAN+nd*(1-wf)*eU+nd*wf*eFF)-nd/(eH*eF)-z*(nd*eU*(1-wf)*(1-eAAN)))/1000</f>
        <v>#REF!</v>
      </c>
    </row>
    <row r="355" spans="11:25" x14ac:dyDescent="0.25">
      <c r="K355" s="6">
        <v>353</v>
      </c>
      <c r="L355" s="7">
        <f t="shared" si="30"/>
        <v>-84.72</v>
      </c>
      <c r="M355" s="8">
        <f t="shared" si="26"/>
        <v>-55.3504</v>
      </c>
      <c r="N355" s="9">
        <f t="shared" si="27"/>
        <v>-16.943999999999988</v>
      </c>
      <c r="O355" s="10">
        <f t="shared" si="28"/>
        <v>12.425600000000012</v>
      </c>
      <c r="P355" s="11">
        <f t="shared" si="29"/>
        <v>31.515840000000015</v>
      </c>
      <c r="Y355" s="23" t="e">
        <f>x*'Assumptions and Calculations'!$K353*(a*ra*V/1000*eAAN^z*eB+(nd*(1/eH-1)*eAAN+nd*(1-wf)*eU+nd*wf*eFF)-nd/(eH*eF)-z*(nd*eU*(1-wf)*(1-eAAN)))/1000</f>
        <v>#REF!</v>
      </c>
    </row>
    <row r="356" spans="11:25" x14ac:dyDescent="0.25">
      <c r="K356" s="6">
        <v>354</v>
      </c>
      <c r="L356" s="7">
        <f t="shared" si="30"/>
        <v>-84.96</v>
      </c>
      <c r="M356" s="8">
        <f t="shared" si="26"/>
        <v>-55.507199999999997</v>
      </c>
      <c r="N356" s="9">
        <f t="shared" si="27"/>
        <v>-16.99199999999999</v>
      </c>
      <c r="O356" s="10">
        <f t="shared" si="28"/>
        <v>12.46080000000001</v>
      </c>
      <c r="P356" s="11">
        <f t="shared" si="29"/>
        <v>31.605120000000017</v>
      </c>
      <c r="Y356" s="23" t="e">
        <f>x*'Assumptions and Calculations'!$K354*(a*ra*V/1000*eAAN^z*eB+(nd*(1/eH-1)*eAAN+nd*(1-wf)*eU+nd*wf*eFF)-nd/(eH*eF)-z*(nd*eU*(1-wf)*(1-eAAN)))/1000</f>
        <v>#REF!</v>
      </c>
    </row>
    <row r="357" spans="11:25" x14ac:dyDescent="0.25">
      <c r="K357" s="6">
        <v>355</v>
      </c>
      <c r="L357" s="7">
        <f t="shared" si="30"/>
        <v>-85.2</v>
      </c>
      <c r="M357" s="8">
        <f t="shared" si="26"/>
        <v>-55.664000000000001</v>
      </c>
      <c r="N357" s="9">
        <f t="shared" si="27"/>
        <v>-17.039999999999988</v>
      </c>
      <c r="O357" s="10">
        <f t="shared" si="28"/>
        <v>12.496000000000011</v>
      </c>
      <c r="P357" s="11">
        <f t="shared" si="29"/>
        <v>31.694400000000016</v>
      </c>
      <c r="Y357" s="23" t="e">
        <f>x*'Assumptions and Calculations'!$K355*(a*ra*V/1000*eAAN^z*eB+(nd*(1/eH-1)*eAAN+nd*(1-wf)*eU+nd*wf*eFF)-nd/(eH*eF)-z*(nd*eU*(1-wf)*(1-eAAN)))/1000</f>
        <v>#REF!</v>
      </c>
    </row>
    <row r="358" spans="11:25" x14ac:dyDescent="0.25">
      <c r="K358" s="6">
        <v>356</v>
      </c>
      <c r="L358" s="7">
        <f t="shared" si="30"/>
        <v>-85.44</v>
      </c>
      <c r="M358" s="8">
        <f t="shared" si="26"/>
        <v>-55.820799999999998</v>
      </c>
      <c r="N358" s="9">
        <f t="shared" si="27"/>
        <v>-17.08799999999999</v>
      </c>
      <c r="O358" s="10">
        <f t="shared" si="28"/>
        <v>12.531200000000011</v>
      </c>
      <c r="P358" s="11">
        <f t="shared" si="29"/>
        <v>31.783680000000015</v>
      </c>
      <c r="Y358" s="23" t="e">
        <f>x*'Assumptions and Calculations'!$K356*(a*ra*V/1000*eAAN^z*eB+(nd*(1/eH-1)*eAAN+nd*(1-wf)*eU+nd*wf*eFF)-nd/(eH*eF)-z*(nd*eU*(1-wf)*(1-eAAN)))/1000</f>
        <v>#REF!</v>
      </c>
    </row>
    <row r="359" spans="11:25" x14ac:dyDescent="0.25">
      <c r="K359" s="6">
        <v>357</v>
      </c>
      <c r="L359" s="7">
        <f t="shared" si="30"/>
        <v>-85.68</v>
      </c>
      <c r="M359" s="8">
        <f t="shared" si="26"/>
        <v>-55.977599999999995</v>
      </c>
      <c r="N359" s="9">
        <f t="shared" si="27"/>
        <v>-17.135999999999989</v>
      </c>
      <c r="O359" s="10">
        <f t="shared" si="28"/>
        <v>12.56640000000001</v>
      </c>
      <c r="P359" s="11">
        <f t="shared" si="29"/>
        <v>31.872960000000017</v>
      </c>
      <c r="Y359" s="23" t="e">
        <f>x*'Assumptions and Calculations'!$K357*(a*ra*V/1000*eAAN^z*eB+(nd*(1/eH-1)*eAAN+nd*(1-wf)*eU+nd*wf*eFF)-nd/(eH*eF)-z*(nd*eU*(1-wf)*(1-eAAN)))/1000</f>
        <v>#REF!</v>
      </c>
    </row>
    <row r="360" spans="11:25" x14ac:dyDescent="0.25">
      <c r="K360" s="6">
        <v>358</v>
      </c>
      <c r="L360" s="7">
        <f t="shared" si="30"/>
        <v>-85.92</v>
      </c>
      <c r="M360" s="8">
        <f t="shared" si="26"/>
        <v>-56.134399999999999</v>
      </c>
      <c r="N360" s="9">
        <f t="shared" si="27"/>
        <v>-17.18399999999999</v>
      </c>
      <c r="O360" s="10">
        <f t="shared" si="28"/>
        <v>12.601600000000012</v>
      </c>
      <c r="P360" s="11">
        <f t="shared" si="29"/>
        <v>31.962240000000016</v>
      </c>
      <c r="Y360" s="23" t="e">
        <f>x*'Assumptions and Calculations'!$K358*(a*ra*V/1000*eAAN^z*eB+(nd*(1/eH-1)*eAAN+nd*(1-wf)*eU+nd*wf*eFF)-nd/(eH*eF)-z*(nd*eU*(1-wf)*(1-eAAN)))/1000</f>
        <v>#REF!</v>
      </c>
    </row>
    <row r="361" spans="11:25" x14ac:dyDescent="0.25">
      <c r="K361" s="6">
        <v>359</v>
      </c>
      <c r="L361" s="7">
        <f t="shared" si="30"/>
        <v>-86.16</v>
      </c>
      <c r="M361" s="8">
        <f t="shared" si="26"/>
        <v>-56.291199999999996</v>
      </c>
      <c r="N361" s="9">
        <f t="shared" si="27"/>
        <v>-17.231999999999989</v>
      </c>
      <c r="O361" s="10">
        <f t="shared" si="28"/>
        <v>12.636800000000012</v>
      </c>
      <c r="P361" s="11">
        <f t="shared" si="29"/>
        <v>32.051520000000018</v>
      </c>
      <c r="Y361" s="23" t="e">
        <f>x*'Assumptions and Calculations'!$K359*(a*ra*V/1000*eAAN^z*eB+(nd*(1/eH-1)*eAAN+nd*(1-wf)*eU+nd*wf*eFF)-nd/(eH*eF)-z*(nd*eU*(1-wf)*(1-eAAN)))/1000</f>
        <v>#REF!</v>
      </c>
    </row>
    <row r="362" spans="11:25" x14ac:dyDescent="0.25">
      <c r="K362" s="6">
        <v>360</v>
      </c>
      <c r="L362" s="7">
        <f t="shared" si="30"/>
        <v>-86.4</v>
      </c>
      <c r="M362" s="8">
        <f t="shared" si="26"/>
        <v>-56.448</v>
      </c>
      <c r="N362" s="9">
        <f t="shared" si="27"/>
        <v>-17.27999999999999</v>
      </c>
      <c r="O362" s="10">
        <f t="shared" si="28"/>
        <v>12.672000000000011</v>
      </c>
      <c r="P362" s="11">
        <f t="shared" si="29"/>
        <v>32.14080000000002</v>
      </c>
      <c r="Y362" s="23" t="e">
        <f>x*'Assumptions and Calculations'!$K360*(a*ra*V/1000*eAAN^z*eB+(nd*(1/eH-1)*eAAN+nd*(1-wf)*eU+nd*wf*eFF)-nd/(eH*eF)-z*(nd*eU*(1-wf)*(1-eAAN)))/1000</f>
        <v>#REF!</v>
      </c>
    </row>
    <row r="363" spans="11:25" x14ac:dyDescent="0.25">
      <c r="K363" s="6">
        <v>361</v>
      </c>
      <c r="L363" s="7">
        <f t="shared" si="30"/>
        <v>-86.64</v>
      </c>
      <c r="M363" s="8">
        <f t="shared" si="26"/>
        <v>-56.604799999999997</v>
      </c>
      <c r="N363" s="9">
        <f t="shared" si="27"/>
        <v>-17.327999999999989</v>
      </c>
      <c r="O363" s="10">
        <f t="shared" si="28"/>
        <v>12.707200000000011</v>
      </c>
      <c r="P363" s="11">
        <f t="shared" si="29"/>
        <v>32.230080000000015</v>
      </c>
      <c r="Y363" s="23" t="e">
        <f>x*'Assumptions and Calculations'!$K361*(a*ra*V/1000*eAAN^z*eB+(nd*(1/eH-1)*eAAN+nd*(1-wf)*eU+nd*wf*eFF)-nd/(eH*eF)-z*(nd*eU*(1-wf)*(1-eAAN)))/1000</f>
        <v>#REF!</v>
      </c>
    </row>
    <row r="364" spans="11:25" x14ac:dyDescent="0.25">
      <c r="K364" s="6">
        <v>362</v>
      </c>
      <c r="L364" s="7">
        <f t="shared" si="30"/>
        <v>-86.88</v>
      </c>
      <c r="M364" s="8">
        <f t="shared" si="26"/>
        <v>-56.761600000000001</v>
      </c>
      <c r="N364" s="9">
        <f t="shared" si="27"/>
        <v>-17.375999999999991</v>
      </c>
      <c r="O364" s="10">
        <f t="shared" si="28"/>
        <v>12.742400000000011</v>
      </c>
      <c r="P364" s="11">
        <f t="shared" si="29"/>
        <v>32.319360000000017</v>
      </c>
      <c r="Y364" s="23" t="e">
        <f>x*'Assumptions and Calculations'!$K362*(a*ra*V/1000*eAAN^z*eB+(nd*(1/eH-1)*eAAN+nd*(1-wf)*eU+nd*wf*eFF)-nd/(eH*eF)-z*(nd*eU*(1-wf)*(1-eAAN)))/1000</f>
        <v>#REF!</v>
      </c>
    </row>
    <row r="365" spans="11:25" x14ac:dyDescent="0.25">
      <c r="K365" s="6">
        <v>363</v>
      </c>
      <c r="L365" s="7">
        <f t="shared" si="30"/>
        <v>-87.12</v>
      </c>
      <c r="M365" s="8">
        <f t="shared" si="26"/>
        <v>-56.918399999999998</v>
      </c>
      <c r="N365" s="9">
        <f t="shared" si="27"/>
        <v>-17.423999999999989</v>
      </c>
      <c r="O365" s="10">
        <f t="shared" si="28"/>
        <v>12.777600000000012</v>
      </c>
      <c r="P365" s="11">
        <f t="shared" si="29"/>
        <v>32.40864000000002</v>
      </c>
      <c r="Y365" s="23" t="e">
        <f>x*'Assumptions and Calculations'!$K363*(a*ra*V/1000*eAAN^z*eB+(nd*(1/eH-1)*eAAN+nd*(1-wf)*eU+nd*wf*eFF)-nd/(eH*eF)-z*(nd*eU*(1-wf)*(1-eAAN)))/1000</f>
        <v>#REF!</v>
      </c>
    </row>
    <row r="366" spans="11:25" x14ac:dyDescent="0.25">
      <c r="K366" s="6">
        <v>364</v>
      </c>
      <c r="L366" s="7">
        <f t="shared" si="30"/>
        <v>-87.36</v>
      </c>
      <c r="M366" s="8">
        <f t="shared" si="26"/>
        <v>-57.075199999999995</v>
      </c>
      <c r="N366" s="9">
        <f t="shared" si="27"/>
        <v>-17.471999999999991</v>
      </c>
      <c r="O366" s="10">
        <f t="shared" si="28"/>
        <v>12.812800000000012</v>
      </c>
      <c r="P366" s="29">
        <f t="shared" si="29"/>
        <v>32.497920000000015</v>
      </c>
      <c r="Y366" s="23" t="e">
        <f>x*'Assumptions and Calculations'!$K364*(a*ra*V/1000*eAAN^z*eB+(nd*(1/eH-1)*eAAN+nd*(1-wf)*eU+nd*wf*eFF)-nd/(eH*eF)-z*(nd*eU*(1-wf)*(1-eAAN)))/1000</f>
        <v>#REF!</v>
      </c>
    </row>
    <row r="367" spans="11:25" x14ac:dyDescent="0.25">
      <c r="K367" s="6">
        <v>365</v>
      </c>
      <c r="L367" s="7">
        <f t="shared" si="30"/>
        <v>-87.6</v>
      </c>
      <c r="M367" s="8">
        <f t="shared" si="26"/>
        <v>-57.231999999999999</v>
      </c>
      <c r="N367" s="9">
        <f t="shared" si="27"/>
        <v>-17.519999999999989</v>
      </c>
      <c r="O367" s="26">
        <f t="shared" si="28"/>
        <v>12.848000000000011</v>
      </c>
      <c r="P367" s="28">
        <f t="shared" si="29"/>
        <v>32.587200000000017</v>
      </c>
      <c r="Y367" s="23" t="e">
        <f>x*'Assumptions and Calculations'!$K365*(a*ra*V/1000*eAAN^z*eB+(nd*(1/eH-1)*eAAN+nd*(1-wf)*eU+nd*wf*eFF)-nd/(eH*eF)-z*(nd*eU*(1-wf)*(1-eAAN)))/1000</f>
        <v>#REF!</v>
      </c>
    </row>
    <row r="368" spans="11:25" x14ac:dyDescent="0.25">
      <c r="K368" s="6">
        <f t="shared" ref="K368:K379" si="31">K367*2</f>
        <v>730</v>
      </c>
      <c r="L368" s="7">
        <f t="shared" si="30"/>
        <v>-175.2</v>
      </c>
      <c r="M368" s="8">
        <f t="shared" si="26"/>
        <v>-114.464</v>
      </c>
      <c r="N368" s="9">
        <f t="shared" si="27"/>
        <v>-35.039999999999978</v>
      </c>
      <c r="O368" s="10">
        <f t="shared" si="28"/>
        <v>25.696000000000023</v>
      </c>
      <c r="P368" s="11">
        <f t="shared" si="29"/>
        <v>65.174400000000034</v>
      </c>
      <c r="Y368" s="23" t="e">
        <f>x*'Assumptions and Calculations'!$K366*(a*ra*V/1000*eAAN^z*eB+(nd*(1/eH-1)*eAAN+nd*(1-wf)*eU+nd*wf*eFF)-nd/(eH*eF)-z*(nd*eU*(1-wf)*(1-eAAN)))/1000</f>
        <v>#REF!</v>
      </c>
    </row>
    <row r="369" spans="11:25" x14ac:dyDescent="0.25">
      <c r="K369" s="6">
        <f t="shared" si="31"/>
        <v>1460</v>
      </c>
      <c r="L369" s="7">
        <f t="shared" si="30"/>
        <v>-350.4</v>
      </c>
      <c r="M369" s="8">
        <f t="shared" si="26"/>
        <v>-228.928</v>
      </c>
      <c r="N369" s="9">
        <f t="shared" si="27"/>
        <v>-70.079999999999956</v>
      </c>
      <c r="O369" s="10">
        <f t="shared" si="28"/>
        <v>51.392000000000046</v>
      </c>
      <c r="P369" s="11">
        <f t="shared" si="29"/>
        <v>130.34880000000007</v>
      </c>
      <c r="Y369" s="23" t="e">
        <f>x*'Assumptions and Calculations'!$K367*(a*ra*V/1000*eAAN^z*eB+(nd*(1/eH-1)*eAAN+nd*(1-wf)*eU+nd*wf*eFF)-nd/(eH*eF)-z*(nd*eU*(1-wf)*(1-eAAN)))/1000</f>
        <v>#REF!</v>
      </c>
    </row>
    <row r="370" spans="11:25" x14ac:dyDescent="0.25">
      <c r="K370" s="6">
        <f t="shared" si="31"/>
        <v>2920</v>
      </c>
      <c r="L370" s="7">
        <f t="shared" si="30"/>
        <v>-700.8</v>
      </c>
      <c r="M370" s="8">
        <f t="shared" si="26"/>
        <v>-457.85599999999999</v>
      </c>
      <c r="N370" s="9">
        <f t="shared" si="27"/>
        <v>-140.15999999999991</v>
      </c>
      <c r="O370" s="10">
        <f t="shared" si="28"/>
        <v>102.78400000000009</v>
      </c>
      <c r="P370" s="11">
        <f t="shared" si="29"/>
        <v>260.69760000000014</v>
      </c>
      <c r="Y370" s="23" t="e">
        <f>x*'Assumptions and Calculations'!$K368*(a*ra*V/1000*eAAN^z*eB+(nd*(1/eH-1)*eAAN+nd*(1-wf)*eU+nd*wf*eFF)-nd/(eH*eF)-z*(nd*eU*(1-wf)*(1-eAAN)))/1000</f>
        <v>#REF!</v>
      </c>
    </row>
    <row r="371" spans="11:25" x14ac:dyDescent="0.25">
      <c r="K371" s="6">
        <f t="shared" si="31"/>
        <v>5840</v>
      </c>
      <c r="L371" s="7">
        <f t="shared" si="30"/>
        <v>-1401.6</v>
      </c>
      <c r="M371" s="8">
        <f t="shared" si="26"/>
        <v>-915.71199999999999</v>
      </c>
      <c r="N371" s="9">
        <f t="shared" si="27"/>
        <v>-280.31999999999982</v>
      </c>
      <c r="O371" s="10">
        <f t="shared" si="28"/>
        <v>205.56800000000018</v>
      </c>
      <c r="P371" s="11">
        <f t="shared" si="29"/>
        <v>521.39520000000027</v>
      </c>
      <c r="Y371" s="23" t="e">
        <f>x*'Assumptions and Calculations'!$K369*(a*ra*V/1000*eAAN^z*eB+(nd*(1/eH-1)*eAAN+nd*(1-wf)*eU+nd*wf*eFF)-nd/(eH*eF)-z*(nd*eU*(1-wf)*(1-eAAN)))/1000</f>
        <v>#REF!</v>
      </c>
    </row>
    <row r="372" spans="11:25" x14ac:dyDescent="0.25">
      <c r="K372" s="6">
        <f t="shared" si="31"/>
        <v>11680</v>
      </c>
      <c r="L372" s="7">
        <f t="shared" si="30"/>
        <v>-2803.2</v>
      </c>
      <c r="M372" s="8">
        <f t="shared" si="26"/>
        <v>-1831.424</v>
      </c>
      <c r="N372" s="9">
        <f t="shared" si="27"/>
        <v>-560.63999999999965</v>
      </c>
      <c r="O372" s="10">
        <f t="shared" si="28"/>
        <v>411.13600000000037</v>
      </c>
      <c r="P372" s="11">
        <f t="shared" si="29"/>
        <v>1042.7904000000005</v>
      </c>
      <c r="Y372" s="23" t="e">
        <f>x*'Assumptions and Calculations'!$K370*(a*ra*V/1000*eAAN^z*eB+(nd*(1/eH-1)*eAAN+nd*(1-wf)*eU+nd*wf*eFF)-nd/(eH*eF)-z*(nd*eU*(1-wf)*(1-eAAN)))/1000</f>
        <v>#REF!</v>
      </c>
    </row>
    <row r="373" spans="11:25" x14ac:dyDescent="0.25">
      <c r="K373" s="6">
        <f t="shared" si="31"/>
        <v>23360</v>
      </c>
      <c r="L373" s="7">
        <f t="shared" si="30"/>
        <v>-5606.4</v>
      </c>
      <c r="M373" s="8">
        <f t="shared" si="26"/>
        <v>-3662.848</v>
      </c>
      <c r="N373" s="9">
        <f t="shared" si="27"/>
        <v>-1121.2799999999993</v>
      </c>
      <c r="O373" s="10">
        <f t="shared" si="28"/>
        <v>822.27200000000073</v>
      </c>
      <c r="P373" s="11">
        <f t="shared" si="29"/>
        <v>2085.5808000000011</v>
      </c>
      <c r="Y373" s="23" t="e">
        <f>x*'Assumptions and Calculations'!$K371*(a*ra*V/1000*eAAN^z*eB+(nd*(1/eH-1)*eAAN+nd*(1-wf)*eU+nd*wf*eFF)-nd/(eH*eF)-z*(nd*eU*(1-wf)*(1-eAAN)))/1000</f>
        <v>#REF!</v>
      </c>
    </row>
    <row r="374" spans="11:25" x14ac:dyDescent="0.25">
      <c r="K374" s="6">
        <f t="shared" si="31"/>
        <v>46720</v>
      </c>
      <c r="L374" s="7">
        <f t="shared" si="30"/>
        <v>-11212.8</v>
      </c>
      <c r="M374" s="8">
        <f t="shared" si="26"/>
        <v>-7325.6959999999999</v>
      </c>
      <c r="N374" s="9">
        <f t="shared" si="27"/>
        <v>-2242.5599999999986</v>
      </c>
      <c r="O374" s="10">
        <f t="shared" si="28"/>
        <v>1644.5440000000015</v>
      </c>
      <c r="P374" s="11">
        <f t="shared" si="29"/>
        <v>4171.1616000000022</v>
      </c>
      <c r="Y374" s="23" t="e">
        <f>x*'Assumptions and Calculations'!$K372*(a*ra*V/1000*eAAN^z*eB+(nd*(1/eH-1)*eAAN+nd*(1-wf)*eU+nd*wf*eFF)-nd/(eH*eF)-z*(nd*eU*(1-wf)*(1-eAAN)))/1000</f>
        <v>#REF!</v>
      </c>
    </row>
    <row r="375" spans="11:25" x14ac:dyDescent="0.25">
      <c r="K375" s="6">
        <f t="shared" si="31"/>
        <v>93440</v>
      </c>
      <c r="L375" s="7">
        <f t="shared" si="30"/>
        <v>-22425.599999999999</v>
      </c>
      <c r="M375" s="8">
        <f t="shared" si="26"/>
        <v>-14651.392</v>
      </c>
      <c r="N375" s="9">
        <f t="shared" si="27"/>
        <v>-4485.1199999999972</v>
      </c>
      <c r="O375" s="10">
        <f t="shared" si="28"/>
        <v>3289.0880000000029</v>
      </c>
      <c r="P375" s="11">
        <f t="shared" si="29"/>
        <v>8342.3232000000044</v>
      </c>
    </row>
    <row r="376" spans="11:25" x14ac:dyDescent="0.25">
      <c r="K376" s="6">
        <f t="shared" si="31"/>
        <v>186880</v>
      </c>
      <c r="L376" s="7">
        <f t="shared" si="30"/>
        <v>-44851.199999999997</v>
      </c>
      <c r="M376" s="8">
        <f t="shared" si="26"/>
        <v>-29302.784</v>
      </c>
      <c r="N376" s="9">
        <f t="shared" si="27"/>
        <v>-8970.2399999999943</v>
      </c>
      <c r="O376" s="10">
        <f t="shared" si="28"/>
        <v>6578.1760000000058</v>
      </c>
      <c r="P376" s="11">
        <f t="shared" si="29"/>
        <v>16684.646400000009</v>
      </c>
    </row>
    <row r="377" spans="11:25" x14ac:dyDescent="0.25">
      <c r="K377" s="6">
        <f t="shared" si="31"/>
        <v>373760</v>
      </c>
      <c r="L377" s="7">
        <f t="shared" si="30"/>
        <v>-89702.399999999994</v>
      </c>
      <c r="M377" s="8">
        <f t="shared" si="26"/>
        <v>-58605.567999999999</v>
      </c>
      <c r="N377" s="9">
        <f t="shared" si="27"/>
        <v>-17940.479999999989</v>
      </c>
      <c r="O377" s="10">
        <f t="shared" si="28"/>
        <v>13156.352000000012</v>
      </c>
      <c r="P377" s="11">
        <f t="shared" si="29"/>
        <v>33369.292800000017</v>
      </c>
    </row>
    <row r="378" spans="11:25" x14ac:dyDescent="0.25">
      <c r="K378" s="6">
        <f t="shared" si="31"/>
        <v>747520</v>
      </c>
      <c r="L378" s="7">
        <f t="shared" si="30"/>
        <v>-179404.79999999999</v>
      </c>
      <c r="M378" s="8">
        <f t="shared" si="26"/>
        <v>-117211.136</v>
      </c>
      <c r="N378" s="9">
        <f t="shared" si="27"/>
        <v>-35880.959999999977</v>
      </c>
      <c r="O378" s="10">
        <f t="shared" si="28"/>
        <v>26312.704000000023</v>
      </c>
      <c r="P378" s="11">
        <f t="shared" si="29"/>
        <v>66738.585600000035</v>
      </c>
    </row>
    <row r="379" spans="11:25" x14ac:dyDescent="0.25">
      <c r="K379" s="6">
        <f t="shared" si="31"/>
        <v>1495040</v>
      </c>
      <c r="L379" s="7">
        <f t="shared" si="30"/>
        <v>-358809.59999999998</v>
      </c>
      <c r="M379" s="8">
        <f t="shared" si="26"/>
        <v>-234422.272</v>
      </c>
      <c r="N379" s="9">
        <f t="shared" si="27"/>
        <v>-71761.919999999955</v>
      </c>
      <c r="O379" s="10">
        <f t="shared" si="28"/>
        <v>52625.408000000047</v>
      </c>
      <c r="P379" s="11">
        <f t="shared" si="29"/>
        <v>133477.17120000007</v>
      </c>
    </row>
    <row r="382" spans="11:25" x14ac:dyDescent="0.25">
      <c r="W382" s="11">
        <f>x*$R382*(a*ra*V/1000*eAAN^z*eB-test*(1-eB)*(1-wf)*nd*eU+NREC-nd/(eH*eF)-z*(nd*eU*(1-wf)*(1-eAAN)))/1000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Default</vt:lpstr>
      <vt:lpstr>Assumptions and Calculations</vt:lpstr>
      <vt:lpstr>a</vt:lpstr>
      <vt:lpstr>eA</vt:lpstr>
      <vt:lpstr>eAAN</vt:lpstr>
      <vt:lpstr>eAE</vt:lpstr>
      <vt:lpstr>eAEAN</vt:lpstr>
      <vt:lpstr>eAN</vt:lpstr>
      <vt:lpstr>eB</vt:lpstr>
      <vt:lpstr>eF</vt:lpstr>
      <vt:lpstr>eH</vt:lpstr>
      <vt:lpstr>eta_b</vt:lpstr>
      <vt:lpstr>eU</vt:lpstr>
      <vt:lpstr>nd</vt:lpstr>
      <vt:lpstr>NREC</vt:lpstr>
      <vt:lpstr>ra</vt:lpstr>
      <vt:lpstr>rate</vt:lpstr>
      <vt:lpstr>rate2</vt:lpstr>
      <vt:lpstr>test</vt:lpstr>
      <vt:lpstr>V</vt:lpstr>
      <vt:lpstr>Wc</vt:lpstr>
      <vt:lpstr>wf</vt:lpstr>
      <vt:lpstr>Ww</vt:lpstr>
      <vt:lpstr>x</vt:lpstr>
      <vt:lpstr>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Tyler Wallentine</dc:creator>
  <cp:keywords/>
  <dc:description/>
  <cp:lastModifiedBy>Tyler</cp:lastModifiedBy>
  <cp:revision/>
  <dcterms:created xsi:type="dcterms:W3CDTF">2022-09-12T17:47:02Z</dcterms:created>
  <dcterms:modified xsi:type="dcterms:W3CDTF">2023-02-25T19:04:01Z</dcterms:modified>
  <cp:category/>
  <cp:contentStatus/>
</cp:coreProperties>
</file>